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1. Diligence" sheetId="2" state="visible" r:id="rId4"/>
    <sheet name="2. Decision record" sheetId="3" state="visible" r:id="rId5"/>
    <sheet name="3. Committee paper" sheetId="4" state="visible" r:id="rId6"/>
    <sheet name="4. Check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<sst xmlns="http://schemas.openxmlformats.org/spreadsheetml/2006/main" count="263" uniqueCount="244">
  <si>
    <t xml:space="preserve">Diligence and the decision record</t>
  </si>
  <si>
    <t xml:space="preserve">Companion workbook to The Real Estate Workout — Julian R. Sterling</t>
  </si>
  <si>
    <t xml:space="preserve">What this workbook is</t>
  </si>
  <si>
    <t xml:space="preserve">The eighty questions to answer before proposing a restructuring, as a working checklist with a place to record the answer and its source; and a one-page decision record that will still make sense when somebody reads it two years from now.</t>
  </si>
  <si>
    <t xml:space="preserve">Neither is impressive. Both are what separates a workout that can be defended from one that merely happened.</t>
  </si>
  <si>
    <t xml:space="preserve">The four sheets</t>
  </si>
  <si>
    <t xml:space="preserve">1. Diligence — eighty questions in eight sections, with columns for the answer, the source document, the owner and the date. The status column summarises progress.</t>
  </si>
  <si>
    <t xml:space="preserve">2. Decision record — the one page the file is judged on: what was decided, on what figures, on what assumptions, by whom, and what would change it.</t>
  </si>
  <si>
    <t xml:space="preserve">3. Committee paper — the switching values: the level of each input at which the recommendation changes, computed from the model underneath them.</t>
  </si>
  <si>
    <t xml:space="preserve">4. Checks — the book's switching values against the model, and the identities that hold at each switching value for any inputs.</t>
  </si>
  <si>
    <t xml:space="preserve">How to use the diligence sheet</t>
  </si>
  <si>
    <t xml:space="preserve">Do not answer the questions in order. Do sections 3 and 4 first — cash and income — because they can be answered from documents rather than from the borrower, and because the answers change what you ask in every other section.</t>
  </si>
  <si>
    <t xml:space="preserve">A question whose answer is “the borrower says” is not answered. The source column is there to make that visible.</t>
  </si>
  <si>
    <t xml:space="preserve">Revised 24 September 2026</t>
  </si>
  <si>
    <t xml:space="preserve">Revised 24 September 2026. The five switching values on sheet 3 were typed in, and the checks sheet compared the typed numbers with the book: a check that could not fail. They are now computed from a small model under the table (enforcement, the payoff and the extension, with cash capped at income). Four are unchanged: 94.9, 0.47 years, 0.6 per cent and 5.01 per cent. The exit yield at which the extension falls to the payoff is 10.29 per cent, not 11.48, because the extension's cash flow is corrected (see The_Extension_Model.xlsx). The decision record carries 80.33 for the extension. The fifth line reads "50 bp of yield compression": the rate below which waiting a year pays.</t>
  </si>
  <si>
    <t xml:space="preserve">Eighty questions to answer before proposing a restructuring</t>
  </si>
  <si>
    <t xml:space="preserve">Column D is the point of the sheet: an answer with no source is not an answer.</t>
  </si>
  <si>
    <t xml:space="preserve">#</t>
  </si>
  <si>
    <t xml:space="preserve">Question</t>
  </si>
  <si>
    <t xml:space="preserve">Answer</t>
  </si>
  <si>
    <t xml:space="preserve">Source document</t>
  </si>
  <si>
    <t xml:space="preserve">Owner</t>
  </si>
  <si>
    <t xml:space="preserve">Date</t>
  </si>
  <si>
    <t xml:space="preserve">Status</t>
  </si>
  <si>
    <t xml:space="preserve">The loan and the documents</t>
  </si>
  <si>
    <t xml:space="preserve">What is the exact outstanding balance, including accrued and capitalised interest, at today's date?</t>
  </si>
  <si>
    <t xml:space="preserve">Has the loan matured, or is it in default on a covenant, or both?</t>
  </si>
  <si>
    <t xml:space="preserve">Which events of default have occurred, and which are continuing as defined?</t>
  </si>
  <si>
    <t xml:space="preserve">Has any default been waived, expressly or by conduct?</t>
  </si>
  <si>
    <t xml:space="preserve">Is acceleration automatic or does it require a notice, and who serves it?</t>
  </si>
  <si>
    <t xml:space="preserve">What grace periods apply, and from what moment do they run?</t>
  </si>
  <si>
    <t xml:space="preserve">Has a reservation of rights letter been sent, and when?</t>
  </si>
  <si>
    <t xml:space="preserve">What is the interest rate today, and does default interest apply?</t>
  </si>
  <si>
    <t xml:space="preserve">Are there break costs on a prepayment, and how are they calculated?</t>
  </si>
  <si>
    <t xml:space="preserve">Can the lender transfer the loan without the borrower's consent?</t>
  </si>
  <si>
    <t xml:space="preserve">The security</t>
  </si>
  <si>
    <t xml:space="preserve">List every security document, its date, and its governing law.</t>
  </si>
  <si>
    <t xml:space="preserve">Is the mortgage or land charge registered, and at what priority?</t>
  </si>
  <si>
    <t xml:space="preserve">Is there a share pledge over the property-owning entity, and is it perfected?</t>
  </si>
  <si>
    <t xml:space="preserve">Have notices of assignment been served on the tenants?</t>
  </si>
  <si>
    <t xml:space="preserve">Has a notice of assignment been served on the insurer, and is the lender noted on the policy?</t>
  </si>
  <si>
    <t xml:space="preserve">Is there an assignment of the hedging agreement, and has notice been given?</t>
  </si>
  <si>
    <t xml:space="preserve">Is there a duty of care agreement with the managing agent?</t>
  </si>
  <si>
    <t xml:space="preserve">Are the valuations addressed to the lender, and is reliance current?</t>
  </si>
  <si>
    <t xml:space="preserve">Is there a collateral warranty from any contractor or professional team?</t>
  </si>
  <si>
    <t xml:space="preserve">What is missing from the security package that was intended to be there?</t>
  </si>
  <si>
    <t xml:space="preserve">Cash and control</t>
  </si>
  <si>
    <t xml:space="preserve">Where does the rent arrive, and who has the mandate on that account?</t>
  </si>
  <si>
    <t xml:space="preserve">Can the lender withdraw the mandate today, without notice and without a court?</t>
  </si>
  <si>
    <t xml:space="preserve">Has the cash trap been triggered, and if so when?</t>
  </si>
  <si>
    <t xml:space="preserve">Twelve months of statements: what was received, and what was paid out?</t>
  </si>
  <si>
    <t xml:space="preserve">Has any payment been made to the sponsor or an affiliate, and under what agreement?</t>
  </si>
  <si>
    <t xml:space="preserve">Is there a rent deposit or other cash security, and where is it held?</t>
  </si>
  <si>
    <t xml:space="preserve">Who pays the managing agent, and is the agent in arrears?</t>
  </si>
  <si>
    <t xml:space="preserve">Are the service charge accounts reconciled, and is there a shortfall?</t>
  </si>
  <si>
    <t xml:space="preserve">Are the insurance premiums paid to date?</t>
  </si>
  <si>
    <t xml:space="preserve">Are the property taxes and business rates paid to date?</t>
  </si>
  <si>
    <t xml:space="preserve">The building and the income</t>
  </si>
  <si>
    <t xml:space="preserve">Full rent roll: passing rent, expiry, break, rent free remaining, tenant by tenant.</t>
  </si>
  <si>
    <t xml:space="preserve">Contracted rent for the last twelve months against cash actually received.</t>
  </si>
  <si>
    <t xml:space="preserve">What are the arrears, by tenant and by age?</t>
  </si>
  <si>
    <t xml:space="preserve">What share of income comes from the three largest tenants?</t>
  </si>
  <si>
    <t xml:space="preserve">What share of income expires or can be broken within the proposed extension term?</t>
  </si>
  <si>
    <t xml:space="preserve">Is the building over-rented or under-rented against market?</t>
  </si>
  <si>
    <t xml:space="preserve">What is the current vacancy, and how long has it been vacant?</t>
  </si>
  <si>
    <t xml:space="preserve">What capital expenditure is required, over what period, on whose estimate?</t>
  </si>
  <si>
    <t xml:space="preserve">What is the energy performance rating, does it permit continued letting, and what is the service charge shortfall borne by the owner?</t>
  </si>
  <si>
    <t xml:space="preserve">Which tenants have approached the borrower about their leases, and what did they ask for?</t>
  </si>
  <si>
    <t xml:space="preserve">The valuation</t>
  </si>
  <si>
    <t xml:space="preserve">What is the date of the most recent valuation, and who instructed it?</t>
  </si>
  <si>
    <t xml:space="preserve">What yield was applied, and against what comparable evidence?</t>
  </si>
  <si>
    <t xml:space="preserve">What void period was assumed on the vacant space, and at what cost?</t>
  </si>
  <si>
    <t xml:space="preserve">Were letting incentives deducted, and over what period?</t>
  </si>
  <si>
    <t xml:space="preserve">Was passing rent or market rent capitalised?</t>
  </si>
  <si>
    <t xml:space="preserve">Was outstanding capital expenditure deducted from value?</t>
  </si>
  <si>
    <t xml:space="preserve">What special assumptions does the report contain?</t>
  </si>
  <si>
    <t xml:space="preserve">How does the borrower's valuation differ, input by input?</t>
  </si>
  <si>
    <t xml:space="preserve">What would the value be at a yield 50 basis points wider?</t>
  </si>
  <si>
    <t xml:space="preserve">What is the value on a special assumption of a restricted marketing period, and what is the vacant possession value?</t>
  </si>
  <si>
    <t xml:space="preserve">The borrower and the sponsor</t>
  </si>
  <si>
    <t xml:space="preserve">Who is the legal owner, and in what jurisdiction is it incorporated?</t>
  </si>
  <si>
    <t xml:space="preserve">Is the SPV structure intact, with the intended separateness?</t>
  </si>
  <si>
    <t xml:space="preserve">Who are the directors, and are any of them independent?</t>
  </si>
  <si>
    <t xml:space="preserve">What other liabilities does the SPV have?</t>
  </si>
  <si>
    <t xml:space="preserve">Who is the ultimate sponsor, and what is its unencumbered net worth?</t>
  </si>
  <si>
    <t xml:space="preserve">How many other guarantees has the sponsor given, and to whom?</t>
  </si>
  <si>
    <t xml:space="preserve">What recourse carve-outs exist, and has any been triggered?</t>
  </si>
  <si>
    <t xml:space="preserve">Has the sponsor litigated with a lender before, and is it in default anywhere else?</t>
  </si>
  <si>
    <t xml:space="preserve">Is there mezzanine or other subordinated debt, is the fund holding this asset at the end of its life, and what does the intercreditor say?</t>
  </si>
  <si>
    <t xml:space="preserve">What would the sponsor lose from a handback that it would not lose from a payoff — and what would it do with this building if it had no debt on it?</t>
  </si>
  <si>
    <t xml:space="preserve">The hedge and the syndicate</t>
  </si>
  <si>
    <t xml:space="preserve">Who is the hedge counterparty, and is it the lender?</t>
  </si>
  <si>
    <t xml:space="preserve">Is the hedge in or out of the money, and by how much on a close-out basis?</t>
  </si>
  <si>
    <t xml:space="preserve">Where does breakage rank if it is out of the money?</t>
  </si>
  <si>
    <t xml:space="preserve">Does the hedge terminate automatically on acceleration?</t>
  </si>
  <si>
    <t xml:space="preserve">How many lenders are there, and what are their holdings?</t>
  </si>
  <si>
    <t xml:space="preserve">What are the voting thresholds for a waiver, an extension and a principal reduction?</t>
  </si>
  <si>
    <t xml:space="preserve">Has any lender bought in the secondary market, and at what price?</t>
  </si>
  <si>
    <t xml:space="preserve">Which lender cannot take a loss this year?</t>
  </si>
  <si>
    <t xml:space="preserve">Is the loan securitised, and if so who is the special servicer?</t>
  </si>
  <si>
    <t xml:space="preserve">Who is the controlling class, and is a control shift close?</t>
  </si>
  <si>
    <t xml:space="preserve">The options and the decision</t>
  </si>
  <si>
    <t xml:space="preserve">What does enforcement return, in present value, on stated assumptions?</t>
  </si>
  <si>
    <t xml:space="preserve">What enforcement route is available, and on what timetable, under local law?</t>
  </si>
  <si>
    <t xml:space="preserve">What does the extension return, and what does it require to be true?</t>
  </si>
  <si>
    <t xml:space="preserve">What is the break-even exit yield on the extension?</t>
  </si>
  <si>
    <t xml:space="preserve">What is the payoff indifference point?</t>
  </si>
  <si>
    <t xml:space="preserve">What has the borrower actually offered, and can it fund it?</t>
  </si>
  <si>
    <t xml:space="preserve">What would the loan sell for, and has that been tested?</t>
  </si>
  <si>
    <t xml:space="preserve">What is the tax consequence of each option, for both sides?</t>
  </si>
  <si>
    <t xml:space="preserve">What is the provisioning consequence of each option?</t>
  </si>
  <si>
    <t xml:space="preserve">Who owns the decision, by what date must it be made, and what is the break-even probability between the best two options?</t>
  </si>
  <si>
    <t xml:space="preserve">Answered, with a source</t>
  </si>
  <si>
    <t xml:space="preserve">Answered, but unsourced</t>
  </si>
  <si>
    <t xml:space="preserve">Still open</t>
  </si>
  <si>
    <t xml:space="preserve">Total questions</t>
  </si>
  <si>
    <t xml:space="preserve">Decision record</t>
  </si>
  <si>
    <t xml:space="preserve">One page. Written on the day, not reconstructed afterwards. The test of it is whether somebody who was not in the room can tell, two years from now, whether the decision was reasonable on what was known.</t>
  </si>
  <si>
    <t xml:space="preserve">Facility</t>
  </si>
  <si>
    <t xml:space="preserve">Borrower</t>
  </si>
  <si>
    <t xml:space="preserve">Date of this record</t>
  </si>
  <si>
    <t xml:space="preserve">Decision owner</t>
  </si>
  <si>
    <t xml:space="preserve">Prepared by</t>
  </si>
  <si>
    <t xml:space="preserve">THE DECISION</t>
  </si>
  <si>
    <t xml:space="preserve">Option chosen</t>
  </si>
  <si>
    <t xml:space="preserve">Amount and authority sought</t>
  </si>
  <si>
    <t xml:space="preserve">THE FIGURES IT RESTS ON</t>
  </si>
  <si>
    <t xml:space="preserve">Valuation used, and its date</t>
  </si>
  <si>
    <t xml:space="preserve">Loan outstanding</t>
  </si>
  <si>
    <t xml:space="preserve">Enforcement present value</t>
  </si>
  <si>
    <t xml:space="preserve">Extension present value</t>
  </si>
  <si>
    <t xml:space="preserve">Payoff present value</t>
  </si>
  <si>
    <t xml:space="preserve">Indifference point (cents)</t>
  </si>
  <si>
    <t xml:space="preserve">THE ASSUMPTIONS</t>
  </si>
  <si>
    <t xml:space="preserve">What must be true for this to be right</t>
  </si>
  <si>
    <t xml:space="preserve">What we do not know, and who is finding out</t>
  </si>
  <si>
    <t xml:space="preserve">THE ALTERNATIVE</t>
  </si>
  <si>
    <t xml:space="preserve">What we recover if this is wrong</t>
  </si>
  <si>
    <t xml:space="preserve">Why the alternative was not chosen</t>
  </si>
  <si>
    <t xml:space="preserve">THE CONSEQUENCES</t>
  </si>
  <si>
    <t xml:space="preserve">Provisioning outcome</t>
  </si>
  <si>
    <t xml:space="preserve">Date by which the position is reviewed again</t>
  </si>
  <si>
    <t xml:space="preserve">Trigger that brings it back before then</t>
  </si>
  <si>
    <t xml:space="preserve">SIGNATURES</t>
  </si>
  <si>
    <t xml:space="preserve">Credit</t>
  </si>
  <si>
    <t xml:space="preserve">Switching values — the level at which the recommendation changes</t>
  </si>
  <si>
    <t xml:space="preserve">Not a grid of scenarios. Five lines that answer the committee's real question, which is “how wrong can you be”.</t>
  </si>
  <si>
    <t xml:space="preserve">Input</t>
  </si>
  <si>
    <t xml:space="preserve">Base case</t>
  </si>
  <si>
    <t xml:space="preserve">Switches at</t>
  </si>
  <si>
    <t xml:space="preserve">What it means</t>
  </si>
  <si>
    <t xml:space="preserve">Valuation (EUR m)</t>
  </si>
  <si>
    <t xml:space="preserve">Above this value, enforcing beats accepting the offer</t>
  </si>
  <si>
    <t xml:space="preserve">Enforcement delay (years)</t>
  </si>
  <si>
    <t xml:space="preserve">Only a very fast enforcement beats the offer</t>
  </si>
  <si>
    <t xml:space="preserve">Forced-sale discount</t>
  </si>
  <si>
    <t xml:space="preserve">Essentially: only a sale at full value beats the offer</t>
  </si>
  <si>
    <t xml:space="preserve">Exit yield on the extension</t>
  </si>
  <si>
    <t xml:space="preserve">The extension survives an enormous yield shift</t>
  </si>
  <si>
    <t xml:space="preserve">Discount rate</t>
  </si>
  <si>
    <t xml:space="preserve">Below this, waiting a year for 50 bp of yield compression would pay</t>
  </si>
  <si>
    <t xml:space="preserve">Revised 24 September 2026: the switching values were typed in and checked against themselves. They are now computed from the model below, and move when you change it.</t>
  </si>
  <si>
    <t xml:space="preserve">The model the switching values are computed from (inputs in blue; row 35 is a test step, not data)</t>
  </si>
  <si>
    <t xml:space="preserve">Net operating income today (EUR m)</t>
  </si>
  <si>
    <t xml:space="preserve">Market yield today</t>
  </si>
  <si>
    <t xml:space="preserve">Loan outstanding (EUR m)</t>
  </si>
  <si>
    <t xml:space="preserve">Years to complete an enforcement sale</t>
  </si>
  <si>
    <t xml:space="preserve">Enforcement costs, share of gross proceeds</t>
  </si>
  <si>
    <t xml:space="preserve">Holding costs per year, share of value</t>
  </si>
  <si>
    <t xml:space="preserve">Payoff offered (cents on the euro)</t>
  </si>
  <si>
    <t xml:space="preserve">Years to completion of a payoff</t>
  </si>
  <si>
    <t xml:space="preserve">All-in rate today (margin plus base)</t>
  </si>
  <si>
    <t xml:space="preserve">Extension margin uplift</t>
  </si>
  <si>
    <t xml:space="preserve">Extension fee, share of the loan</t>
  </si>
  <si>
    <t xml:space="preserve">Amortisation per year, share of the loan</t>
  </si>
  <si>
    <t xml:space="preserve">Business plan income, year 1 (EUR m)</t>
  </si>
  <si>
    <t xml:space="preserve">Business plan income, year 2 (EUR m)</t>
  </si>
  <si>
    <t xml:space="preserve">Business plan income, year 3 (EUR m)</t>
  </si>
  <si>
    <t xml:space="preserve">Letting capex (EUR m)</t>
  </si>
  <si>
    <t xml:space="preserve">New sponsor equity (EUR m)</t>
  </si>
  <si>
    <t xml:space="preserve">Sale costs on exit</t>
  </si>
  <si>
    <t xml:space="preserve">Yield compression tested for waiting a year</t>
  </si>
  <si>
    <t xml:space="preserve">Computed</t>
  </si>
  <si>
    <t xml:space="preserve">Value (EUR m)</t>
  </si>
  <si>
    <t xml:space="preserve">Share of value kept after the discount and the costs</t>
  </si>
  <si>
    <t xml:space="preserve">Enforcement present value (EUR m)</t>
  </si>
  <si>
    <t xml:space="preserve">Payoff present value (EUR m)</t>
  </si>
  <si>
    <t xml:space="preserve">Indifference point (cents on the euro)</t>
  </si>
  <si>
    <t xml:space="preserve">The extension, cash capped at income</t>
  </si>
  <si>
    <t xml:space="preserve">Year 1</t>
  </si>
  <si>
    <t xml:space="preserve">Year 2</t>
  </si>
  <si>
    <t xml:space="preserve">Year 3</t>
  </si>
  <si>
    <t xml:space="preserve">Opening balance</t>
  </si>
  <si>
    <t xml:space="preserve">Net operating income</t>
  </si>
  <si>
    <t xml:space="preserve">Interest at the new margin</t>
  </si>
  <si>
    <t xml:space="preserve">Interest shortfall, added to the balance</t>
  </si>
  <si>
    <t xml:space="preserve">Amortisation paid from income left after interest</t>
  </si>
  <si>
    <t xml:space="preserve">Capex the lender advances</t>
  </si>
  <si>
    <t xml:space="preserve">Closing balance</t>
  </si>
  <si>
    <t xml:space="preserve">Net cash to the lender</t>
  </si>
  <si>
    <t xml:space="preserve">Present value of the three years of cash (EUR m)</t>
  </si>
  <si>
    <t xml:space="preserve">Extension present value (EUR m)</t>
  </si>
  <si>
    <t xml:space="preserve">Solving for the delay at which enforcement equals the offer: Newton steps from one year</t>
  </si>
  <si>
    <t xml:space="preserve">Checks — every figure the book prints, against what this workbook computes</t>
  </si>
  <si>
    <t xml:space="preserve">The Real Estate Workout — Julian R. Sterling. Column D is a live formula; the rows without a book figure hold for any inputs.</t>
  </si>
  <si>
    <t xml:space="preserve">Source</t>
  </si>
  <si>
    <t xml:space="preserve">Check</t>
  </si>
  <si>
    <t xml:space="preserve">The book</t>
  </si>
  <si>
    <t xml:space="preserve">This file</t>
  </si>
  <si>
    <t xml:space="preserve">Note</t>
  </si>
  <si>
    <t xml:space="preserve">Ch. 26</t>
  </si>
  <si>
    <t xml:space="preserve">Valuation switching value, EUR m</t>
  </si>
  <si>
    <t xml:space="preserve">Enforcement delay switching value, years</t>
  </si>
  <si>
    <t xml:space="preserve">Forced-sale discount switching value</t>
  </si>
  <si>
    <t xml:space="preserve">Exit yield switching value</t>
  </si>
  <si>
    <t xml:space="preserve">revised: 11.48 per cent in the first edition</t>
  </si>
  <si>
    <t xml:space="preserve">Discount rate switching value</t>
  </si>
  <si>
    <t xml:space="preserve">App. A</t>
  </si>
  <si>
    <t xml:space="preserve">Questions in the diligence list</t>
  </si>
  <si>
    <t xml:space="preserve">Ch. 3</t>
  </si>
  <si>
    <t xml:space="preserve">Enforcement present value, EUR m</t>
  </si>
  <si>
    <t xml:space="preserve">Ch. 4</t>
  </si>
  <si>
    <t xml:space="preserve">Extension present value, EUR m</t>
  </si>
  <si>
    <t xml:space="preserve">revised: 81.75</t>
  </si>
  <si>
    <t xml:space="preserve">Ch. 5</t>
  </si>
  <si>
    <t xml:space="preserve">Payoff present value, EUR m</t>
  </si>
  <si>
    <t xml:space="preserve">Indifference point</t>
  </si>
  <si>
    <t xml:space="preserve">Record</t>
  </si>
  <si>
    <t xml:space="preserve">The decision record carries the model's enforcement value</t>
  </si>
  <si>
    <t xml:space="preserve">typed on the day, checked against the model</t>
  </si>
  <si>
    <t xml:space="preserve">The decision record carries the model's extension value</t>
  </si>
  <si>
    <t xml:space="preserve">The decision record carries the model's payoff value</t>
  </si>
  <si>
    <t xml:space="preserve">The decision record carries the model's indifference point</t>
  </si>
  <si>
    <t xml:space="preserve">Any inputs</t>
  </si>
  <si>
    <t xml:space="preserve">At the valuation switching value, enforcement returns exactly the offer</t>
  </si>
  <si>
    <t xml:space="preserve">At the delay switching value, enforcement returns exactly the offer</t>
  </si>
  <si>
    <t xml:space="preserve">Newton, twelve steps</t>
  </si>
  <si>
    <t xml:space="preserve">At the discount switching value, enforcement returns exactly the offer</t>
  </si>
  <si>
    <t xml:space="preserve">At the exit-yield switching value, the extension returns exactly the offer</t>
  </si>
  <si>
    <t xml:space="preserve">valid while the switching yield is above the break-even</t>
  </si>
  <si>
    <t xml:space="preserve">At the discount-rate switching value, waiting a year is exactly neutral</t>
  </si>
  <si>
    <t xml:space="preserve">Extension: balance at exit = opening + interest - net cash</t>
  </si>
  <si>
    <t xml:space="preserve">All checks</t>
  </si>
  <si>
    <t xml:space="preserve">Tolerances are the precision the book prints at: 0.05 for one decimal, 0.005 for two, 0.0005 for a percentage to one decimal. A check that widens its tolerance until it passes is not a check.</t>
  </si>
</sst>
</file>

<file path=xl/styles.xml><?xml version="1.0" encoding="utf-8"?>
<styleSheet xmlns="http://schemas.openxmlformats.org/spreadsheetml/2006/main">
  <numFmts count="9">
    <numFmt numFmtId="164" formatCode="General"/>
    <numFmt numFmtId="165" formatCode="#,##0.00"/>
    <numFmt numFmtId="166" formatCode="0.00%"/>
    <numFmt numFmtId="167" formatCode="#,##0.0"/>
    <numFmt numFmtId="168" formatCode="0.00"/>
    <numFmt numFmtId="169" formatCode="0.0%"/>
    <numFmt numFmtId="170" formatCode="0.0000"/>
    <numFmt numFmtId="171" formatCode="0.000000"/>
    <numFmt numFmtId="172" formatCode="0"/>
  </numFmts>
  <fonts count="13">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b val="true"/>
      <sz val="13"/>
      <color rgb="FF1F3864"/>
      <name val="Cambria"/>
      <family val="0"/>
      <charset val="1"/>
    </font>
    <font>
      <b val="true"/>
      <sz val="11"/>
      <name val="Cambria"/>
      <family val="0"/>
      <charset val="1"/>
    </font>
    <font>
      <sz val="11"/>
      <color rgb="FF1F4E79"/>
      <name val="Cambria"/>
      <family val="0"/>
      <charset val="1"/>
    </font>
    <font>
      <sz val="11"/>
      <name val="Cambria"/>
      <family val="0"/>
      <charset val="1"/>
    </font>
    <font>
      <sz val="11"/>
      <name val="Calibri"/>
      <family val="0"/>
      <charset val="1"/>
    </font>
    <font>
      <b val="true"/>
      <sz val="11"/>
      <color rgb="FFFFFFFF"/>
      <name val="Cambria"/>
      <family val="0"/>
      <charset val="1"/>
    </font>
  </fonts>
  <fills count="4">
    <fill>
      <patternFill patternType="none"/>
    </fill>
    <fill>
      <patternFill patternType="gray125"/>
    </fill>
    <fill>
      <patternFill patternType="solid">
        <fgColor rgb="FFDCE9F7"/>
        <bgColor rgb="FFCCFFFF"/>
      </patternFill>
    </fill>
    <fill>
      <patternFill patternType="solid">
        <fgColor rgb="FF1F3864"/>
        <bgColor rgb="FF1F4E79"/>
      </patternFill>
    </fill>
  </fills>
  <borders count="2">
    <border diagonalUp="false" diagonalDown="false">
      <left/>
      <right/>
      <top/>
      <bottom/>
      <diagonal/>
    </border>
    <border diagonalUp="false" diagonalDown="false">
      <left/>
      <right/>
      <top/>
      <bottom style="thin">
        <color rgb="FFAAAAA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general" vertical="bottom" textRotation="0" wrapText="tru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9" fillId="2" borderId="0" xfId="0" applyFont="true" applyBorder="false" applyAlignment="true" applyProtection="false">
      <alignment horizontal="general" vertical="top" textRotation="0" wrapText="true" indent="0" shrinkToFit="false"/>
      <protection locked="true" hidden="false"/>
    </xf>
    <xf numFmtId="165" fontId="9" fillId="2" borderId="0" xfId="0" applyFont="true" applyBorder="false" applyAlignment="false" applyProtection="false">
      <alignment horizontal="general" vertical="bottom" textRotation="0" wrapText="false" indent="0" shrinkToFit="false"/>
      <protection locked="true" hidden="false"/>
    </xf>
    <xf numFmtId="166" fontId="9" fillId="2"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69" fontId="8"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9" fontId="9" fillId="2" borderId="0" xfId="0" applyFont="true" applyBorder="false" applyAlignment="false" applyProtection="false">
      <alignment horizontal="general" vertical="bottom" textRotation="0" wrapText="false" indent="0" shrinkToFit="false"/>
      <protection locked="true" hidden="false"/>
    </xf>
    <xf numFmtId="168" fontId="9" fillId="2"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64" fontId="12" fillId="3" borderId="0" xfId="0" applyFont="true" applyBorder="false" applyAlignment="true" applyProtection="false">
      <alignment horizontal="general" vertical="center" textRotation="0" wrapText="tru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68" fontId="0" fillId="0" borderId="0" xfId="0" applyFont="fals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39" hidden="false" customHeight="true" outlineLevel="0" collapsed="false">
      <c r="A5" s="4" t="s">
        <v>3</v>
      </c>
    </row>
    <row r="6" customFormat="false" ht="25.5" hidden="false" customHeight="true" outlineLevel="0" collapsed="false">
      <c r="A6" s="4" t="s">
        <v>4</v>
      </c>
    </row>
    <row r="8" customFormat="false" ht="15" hidden="false" customHeight="false" outlineLevel="0" collapsed="false">
      <c r="A8" s="3" t="s">
        <v>5</v>
      </c>
    </row>
    <row r="9" customFormat="false" ht="25.5" hidden="false" customHeight="true" outlineLevel="0" collapsed="false">
      <c r="A9" s="4" t="s">
        <v>6</v>
      </c>
    </row>
    <row r="10" customFormat="false" ht="25.5" hidden="false" customHeight="true" outlineLevel="0" collapsed="false">
      <c r="A10" s="4" t="s">
        <v>7</v>
      </c>
    </row>
    <row r="11" customFormat="false" ht="25.5" hidden="false" customHeight="true" outlineLevel="0" collapsed="false">
      <c r="A11" s="4" t="s">
        <v>8</v>
      </c>
    </row>
    <row r="12" customFormat="false" ht="15" hidden="false" customHeight="true" outlineLevel="0" collapsed="false">
      <c r="A12" s="4" t="s">
        <v>9</v>
      </c>
    </row>
    <row r="14" customFormat="false" ht="15" hidden="false" customHeight="false" outlineLevel="0" collapsed="false">
      <c r="A14" s="3" t="s">
        <v>10</v>
      </c>
    </row>
    <row r="15" customFormat="false" ht="39" hidden="false" customHeight="true" outlineLevel="0" collapsed="false">
      <c r="A15" s="4" t="s">
        <v>11</v>
      </c>
    </row>
    <row r="16" customFormat="false" ht="25.5" hidden="false" customHeight="true" outlineLevel="0" collapsed="false">
      <c r="A16" s="4" t="s">
        <v>12</v>
      </c>
    </row>
    <row r="18" customFormat="false" ht="15" hidden="false" customHeight="false" outlineLevel="0" collapsed="false">
      <c r="A18" s="3" t="s">
        <v>13</v>
      </c>
    </row>
    <row r="19" customFormat="false" ht="105" hidden="false" customHeight="true" outlineLevel="0" collapsed="false">
      <c r="A19" s="4"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74"/>
    <col collapsed="false" customWidth="true" hidden="false" outlineLevel="0" max="3" min="3" style="0" width="44"/>
    <col collapsed="false" customWidth="true" hidden="false" outlineLevel="0" max="4" min="4" style="0" width="30"/>
    <col collapsed="false" customWidth="true" hidden="false" outlineLevel="0" max="5" min="5" style="0" width="14"/>
    <col collapsed="false" customWidth="true" hidden="false" outlineLevel="0" max="7" min="6" style="0" width="12"/>
  </cols>
  <sheetData>
    <row r="1" customFormat="false" ht="16.15" hidden="false" customHeight="false" outlineLevel="0" collapsed="false">
      <c r="A1" s="5" t="s">
        <v>15</v>
      </c>
    </row>
    <row r="2" customFormat="false" ht="15" hidden="false" customHeight="false" outlineLevel="0" collapsed="false">
      <c r="A2" s="2" t="s">
        <v>16</v>
      </c>
    </row>
    <row r="4" customFormat="false" ht="15" hidden="false" customHeight="false" outlineLevel="0" collapsed="false">
      <c r="A4" s="6" t="s">
        <v>17</v>
      </c>
      <c r="B4" s="6" t="s">
        <v>18</v>
      </c>
      <c r="C4" s="6" t="s">
        <v>19</v>
      </c>
      <c r="D4" s="6" t="s">
        <v>20</v>
      </c>
      <c r="E4" s="6" t="s">
        <v>21</v>
      </c>
      <c r="F4" s="6" t="s">
        <v>22</v>
      </c>
      <c r="G4" s="6" t="s">
        <v>23</v>
      </c>
    </row>
    <row r="5" customFormat="false" ht="15" hidden="false" customHeight="false" outlineLevel="0" collapsed="false">
      <c r="A5" s="3" t="s">
        <v>24</v>
      </c>
      <c r="B5" s="3"/>
    </row>
    <row r="6" customFormat="false" ht="28.35" hidden="false" customHeight="false" outlineLevel="0" collapsed="false">
      <c r="A6" s="0" t="n">
        <v>1</v>
      </c>
      <c r="B6" s="4" t="s">
        <v>25</v>
      </c>
      <c r="C6" s="7"/>
      <c r="D6" s="7"/>
      <c r="E6" s="7"/>
      <c r="F6" s="7"/>
      <c r="G6" s="0" t="str">
        <f aca="false">IF(C6="","open",IF(D6="","unsourced","answered"))</f>
        <v>open</v>
      </c>
    </row>
    <row r="7" customFormat="false" ht="15" hidden="false" customHeight="false" outlineLevel="0" collapsed="false">
      <c r="A7" s="0" t="n">
        <v>2</v>
      </c>
      <c r="B7" s="4" t="s">
        <v>26</v>
      </c>
      <c r="C7" s="7"/>
      <c r="D7" s="7"/>
      <c r="E7" s="7"/>
      <c r="F7" s="7"/>
      <c r="G7" s="0" t="str">
        <f aca="false">IF(C7="","open",IF(D7="","unsourced","answered"))</f>
        <v>open</v>
      </c>
    </row>
    <row r="8" customFormat="false" ht="15" hidden="false" customHeight="false" outlineLevel="0" collapsed="false">
      <c r="A8" s="0" t="n">
        <v>3</v>
      </c>
      <c r="B8" s="4" t="s">
        <v>27</v>
      </c>
      <c r="C8" s="7"/>
      <c r="D8" s="7"/>
      <c r="E8" s="7"/>
      <c r="F8" s="7"/>
      <c r="G8" s="0" t="str">
        <f aca="false">IF(C8="","open",IF(D8="","unsourced","answered"))</f>
        <v>open</v>
      </c>
    </row>
    <row r="9" customFormat="false" ht="15" hidden="false" customHeight="false" outlineLevel="0" collapsed="false">
      <c r="A9" s="0" t="n">
        <v>4</v>
      </c>
      <c r="B9" s="4" t="s">
        <v>28</v>
      </c>
      <c r="C9" s="7"/>
      <c r="D9" s="7"/>
      <c r="E9" s="7"/>
      <c r="F9" s="7"/>
      <c r="G9" s="0" t="str">
        <f aca="false">IF(C9="","open",IF(D9="","unsourced","answered"))</f>
        <v>open</v>
      </c>
    </row>
    <row r="10" customFormat="false" ht="15" hidden="false" customHeight="false" outlineLevel="0" collapsed="false">
      <c r="A10" s="0" t="n">
        <v>5</v>
      </c>
      <c r="B10" s="4" t="s">
        <v>29</v>
      </c>
      <c r="C10" s="7"/>
      <c r="D10" s="7"/>
      <c r="E10" s="7"/>
      <c r="F10" s="7"/>
      <c r="G10" s="0" t="str">
        <f aca="false">IF(C10="","open",IF(D10="","unsourced","answered"))</f>
        <v>open</v>
      </c>
    </row>
    <row r="11" customFormat="false" ht="15" hidden="false" customHeight="false" outlineLevel="0" collapsed="false">
      <c r="A11" s="0" t="n">
        <v>6</v>
      </c>
      <c r="B11" s="4" t="s">
        <v>30</v>
      </c>
      <c r="C11" s="7"/>
      <c r="D11" s="7"/>
      <c r="E11" s="7"/>
      <c r="F11" s="7"/>
      <c r="G11" s="0" t="str">
        <f aca="false">IF(C11="","open",IF(D11="","unsourced","answered"))</f>
        <v>open</v>
      </c>
    </row>
    <row r="12" customFormat="false" ht="15" hidden="false" customHeight="false" outlineLevel="0" collapsed="false">
      <c r="A12" s="0" t="n">
        <v>7</v>
      </c>
      <c r="B12" s="4" t="s">
        <v>31</v>
      </c>
      <c r="C12" s="7"/>
      <c r="D12" s="7"/>
      <c r="E12" s="7"/>
      <c r="F12" s="7"/>
      <c r="G12" s="0" t="str">
        <f aca="false">IF(C12="","open",IF(D12="","unsourced","answered"))</f>
        <v>open</v>
      </c>
    </row>
    <row r="13" customFormat="false" ht="15" hidden="false" customHeight="false" outlineLevel="0" collapsed="false">
      <c r="A13" s="0" t="n">
        <v>8</v>
      </c>
      <c r="B13" s="4" t="s">
        <v>32</v>
      </c>
      <c r="C13" s="7"/>
      <c r="D13" s="7"/>
      <c r="E13" s="7"/>
      <c r="F13" s="7"/>
      <c r="G13" s="0" t="str">
        <f aca="false">IF(C13="","open",IF(D13="","unsourced","answered"))</f>
        <v>open</v>
      </c>
    </row>
    <row r="14" customFormat="false" ht="15" hidden="false" customHeight="false" outlineLevel="0" collapsed="false">
      <c r="A14" s="0" t="n">
        <v>9</v>
      </c>
      <c r="B14" s="4" t="s">
        <v>33</v>
      </c>
      <c r="C14" s="7"/>
      <c r="D14" s="7"/>
      <c r="E14" s="7"/>
      <c r="F14" s="7"/>
      <c r="G14" s="0" t="str">
        <f aca="false">IF(C14="","open",IF(D14="","unsourced","answered"))</f>
        <v>open</v>
      </c>
    </row>
    <row r="15" customFormat="false" ht="15" hidden="false" customHeight="false" outlineLevel="0" collapsed="false">
      <c r="A15" s="0" t="n">
        <v>10</v>
      </c>
      <c r="B15" s="4" t="s">
        <v>34</v>
      </c>
      <c r="C15" s="7"/>
      <c r="D15" s="7"/>
      <c r="E15" s="7"/>
      <c r="F15" s="7"/>
      <c r="G15" s="0" t="str">
        <f aca="false">IF(C15="","open",IF(D15="","unsourced","answered"))</f>
        <v>open</v>
      </c>
    </row>
    <row r="17" customFormat="false" ht="15" hidden="false" customHeight="false" outlineLevel="0" collapsed="false">
      <c r="A17" s="3" t="s">
        <v>35</v>
      </c>
      <c r="B17" s="3"/>
    </row>
    <row r="18" customFormat="false" ht="15" hidden="false" customHeight="false" outlineLevel="0" collapsed="false">
      <c r="A18" s="0" t="n">
        <v>11</v>
      </c>
      <c r="B18" s="4" t="s">
        <v>36</v>
      </c>
      <c r="C18" s="7"/>
      <c r="D18" s="7"/>
      <c r="E18" s="7"/>
      <c r="F18" s="7"/>
      <c r="G18" s="0" t="str">
        <f aca="false">IF(C18="","open",IF(D18="","unsourced","answered"))</f>
        <v>open</v>
      </c>
    </row>
    <row r="19" customFormat="false" ht="15" hidden="false" customHeight="false" outlineLevel="0" collapsed="false">
      <c r="A19" s="0" t="n">
        <v>12</v>
      </c>
      <c r="B19" s="4" t="s">
        <v>37</v>
      </c>
      <c r="C19" s="7"/>
      <c r="D19" s="7"/>
      <c r="E19" s="7"/>
      <c r="F19" s="7"/>
      <c r="G19" s="0" t="str">
        <f aca="false">IF(C19="","open",IF(D19="","unsourced","answered"))</f>
        <v>open</v>
      </c>
    </row>
    <row r="20" customFormat="false" ht="15" hidden="false" customHeight="false" outlineLevel="0" collapsed="false">
      <c r="A20" s="0" t="n">
        <v>13</v>
      </c>
      <c r="B20" s="4" t="s">
        <v>38</v>
      </c>
      <c r="C20" s="7"/>
      <c r="D20" s="7"/>
      <c r="E20" s="7"/>
      <c r="F20" s="7"/>
      <c r="G20" s="0" t="str">
        <f aca="false">IF(C20="","open",IF(D20="","unsourced","answered"))</f>
        <v>open</v>
      </c>
    </row>
    <row r="21" customFormat="false" ht="15" hidden="false" customHeight="false" outlineLevel="0" collapsed="false">
      <c r="A21" s="0" t="n">
        <v>14</v>
      </c>
      <c r="B21" s="4" t="s">
        <v>39</v>
      </c>
      <c r="C21" s="7"/>
      <c r="D21" s="7"/>
      <c r="E21" s="7"/>
      <c r="F21" s="7"/>
      <c r="G21" s="0" t="str">
        <f aca="false">IF(C21="","open",IF(D21="","unsourced","answered"))</f>
        <v>open</v>
      </c>
    </row>
    <row r="22" customFormat="false" ht="28.35" hidden="false" customHeight="false" outlineLevel="0" collapsed="false">
      <c r="A22" s="0" t="n">
        <v>15</v>
      </c>
      <c r="B22" s="4" t="s">
        <v>40</v>
      </c>
      <c r="C22" s="7"/>
      <c r="D22" s="7"/>
      <c r="E22" s="7"/>
      <c r="F22" s="7"/>
      <c r="G22" s="0" t="str">
        <f aca="false">IF(C22="","open",IF(D22="","unsourced","answered"))</f>
        <v>open</v>
      </c>
    </row>
    <row r="23" customFormat="false" ht="15" hidden="false" customHeight="false" outlineLevel="0" collapsed="false">
      <c r="A23" s="0" t="n">
        <v>16</v>
      </c>
      <c r="B23" s="4" t="s">
        <v>41</v>
      </c>
      <c r="C23" s="7"/>
      <c r="D23" s="7"/>
      <c r="E23" s="7"/>
      <c r="F23" s="7"/>
      <c r="G23" s="0" t="str">
        <f aca="false">IF(C23="","open",IF(D23="","unsourced","answered"))</f>
        <v>open</v>
      </c>
    </row>
    <row r="24" customFormat="false" ht="15" hidden="false" customHeight="false" outlineLevel="0" collapsed="false">
      <c r="A24" s="0" t="n">
        <v>17</v>
      </c>
      <c r="B24" s="4" t="s">
        <v>42</v>
      </c>
      <c r="C24" s="7"/>
      <c r="D24" s="7"/>
      <c r="E24" s="7"/>
      <c r="F24" s="7"/>
      <c r="G24" s="0" t="str">
        <f aca="false">IF(C24="","open",IF(D24="","unsourced","answered"))</f>
        <v>open</v>
      </c>
    </row>
    <row r="25" customFormat="false" ht="15" hidden="false" customHeight="false" outlineLevel="0" collapsed="false">
      <c r="A25" s="0" t="n">
        <v>18</v>
      </c>
      <c r="B25" s="4" t="s">
        <v>43</v>
      </c>
      <c r="C25" s="7"/>
      <c r="D25" s="7"/>
      <c r="E25" s="7"/>
      <c r="F25" s="7"/>
      <c r="G25" s="0" t="str">
        <f aca="false">IF(C25="","open",IF(D25="","unsourced","answered"))</f>
        <v>open</v>
      </c>
    </row>
    <row r="26" customFormat="false" ht="15" hidden="false" customHeight="false" outlineLevel="0" collapsed="false">
      <c r="A26" s="0" t="n">
        <v>19</v>
      </c>
      <c r="B26" s="4" t="s">
        <v>44</v>
      </c>
      <c r="C26" s="7"/>
      <c r="D26" s="7"/>
      <c r="E26" s="7"/>
      <c r="F26" s="7"/>
      <c r="G26" s="0" t="str">
        <f aca="false">IF(C26="","open",IF(D26="","unsourced","answered"))</f>
        <v>open</v>
      </c>
    </row>
    <row r="27" customFormat="false" ht="15" hidden="false" customHeight="false" outlineLevel="0" collapsed="false">
      <c r="A27" s="0" t="n">
        <v>20</v>
      </c>
      <c r="B27" s="4" t="s">
        <v>45</v>
      </c>
      <c r="C27" s="7"/>
      <c r="D27" s="7"/>
      <c r="E27" s="7"/>
      <c r="F27" s="7"/>
      <c r="G27" s="0" t="str">
        <f aca="false">IF(C27="","open",IF(D27="","unsourced","answered"))</f>
        <v>open</v>
      </c>
    </row>
    <row r="29" customFormat="false" ht="15" hidden="false" customHeight="false" outlineLevel="0" collapsed="false">
      <c r="A29" s="3" t="s">
        <v>46</v>
      </c>
      <c r="B29" s="3"/>
    </row>
    <row r="30" customFormat="false" ht="15" hidden="false" customHeight="false" outlineLevel="0" collapsed="false">
      <c r="A30" s="0" t="n">
        <v>21</v>
      </c>
      <c r="B30" s="4" t="s">
        <v>47</v>
      </c>
      <c r="C30" s="7"/>
      <c r="D30" s="7"/>
      <c r="E30" s="7"/>
      <c r="F30" s="7"/>
      <c r="G30" s="0" t="str">
        <f aca="false">IF(C30="","open",IF(D30="","unsourced","answered"))</f>
        <v>open</v>
      </c>
    </row>
    <row r="31" customFormat="false" ht="15" hidden="false" customHeight="false" outlineLevel="0" collapsed="false">
      <c r="A31" s="0" t="n">
        <v>22</v>
      </c>
      <c r="B31" s="4" t="s">
        <v>48</v>
      </c>
      <c r="C31" s="7"/>
      <c r="D31" s="7"/>
      <c r="E31" s="7"/>
      <c r="F31" s="7"/>
      <c r="G31" s="0" t="str">
        <f aca="false">IF(C31="","open",IF(D31="","unsourced","answered"))</f>
        <v>open</v>
      </c>
    </row>
    <row r="32" customFormat="false" ht="15" hidden="false" customHeight="false" outlineLevel="0" collapsed="false">
      <c r="A32" s="0" t="n">
        <v>23</v>
      </c>
      <c r="B32" s="4" t="s">
        <v>49</v>
      </c>
      <c r="C32" s="7"/>
      <c r="D32" s="7"/>
      <c r="E32" s="7"/>
      <c r="F32" s="7"/>
      <c r="G32" s="0" t="str">
        <f aca="false">IF(C32="","open",IF(D32="","unsourced","answered"))</f>
        <v>open</v>
      </c>
    </row>
    <row r="33" customFormat="false" ht="15" hidden="false" customHeight="false" outlineLevel="0" collapsed="false">
      <c r="A33" s="0" t="n">
        <v>24</v>
      </c>
      <c r="B33" s="4" t="s">
        <v>50</v>
      </c>
      <c r="C33" s="7"/>
      <c r="D33" s="7"/>
      <c r="E33" s="7"/>
      <c r="F33" s="7"/>
      <c r="G33" s="0" t="str">
        <f aca="false">IF(C33="","open",IF(D33="","unsourced","answered"))</f>
        <v>open</v>
      </c>
    </row>
    <row r="34" customFormat="false" ht="15" hidden="false" customHeight="false" outlineLevel="0" collapsed="false">
      <c r="A34" s="0" t="n">
        <v>25</v>
      </c>
      <c r="B34" s="4" t="s">
        <v>51</v>
      </c>
      <c r="C34" s="7"/>
      <c r="D34" s="7"/>
      <c r="E34" s="7"/>
      <c r="F34" s="7"/>
      <c r="G34" s="0" t="str">
        <f aca="false">IF(C34="","open",IF(D34="","unsourced","answered"))</f>
        <v>open</v>
      </c>
    </row>
    <row r="35" customFormat="false" ht="15" hidden="false" customHeight="false" outlineLevel="0" collapsed="false">
      <c r="A35" s="0" t="n">
        <v>26</v>
      </c>
      <c r="B35" s="4" t="s">
        <v>52</v>
      </c>
      <c r="C35" s="7"/>
      <c r="D35" s="7"/>
      <c r="E35" s="7"/>
      <c r="F35" s="7"/>
      <c r="G35" s="0" t="str">
        <f aca="false">IF(C35="","open",IF(D35="","unsourced","answered"))</f>
        <v>open</v>
      </c>
    </row>
    <row r="36" customFormat="false" ht="15" hidden="false" customHeight="false" outlineLevel="0" collapsed="false">
      <c r="A36" s="0" t="n">
        <v>27</v>
      </c>
      <c r="B36" s="4" t="s">
        <v>53</v>
      </c>
      <c r="C36" s="7"/>
      <c r="D36" s="7"/>
      <c r="E36" s="7"/>
      <c r="F36" s="7"/>
      <c r="G36" s="0" t="str">
        <f aca="false">IF(C36="","open",IF(D36="","unsourced","answered"))</f>
        <v>open</v>
      </c>
    </row>
    <row r="37" customFormat="false" ht="15" hidden="false" customHeight="false" outlineLevel="0" collapsed="false">
      <c r="A37" s="0" t="n">
        <v>28</v>
      </c>
      <c r="B37" s="4" t="s">
        <v>54</v>
      </c>
      <c r="C37" s="7"/>
      <c r="D37" s="7"/>
      <c r="E37" s="7"/>
      <c r="F37" s="7"/>
      <c r="G37" s="0" t="str">
        <f aca="false">IF(C37="","open",IF(D37="","unsourced","answered"))</f>
        <v>open</v>
      </c>
    </row>
    <row r="38" customFormat="false" ht="15" hidden="false" customHeight="false" outlineLevel="0" collapsed="false">
      <c r="A38" s="0" t="n">
        <v>29</v>
      </c>
      <c r="B38" s="4" t="s">
        <v>55</v>
      </c>
      <c r="C38" s="7"/>
      <c r="D38" s="7"/>
      <c r="E38" s="7"/>
      <c r="F38" s="7"/>
      <c r="G38" s="0" t="str">
        <f aca="false">IF(C38="","open",IF(D38="","unsourced","answered"))</f>
        <v>open</v>
      </c>
    </row>
    <row r="39" customFormat="false" ht="15" hidden="false" customHeight="false" outlineLevel="0" collapsed="false">
      <c r="A39" s="0" t="n">
        <v>30</v>
      </c>
      <c r="B39" s="4" t="s">
        <v>56</v>
      </c>
      <c r="C39" s="7"/>
      <c r="D39" s="7"/>
      <c r="E39" s="7"/>
      <c r="F39" s="7"/>
      <c r="G39" s="0" t="str">
        <f aca="false">IF(C39="","open",IF(D39="","unsourced","answered"))</f>
        <v>open</v>
      </c>
    </row>
    <row r="41" customFormat="false" ht="15" hidden="false" customHeight="false" outlineLevel="0" collapsed="false">
      <c r="A41" s="3" t="s">
        <v>57</v>
      </c>
      <c r="B41" s="3"/>
    </row>
    <row r="42" customFormat="false" ht="15" hidden="false" customHeight="false" outlineLevel="0" collapsed="false">
      <c r="A42" s="0" t="n">
        <v>31</v>
      </c>
      <c r="B42" s="4" t="s">
        <v>58</v>
      </c>
      <c r="C42" s="7"/>
      <c r="D42" s="7"/>
      <c r="E42" s="7"/>
      <c r="F42" s="7"/>
      <c r="G42" s="0" t="str">
        <f aca="false">IF(C42="","open",IF(D42="","unsourced","answered"))</f>
        <v>open</v>
      </c>
    </row>
    <row r="43" customFormat="false" ht="15" hidden="false" customHeight="false" outlineLevel="0" collapsed="false">
      <c r="A43" s="0" t="n">
        <v>32</v>
      </c>
      <c r="B43" s="4" t="s">
        <v>59</v>
      </c>
      <c r="C43" s="7"/>
      <c r="D43" s="7"/>
      <c r="E43" s="7"/>
      <c r="F43" s="7"/>
      <c r="G43" s="0" t="str">
        <f aca="false">IF(C43="","open",IF(D43="","unsourced","answered"))</f>
        <v>open</v>
      </c>
    </row>
    <row r="44" customFormat="false" ht="15" hidden="false" customHeight="false" outlineLevel="0" collapsed="false">
      <c r="A44" s="0" t="n">
        <v>33</v>
      </c>
      <c r="B44" s="4" t="s">
        <v>60</v>
      </c>
      <c r="C44" s="7"/>
      <c r="D44" s="7"/>
      <c r="E44" s="7"/>
      <c r="F44" s="7"/>
      <c r="G44" s="0" t="str">
        <f aca="false">IF(C44="","open",IF(D44="","unsourced","answered"))</f>
        <v>open</v>
      </c>
    </row>
    <row r="45" customFormat="false" ht="15" hidden="false" customHeight="false" outlineLevel="0" collapsed="false">
      <c r="A45" s="0" t="n">
        <v>34</v>
      </c>
      <c r="B45" s="4" t="s">
        <v>61</v>
      </c>
      <c r="C45" s="7"/>
      <c r="D45" s="7"/>
      <c r="E45" s="7"/>
      <c r="F45" s="7"/>
      <c r="G45" s="0" t="str">
        <f aca="false">IF(C45="","open",IF(D45="","unsourced","answered"))</f>
        <v>open</v>
      </c>
    </row>
    <row r="46" customFormat="false" ht="15" hidden="false" customHeight="false" outlineLevel="0" collapsed="false">
      <c r="A46" s="0" t="n">
        <v>35</v>
      </c>
      <c r="B46" s="4" t="s">
        <v>62</v>
      </c>
      <c r="C46" s="7"/>
      <c r="D46" s="7"/>
      <c r="E46" s="7"/>
      <c r="F46" s="7"/>
      <c r="G46" s="0" t="str">
        <f aca="false">IF(C46="","open",IF(D46="","unsourced","answered"))</f>
        <v>open</v>
      </c>
    </row>
    <row r="47" customFormat="false" ht="15" hidden="false" customHeight="false" outlineLevel="0" collapsed="false">
      <c r="A47" s="0" t="n">
        <v>36</v>
      </c>
      <c r="B47" s="4" t="s">
        <v>63</v>
      </c>
      <c r="C47" s="7"/>
      <c r="D47" s="7"/>
      <c r="E47" s="7"/>
      <c r="F47" s="7"/>
      <c r="G47" s="0" t="str">
        <f aca="false">IF(C47="","open",IF(D47="","unsourced","answered"))</f>
        <v>open</v>
      </c>
    </row>
    <row r="48" customFormat="false" ht="15" hidden="false" customHeight="false" outlineLevel="0" collapsed="false">
      <c r="A48" s="0" t="n">
        <v>37</v>
      </c>
      <c r="B48" s="4" t="s">
        <v>64</v>
      </c>
      <c r="C48" s="7"/>
      <c r="D48" s="7"/>
      <c r="E48" s="7"/>
      <c r="F48" s="7"/>
      <c r="G48" s="0" t="str">
        <f aca="false">IF(C48="","open",IF(D48="","unsourced","answered"))</f>
        <v>open</v>
      </c>
    </row>
    <row r="49" customFormat="false" ht="15" hidden="false" customHeight="false" outlineLevel="0" collapsed="false">
      <c r="A49" s="0" t="n">
        <v>38</v>
      </c>
      <c r="B49" s="4" t="s">
        <v>65</v>
      </c>
      <c r="C49" s="7"/>
      <c r="D49" s="7"/>
      <c r="E49" s="7"/>
      <c r="F49" s="7"/>
      <c r="G49" s="0" t="str">
        <f aca="false">IF(C49="","open",IF(D49="","unsourced","answered"))</f>
        <v>open</v>
      </c>
    </row>
    <row r="50" customFormat="false" ht="28.35" hidden="false" customHeight="false" outlineLevel="0" collapsed="false">
      <c r="A50" s="0" t="n">
        <v>39</v>
      </c>
      <c r="B50" s="4" t="s">
        <v>66</v>
      </c>
      <c r="C50" s="7"/>
      <c r="D50" s="7"/>
      <c r="E50" s="7"/>
      <c r="F50" s="7"/>
      <c r="G50" s="0" t="str">
        <f aca="false">IF(C50="","open",IF(D50="","unsourced","answered"))</f>
        <v>open</v>
      </c>
    </row>
    <row r="51" customFormat="false" ht="28.35" hidden="false" customHeight="false" outlineLevel="0" collapsed="false">
      <c r="A51" s="0" t="n">
        <v>40</v>
      </c>
      <c r="B51" s="4" t="s">
        <v>67</v>
      </c>
      <c r="C51" s="7"/>
      <c r="D51" s="7"/>
      <c r="E51" s="7"/>
      <c r="F51" s="7"/>
      <c r="G51" s="0" t="str">
        <f aca="false">IF(C51="","open",IF(D51="","unsourced","answered"))</f>
        <v>open</v>
      </c>
    </row>
    <row r="53" customFormat="false" ht="15" hidden="false" customHeight="false" outlineLevel="0" collapsed="false">
      <c r="A53" s="3" t="s">
        <v>68</v>
      </c>
      <c r="B53" s="3"/>
    </row>
    <row r="54" customFormat="false" ht="15" hidden="false" customHeight="false" outlineLevel="0" collapsed="false">
      <c r="A54" s="0" t="n">
        <v>41</v>
      </c>
      <c r="B54" s="4" t="s">
        <v>69</v>
      </c>
      <c r="C54" s="7"/>
      <c r="D54" s="7"/>
      <c r="E54" s="7"/>
      <c r="F54" s="7"/>
      <c r="G54" s="0" t="str">
        <f aca="false">IF(C54="","open",IF(D54="","unsourced","answered"))</f>
        <v>open</v>
      </c>
    </row>
    <row r="55" customFormat="false" ht="15" hidden="false" customHeight="false" outlineLevel="0" collapsed="false">
      <c r="A55" s="0" t="n">
        <v>42</v>
      </c>
      <c r="B55" s="4" t="s">
        <v>70</v>
      </c>
      <c r="C55" s="7"/>
      <c r="D55" s="7"/>
      <c r="E55" s="7"/>
      <c r="F55" s="7"/>
      <c r="G55" s="0" t="str">
        <f aca="false">IF(C55="","open",IF(D55="","unsourced","answered"))</f>
        <v>open</v>
      </c>
    </row>
    <row r="56" customFormat="false" ht="15" hidden="false" customHeight="false" outlineLevel="0" collapsed="false">
      <c r="A56" s="0" t="n">
        <v>43</v>
      </c>
      <c r="B56" s="4" t="s">
        <v>71</v>
      </c>
      <c r="C56" s="7"/>
      <c r="D56" s="7"/>
      <c r="E56" s="7"/>
      <c r="F56" s="7"/>
      <c r="G56" s="0" t="str">
        <f aca="false">IF(C56="","open",IF(D56="","unsourced","answered"))</f>
        <v>open</v>
      </c>
    </row>
    <row r="57" customFormat="false" ht="15" hidden="false" customHeight="false" outlineLevel="0" collapsed="false">
      <c r="A57" s="0" t="n">
        <v>44</v>
      </c>
      <c r="B57" s="4" t="s">
        <v>72</v>
      </c>
      <c r="C57" s="7"/>
      <c r="D57" s="7"/>
      <c r="E57" s="7"/>
      <c r="F57" s="7"/>
      <c r="G57" s="0" t="str">
        <f aca="false">IF(C57="","open",IF(D57="","unsourced","answered"))</f>
        <v>open</v>
      </c>
    </row>
    <row r="58" customFormat="false" ht="15" hidden="false" customHeight="false" outlineLevel="0" collapsed="false">
      <c r="A58" s="0" t="n">
        <v>45</v>
      </c>
      <c r="B58" s="4" t="s">
        <v>73</v>
      </c>
      <c r="C58" s="7"/>
      <c r="D58" s="7"/>
      <c r="E58" s="7"/>
      <c r="F58" s="7"/>
      <c r="G58" s="0" t="str">
        <f aca="false">IF(C58="","open",IF(D58="","unsourced","answered"))</f>
        <v>open</v>
      </c>
    </row>
    <row r="59" customFormat="false" ht="15" hidden="false" customHeight="false" outlineLevel="0" collapsed="false">
      <c r="A59" s="0" t="n">
        <v>46</v>
      </c>
      <c r="B59" s="4" t="s">
        <v>74</v>
      </c>
      <c r="C59" s="7"/>
      <c r="D59" s="7"/>
      <c r="E59" s="7"/>
      <c r="F59" s="7"/>
      <c r="G59" s="0" t="str">
        <f aca="false">IF(C59="","open",IF(D59="","unsourced","answered"))</f>
        <v>open</v>
      </c>
    </row>
    <row r="60" customFormat="false" ht="15" hidden="false" customHeight="false" outlineLevel="0" collapsed="false">
      <c r="A60" s="0" t="n">
        <v>47</v>
      </c>
      <c r="B60" s="4" t="s">
        <v>75</v>
      </c>
      <c r="C60" s="7"/>
      <c r="D60" s="7"/>
      <c r="E60" s="7"/>
      <c r="F60" s="7"/>
      <c r="G60" s="0" t="str">
        <f aca="false">IF(C60="","open",IF(D60="","unsourced","answered"))</f>
        <v>open</v>
      </c>
    </row>
    <row r="61" customFormat="false" ht="15" hidden="false" customHeight="false" outlineLevel="0" collapsed="false">
      <c r="A61" s="0" t="n">
        <v>48</v>
      </c>
      <c r="B61" s="4" t="s">
        <v>76</v>
      </c>
      <c r="C61" s="7"/>
      <c r="D61" s="7"/>
      <c r="E61" s="7"/>
      <c r="F61" s="7"/>
      <c r="G61" s="0" t="str">
        <f aca="false">IF(C61="","open",IF(D61="","unsourced","answered"))</f>
        <v>open</v>
      </c>
    </row>
    <row r="62" customFormat="false" ht="15" hidden="false" customHeight="false" outlineLevel="0" collapsed="false">
      <c r="A62" s="0" t="n">
        <v>49</v>
      </c>
      <c r="B62" s="4" t="s">
        <v>77</v>
      </c>
      <c r="C62" s="7"/>
      <c r="D62" s="7"/>
      <c r="E62" s="7"/>
      <c r="F62" s="7"/>
      <c r="G62" s="0" t="str">
        <f aca="false">IF(C62="","open",IF(D62="","unsourced","answered"))</f>
        <v>open</v>
      </c>
    </row>
    <row r="63" customFormat="false" ht="28.35" hidden="false" customHeight="false" outlineLevel="0" collapsed="false">
      <c r="A63" s="0" t="n">
        <v>50</v>
      </c>
      <c r="B63" s="4" t="s">
        <v>78</v>
      </c>
      <c r="C63" s="7"/>
      <c r="D63" s="7"/>
      <c r="E63" s="7"/>
      <c r="F63" s="7"/>
      <c r="G63" s="0" t="str">
        <f aca="false">IF(C63="","open",IF(D63="","unsourced","answered"))</f>
        <v>open</v>
      </c>
    </row>
    <row r="65" customFormat="false" ht="15" hidden="false" customHeight="false" outlineLevel="0" collapsed="false">
      <c r="A65" s="3" t="s">
        <v>79</v>
      </c>
      <c r="B65" s="3"/>
    </row>
    <row r="66" customFormat="false" ht="15" hidden="false" customHeight="false" outlineLevel="0" collapsed="false">
      <c r="A66" s="0" t="n">
        <v>51</v>
      </c>
      <c r="B66" s="4" t="s">
        <v>80</v>
      </c>
      <c r="C66" s="7"/>
      <c r="D66" s="7"/>
      <c r="E66" s="7"/>
      <c r="F66" s="7"/>
      <c r="G66" s="0" t="str">
        <f aca="false">IF(C66="","open",IF(D66="","unsourced","answered"))</f>
        <v>open</v>
      </c>
    </row>
    <row r="67" customFormat="false" ht="15" hidden="false" customHeight="false" outlineLevel="0" collapsed="false">
      <c r="A67" s="0" t="n">
        <v>52</v>
      </c>
      <c r="B67" s="4" t="s">
        <v>81</v>
      </c>
      <c r="C67" s="7"/>
      <c r="D67" s="7"/>
      <c r="E67" s="7"/>
      <c r="F67" s="7"/>
      <c r="G67" s="0" t="str">
        <f aca="false">IF(C67="","open",IF(D67="","unsourced","answered"))</f>
        <v>open</v>
      </c>
    </row>
    <row r="68" customFormat="false" ht="15" hidden="false" customHeight="false" outlineLevel="0" collapsed="false">
      <c r="A68" s="0" t="n">
        <v>53</v>
      </c>
      <c r="B68" s="4" t="s">
        <v>82</v>
      </c>
      <c r="C68" s="7"/>
      <c r="D68" s="7"/>
      <c r="E68" s="7"/>
      <c r="F68" s="7"/>
      <c r="G68" s="0" t="str">
        <f aca="false">IF(C68="","open",IF(D68="","unsourced","answered"))</f>
        <v>open</v>
      </c>
    </row>
    <row r="69" customFormat="false" ht="15" hidden="false" customHeight="false" outlineLevel="0" collapsed="false">
      <c r="A69" s="0" t="n">
        <v>54</v>
      </c>
      <c r="B69" s="4" t="s">
        <v>83</v>
      </c>
      <c r="C69" s="7"/>
      <c r="D69" s="7"/>
      <c r="E69" s="7"/>
      <c r="F69" s="7"/>
      <c r="G69" s="0" t="str">
        <f aca="false">IF(C69="","open",IF(D69="","unsourced","answered"))</f>
        <v>open</v>
      </c>
    </row>
    <row r="70" customFormat="false" ht="15" hidden="false" customHeight="false" outlineLevel="0" collapsed="false">
      <c r="A70" s="0" t="n">
        <v>55</v>
      </c>
      <c r="B70" s="4" t="s">
        <v>84</v>
      </c>
      <c r="C70" s="7"/>
      <c r="D70" s="7"/>
      <c r="E70" s="7"/>
      <c r="F70" s="7"/>
      <c r="G70" s="0" t="str">
        <f aca="false">IF(C70="","open",IF(D70="","unsourced","answered"))</f>
        <v>open</v>
      </c>
    </row>
    <row r="71" customFormat="false" ht="15" hidden="false" customHeight="false" outlineLevel="0" collapsed="false">
      <c r="A71" s="0" t="n">
        <v>56</v>
      </c>
      <c r="B71" s="4" t="s">
        <v>85</v>
      </c>
      <c r="C71" s="7"/>
      <c r="D71" s="7"/>
      <c r="E71" s="7"/>
      <c r="F71" s="7"/>
      <c r="G71" s="0" t="str">
        <f aca="false">IF(C71="","open",IF(D71="","unsourced","answered"))</f>
        <v>open</v>
      </c>
    </row>
    <row r="72" customFormat="false" ht="15" hidden="false" customHeight="false" outlineLevel="0" collapsed="false">
      <c r="A72" s="0" t="n">
        <v>57</v>
      </c>
      <c r="B72" s="4" t="s">
        <v>86</v>
      </c>
      <c r="C72" s="7"/>
      <c r="D72" s="7"/>
      <c r="E72" s="7"/>
      <c r="F72" s="7"/>
      <c r="G72" s="0" t="str">
        <f aca="false">IF(C72="","open",IF(D72="","unsourced","answered"))</f>
        <v>open</v>
      </c>
    </row>
    <row r="73" customFormat="false" ht="15" hidden="false" customHeight="false" outlineLevel="0" collapsed="false">
      <c r="A73" s="0" t="n">
        <v>58</v>
      </c>
      <c r="B73" s="4" t="s">
        <v>87</v>
      </c>
      <c r="C73" s="7"/>
      <c r="D73" s="7"/>
      <c r="E73" s="7"/>
      <c r="F73" s="7"/>
      <c r="G73" s="0" t="str">
        <f aca="false">IF(C73="","open",IF(D73="","unsourced","answered"))</f>
        <v>open</v>
      </c>
    </row>
    <row r="74" customFormat="false" ht="28.35" hidden="false" customHeight="false" outlineLevel="0" collapsed="false">
      <c r="A74" s="0" t="n">
        <v>59</v>
      </c>
      <c r="B74" s="4" t="s">
        <v>88</v>
      </c>
      <c r="C74" s="7"/>
      <c r="D74" s="7"/>
      <c r="E74" s="7"/>
      <c r="F74" s="7"/>
      <c r="G74" s="0" t="str">
        <f aca="false">IF(C74="","open",IF(D74="","unsourced","answered"))</f>
        <v>open</v>
      </c>
    </row>
    <row r="75" customFormat="false" ht="28.35" hidden="false" customHeight="false" outlineLevel="0" collapsed="false">
      <c r="A75" s="0" t="n">
        <v>60</v>
      </c>
      <c r="B75" s="4" t="s">
        <v>89</v>
      </c>
      <c r="C75" s="7"/>
      <c r="D75" s="7"/>
      <c r="E75" s="7"/>
      <c r="F75" s="7"/>
      <c r="G75" s="0" t="str">
        <f aca="false">IF(C75="","open",IF(D75="","unsourced","answered"))</f>
        <v>open</v>
      </c>
    </row>
    <row r="77" customFormat="false" ht="15" hidden="false" customHeight="false" outlineLevel="0" collapsed="false">
      <c r="A77" s="3" t="s">
        <v>90</v>
      </c>
      <c r="B77" s="3"/>
    </row>
    <row r="78" customFormat="false" ht="15" hidden="false" customHeight="false" outlineLevel="0" collapsed="false">
      <c r="A78" s="0" t="n">
        <v>61</v>
      </c>
      <c r="B78" s="4" t="s">
        <v>91</v>
      </c>
      <c r="C78" s="7"/>
      <c r="D78" s="7"/>
      <c r="E78" s="7"/>
      <c r="F78" s="7"/>
      <c r="G78" s="0" t="str">
        <f aca="false">IF(C78="","open",IF(D78="","unsourced","answered"))</f>
        <v>open</v>
      </c>
    </row>
    <row r="79" customFormat="false" ht="15" hidden="false" customHeight="false" outlineLevel="0" collapsed="false">
      <c r="A79" s="0" t="n">
        <v>62</v>
      </c>
      <c r="B79" s="4" t="s">
        <v>92</v>
      </c>
      <c r="C79" s="7"/>
      <c r="D79" s="7"/>
      <c r="E79" s="7"/>
      <c r="F79" s="7"/>
      <c r="G79" s="0" t="str">
        <f aca="false">IF(C79="","open",IF(D79="","unsourced","answered"))</f>
        <v>open</v>
      </c>
    </row>
    <row r="80" customFormat="false" ht="15" hidden="false" customHeight="false" outlineLevel="0" collapsed="false">
      <c r="A80" s="0" t="n">
        <v>63</v>
      </c>
      <c r="B80" s="4" t="s">
        <v>93</v>
      </c>
      <c r="C80" s="7"/>
      <c r="D80" s="7"/>
      <c r="E80" s="7"/>
      <c r="F80" s="7"/>
      <c r="G80" s="0" t="str">
        <f aca="false">IF(C80="","open",IF(D80="","unsourced","answered"))</f>
        <v>open</v>
      </c>
    </row>
    <row r="81" customFormat="false" ht="15" hidden="false" customHeight="false" outlineLevel="0" collapsed="false">
      <c r="A81" s="0" t="n">
        <v>64</v>
      </c>
      <c r="B81" s="4" t="s">
        <v>94</v>
      </c>
      <c r="C81" s="7"/>
      <c r="D81" s="7"/>
      <c r="E81" s="7"/>
      <c r="F81" s="7"/>
      <c r="G81" s="0" t="str">
        <f aca="false">IF(C81="","open",IF(D81="","unsourced","answered"))</f>
        <v>open</v>
      </c>
    </row>
    <row r="82" customFormat="false" ht="15" hidden="false" customHeight="false" outlineLevel="0" collapsed="false">
      <c r="A82" s="0" t="n">
        <v>65</v>
      </c>
      <c r="B82" s="4" t="s">
        <v>95</v>
      </c>
      <c r="C82" s="7"/>
      <c r="D82" s="7"/>
      <c r="E82" s="7"/>
      <c r="F82" s="7"/>
      <c r="G82" s="0" t="str">
        <f aca="false">IF(C82="","open",IF(D82="","unsourced","answered"))</f>
        <v>open</v>
      </c>
    </row>
    <row r="83" customFormat="false" ht="15" hidden="false" customHeight="false" outlineLevel="0" collapsed="false">
      <c r="A83" s="0" t="n">
        <v>66</v>
      </c>
      <c r="B83" s="4" t="s">
        <v>96</v>
      </c>
      <c r="C83" s="7"/>
      <c r="D83" s="7"/>
      <c r="E83" s="7"/>
      <c r="F83" s="7"/>
      <c r="G83" s="0" t="str">
        <f aca="false">IF(C83="","open",IF(D83="","unsourced","answered"))</f>
        <v>open</v>
      </c>
    </row>
    <row r="84" customFormat="false" ht="15" hidden="false" customHeight="false" outlineLevel="0" collapsed="false">
      <c r="A84" s="0" t="n">
        <v>67</v>
      </c>
      <c r="B84" s="4" t="s">
        <v>97</v>
      </c>
      <c r="C84" s="7"/>
      <c r="D84" s="7"/>
      <c r="E84" s="7"/>
      <c r="F84" s="7"/>
      <c r="G84" s="0" t="str">
        <f aca="false">IF(C84="","open",IF(D84="","unsourced","answered"))</f>
        <v>open</v>
      </c>
    </row>
    <row r="85" customFormat="false" ht="15" hidden="false" customHeight="false" outlineLevel="0" collapsed="false">
      <c r="A85" s="0" t="n">
        <v>68</v>
      </c>
      <c r="B85" s="4" t="s">
        <v>98</v>
      </c>
      <c r="C85" s="7"/>
      <c r="D85" s="7"/>
      <c r="E85" s="7"/>
      <c r="F85" s="7"/>
      <c r="G85" s="0" t="str">
        <f aca="false">IF(C85="","open",IF(D85="","unsourced","answered"))</f>
        <v>open</v>
      </c>
    </row>
    <row r="86" customFormat="false" ht="15" hidden="false" customHeight="false" outlineLevel="0" collapsed="false">
      <c r="A86" s="0" t="n">
        <v>69</v>
      </c>
      <c r="B86" s="4" t="s">
        <v>99</v>
      </c>
      <c r="C86" s="7"/>
      <c r="D86" s="7"/>
      <c r="E86" s="7"/>
      <c r="F86" s="7"/>
      <c r="G86" s="0" t="str">
        <f aca="false">IF(C86="","open",IF(D86="","unsourced","answered"))</f>
        <v>open</v>
      </c>
    </row>
    <row r="87" customFormat="false" ht="15" hidden="false" customHeight="false" outlineLevel="0" collapsed="false">
      <c r="A87" s="0" t="n">
        <v>70</v>
      </c>
      <c r="B87" s="4" t="s">
        <v>100</v>
      </c>
      <c r="C87" s="7"/>
      <c r="D87" s="7"/>
      <c r="E87" s="7"/>
      <c r="F87" s="7"/>
      <c r="G87" s="0" t="str">
        <f aca="false">IF(C87="","open",IF(D87="","unsourced","answered"))</f>
        <v>open</v>
      </c>
    </row>
    <row r="89" customFormat="false" ht="15" hidden="false" customHeight="false" outlineLevel="0" collapsed="false">
      <c r="A89" s="3" t="s">
        <v>101</v>
      </c>
      <c r="B89" s="3"/>
    </row>
    <row r="90" customFormat="false" ht="15" hidden="false" customHeight="false" outlineLevel="0" collapsed="false">
      <c r="A90" s="0" t="n">
        <v>71</v>
      </c>
      <c r="B90" s="4" t="s">
        <v>102</v>
      </c>
      <c r="C90" s="7"/>
      <c r="D90" s="7"/>
      <c r="E90" s="7"/>
      <c r="F90" s="7"/>
      <c r="G90" s="0" t="str">
        <f aca="false">IF(C90="","open",IF(D90="","unsourced","answered"))</f>
        <v>open</v>
      </c>
    </row>
    <row r="91" customFormat="false" ht="15" hidden="false" customHeight="false" outlineLevel="0" collapsed="false">
      <c r="A91" s="0" t="n">
        <v>72</v>
      </c>
      <c r="B91" s="4" t="s">
        <v>103</v>
      </c>
      <c r="C91" s="7"/>
      <c r="D91" s="7"/>
      <c r="E91" s="7"/>
      <c r="F91" s="7"/>
      <c r="G91" s="0" t="str">
        <f aca="false">IF(C91="","open",IF(D91="","unsourced","answered"))</f>
        <v>open</v>
      </c>
    </row>
    <row r="92" customFormat="false" ht="15" hidden="false" customHeight="false" outlineLevel="0" collapsed="false">
      <c r="A92" s="0" t="n">
        <v>73</v>
      </c>
      <c r="B92" s="4" t="s">
        <v>104</v>
      </c>
      <c r="C92" s="7"/>
      <c r="D92" s="7"/>
      <c r="E92" s="7"/>
      <c r="F92" s="7"/>
      <c r="G92" s="0" t="str">
        <f aca="false">IF(C92="","open",IF(D92="","unsourced","answered"))</f>
        <v>open</v>
      </c>
    </row>
    <row r="93" customFormat="false" ht="15" hidden="false" customHeight="false" outlineLevel="0" collapsed="false">
      <c r="A93" s="0" t="n">
        <v>74</v>
      </c>
      <c r="B93" s="4" t="s">
        <v>105</v>
      </c>
      <c r="C93" s="7"/>
      <c r="D93" s="7"/>
      <c r="E93" s="7"/>
      <c r="F93" s="7"/>
      <c r="G93" s="0" t="str">
        <f aca="false">IF(C93="","open",IF(D93="","unsourced","answered"))</f>
        <v>open</v>
      </c>
    </row>
    <row r="94" customFormat="false" ht="15" hidden="false" customHeight="false" outlineLevel="0" collapsed="false">
      <c r="A94" s="0" t="n">
        <v>75</v>
      </c>
      <c r="B94" s="4" t="s">
        <v>106</v>
      </c>
      <c r="C94" s="7"/>
      <c r="D94" s="7"/>
      <c r="E94" s="7"/>
      <c r="F94" s="7"/>
      <c r="G94" s="0" t="str">
        <f aca="false">IF(C94="","open",IF(D94="","unsourced","answered"))</f>
        <v>open</v>
      </c>
    </row>
    <row r="95" customFormat="false" ht="15" hidden="false" customHeight="false" outlineLevel="0" collapsed="false">
      <c r="A95" s="0" t="n">
        <v>76</v>
      </c>
      <c r="B95" s="4" t="s">
        <v>107</v>
      </c>
      <c r="C95" s="7"/>
      <c r="D95" s="7"/>
      <c r="E95" s="7"/>
      <c r="F95" s="7"/>
      <c r="G95" s="0" t="str">
        <f aca="false">IF(C95="","open",IF(D95="","unsourced","answered"))</f>
        <v>open</v>
      </c>
    </row>
    <row r="96" customFormat="false" ht="15" hidden="false" customHeight="false" outlineLevel="0" collapsed="false">
      <c r="A96" s="0" t="n">
        <v>77</v>
      </c>
      <c r="B96" s="4" t="s">
        <v>108</v>
      </c>
      <c r="C96" s="7"/>
      <c r="D96" s="7"/>
      <c r="E96" s="7"/>
      <c r="F96" s="7"/>
      <c r="G96" s="0" t="str">
        <f aca="false">IF(C96="","open",IF(D96="","unsourced","answered"))</f>
        <v>open</v>
      </c>
    </row>
    <row r="97" customFormat="false" ht="15" hidden="false" customHeight="false" outlineLevel="0" collapsed="false">
      <c r="A97" s="0" t="n">
        <v>78</v>
      </c>
      <c r="B97" s="4" t="s">
        <v>109</v>
      </c>
      <c r="C97" s="7"/>
      <c r="D97" s="7"/>
      <c r="E97" s="7"/>
      <c r="F97" s="7"/>
      <c r="G97" s="0" t="str">
        <f aca="false">IF(C97="","open",IF(D97="","unsourced","answered"))</f>
        <v>open</v>
      </c>
    </row>
    <row r="98" customFormat="false" ht="15" hidden="false" customHeight="false" outlineLevel="0" collapsed="false">
      <c r="A98" s="0" t="n">
        <v>79</v>
      </c>
      <c r="B98" s="4" t="s">
        <v>110</v>
      </c>
      <c r="C98" s="7"/>
      <c r="D98" s="7"/>
      <c r="E98" s="7"/>
      <c r="F98" s="7"/>
      <c r="G98" s="0" t="str">
        <f aca="false">IF(C98="","open",IF(D98="","unsourced","answered"))</f>
        <v>open</v>
      </c>
    </row>
    <row r="99" customFormat="false" ht="28.35" hidden="false" customHeight="false" outlineLevel="0" collapsed="false">
      <c r="A99" s="0" t="n">
        <v>80</v>
      </c>
      <c r="B99" s="4" t="s">
        <v>111</v>
      </c>
      <c r="C99" s="7"/>
      <c r="D99" s="7"/>
      <c r="E99" s="7"/>
      <c r="F99" s="7"/>
      <c r="G99" s="0" t="str">
        <f aca="false">IF(C99="","open",IF(D99="","unsourced","answered"))</f>
        <v>open</v>
      </c>
    </row>
    <row r="102" customFormat="false" ht="15" hidden="false" customHeight="false" outlineLevel="0" collapsed="false">
      <c r="B102" s="8" t="s">
        <v>112</v>
      </c>
      <c r="C102" s="8" t="n">
        <f aca="false">COUNTIF(G6:G99,"answered")</f>
        <v>0</v>
      </c>
    </row>
    <row r="103" customFormat="false" ht="15" hidden="false" customHeight="false" outlineLevel="0" collapsed="false">
      <c r="B103" s="8" t="s">
        <v>113</v>
      </c>
      <c r="C103" s="8" t="n">
        <f aca="false">COUNTIF(G6:G99,"unsourced")</f>
        <v>0</v>
      </c>
    </row>
    <row r="104" customFormat="false" ht="15" hidden="false" customHeight="false" outlineLevel="0" collapsed="false">
      <c r="B104" s="8" t="s">
        <v>114</v>
      </c>
      <c r="C104" s="8" t="n">
        <f aca="false">COUNTIF(G6:G99,"open")</f>
        <v>80</v>
      </c>
    </row>
    <row r="105" customFormat="false" ht="15" hidden="false" customHeight="false" outlineLevel="0" collapsed="false">
      <c r="B105" s="8" t="s">
        <v>115</v>
      </c>
      <c r="C105" s="8" t="n">
        <f aca="false">COUNTA(A6:A99)-COUNTIF(G6:G99,"")</f>
        <v>73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0"/>
    <col collapsed="false" customWidth="true" hidden="false" outlineLevel="0" max="2" min="2" style="0" width="78"/>
  </cols>
  <sheetData>
    <row r="1" customFormat="false" ht="16.15" hidden="false" customHeight="false" outlineLevel="0" collapsed="false">
      <c r="A1" s="5" t="s">
        <v>116</v>
      </c>
    </row>
    <row r="2" customFormat="false" ht="43.25" hidden="false" customHeight="false" outlineLevel="0" collapsed="false">
      <c r="A2" s="9" t="s">
        <v>117</v>
      </c>
    </row>
    <row r="4" customFormat="false" ht="27.75" hidden="false" customHeight="true" outlineLevel="0" collapsed="false">
      <c r="A4" s="0" t="s">
        <v>118</v>
      </c>
      <c r="B4" s="10"/>
    </row>
    <row r="5" customFormat="false" ht="27.75" hidden="false" customHeight="true" outlineLevel="0" collapsed="false">
      <c r="A5" s="0" t="s">
        <v>119</v>
      </c>
      <c r="B5" s="10"/>
    </row>
    <row r="6" customFormat="false" ht="27.75" hidden="false" customHeight="true" outlineLevel="0" collapsed="false">
      <c r="A6" s="0" t="s">
        <v>120</v>
      </c>
      <c r="B6" s="10"/>
    </row>
    <row r="7" customFormat="false" ht="27.75" hidden="false" customHeight="true" outlineLevel="0" collapsed="false">
      <c r="A7" s="0" t="s">
        <v>121</v>
      </c>
      <c r="B7" s="10"/>
    </row>
    <row r="8" customFormat="false" ht="27.75" hidden="false" customHeight="true" outlineLevel="0" collapsed="false">
      <c r="A8" s="0" t="s">
        <v>122</v>
      </c>
      <c r="B8" s="10"/>
    </row>
    <row r="9" customFormat="false" ht="15" hidden="false" customHeight="false" outlineLevel="0" collapsed="false">
      <c r="A9" s="3" t="s">
        <v>123</v>
      </c>
    </row>
    <row r="10" customFormat="false" ht="27.75" hidden="false" customHeight="true" outlineLevel="0" collapsed="false">
      <c r="A10" s="0" t="s">
        <v>124</v>
      </c>
      <c r="B10" s="10"/>
    </row>
    <row r="11" customFormat="false" ht="27.75" hidden="false" customHeight="true" outlineLevel="0" collapsed="false">
      <c r="A11" s="0" t="s">
        <v>125</v>
      </c>
      <c r="B11" s="10"/>
    </row>
    <row r="12" customFormat="false" ht="15" hidden="false" customHeight="false" outlineLevel="0" collapsed="false">
      <c r="A12" s="3" t="s">
        <v>126</v>
      </c>
    </row>
    <row r="13" customFormat="false" ht="27.75" hidden="false" customHeight="true" outlineLevel="0" collapsed="false">
      <c r="A13" s="0" t="s">
        <v>127</v>
      </c>
      <c r="B13" s="10"/>
    </row>
    <row r="14" customFormat="false" ht="15" hidden="false" customHeight="false" outlineLevel="0" collapsed="false">
      <c r="A14" s="0" t="s">
        <v>128</v>
      </c>
      <c r="B14" s="11" t="n">
        <v>82.5</v>
      </c>
    </row>
    <row r="15" customFormat="false" ht="15" hidden="false" customHeight="false" outlineLevel="0" collapsed="false">
      <c r="A15" s="0" t="s">
        <v>129</v>
      </c>
      <c r="B15" s="11" t="n">
        <v>46.42</v>
      </c>
    </row>
    <row r="16" customFormat="false" ht="15" hidden="false" customHeight="false" outlineLevel="0" collapsed="false">
      <c r="A16" s="0" t="s">
        <v>130</v>
      </c>
      <c r="B16" s="11" t="n">
        <v>80.33</v>
      </c>
    </row>
    <row r="17" customFormat="false" ht="15" hidden="false" customHeight="false" outlineLevel="0" collapsed="false">
      <c r="A17" s="0" t="s">
        <v>131</v>
      </c>
      <c r="B17" s="11" t="n">
        <v>56.89</v>
      </c>
    </row>
    <row r="18" customFormat="false" ht="15" hidden="false" customHeight="false" outlineLevel="0" collapsed="false">
      <c r="A18" s="0" t="s">
        <v>132</v>
      </c>
      <c r="B18" s="12" t="n">
        <v>0.5874</v>
      </c>
    </row>
    <row r="19" customFormat="false" ht="15" hidden="false" customHeight="false" outlineLevel="0" collapsed="false">
      <c r="A19" s="3" t="s">
        <v>133</v>
      </c>
    </row>
    <row r="20" customFormat="false" ht="27.75" hidden="false" customHeight="true" outlineLevel="0" collapsed="false">
      <c r="A20" s="0" t="s">
        <v>134</v>
      </c>
      <c r="B20" s="10"/>
    </row>
    <row r="21" customFormat="false" ht="27.75" hidden="false" customHeight="true" outlineLevel="0" collapsed="false">
      <c r="A21" s="0" t="s">
        <v>135</v>
      </c>
      <c r="B21" s="10"/>
    </row>
    <row r="22" customFormat="false" ht="15" hidden="false" customHeight="false" outlineLevel="0" collapsed="false">
      <c r="A22" s="3" t="s">
        <v>136</v>
      </c>
    </row>
    <row r="23" customFormat="false" ht="27.75" hidden="false" customHeight="true" outlineLevel="0" collapsed="false">
      <c r="A23" s="0" t="s">
        <v>137</v>
      </c>
      <c r="B23" s="10"/>
    </row>
    <row r="24" customFormat="false" ht="27.75" hidden="false" customHeight="true" outlineLevel="0" collapsed="false">
      <c r="A24" s="0" t="s">
        <v>138</v>
      </c>
      <c r="B24" s="10"/>
    </row>
    <row r="25" customFormat="false" ht="15" hidden="false" customHeight="false" outlineLevel="0" collapsed="false">
      <c r="A25" s="3" t="s">
        <v>139</v>
      </c>
    </row>
    <row r="26" customFormat="false" ht="27.75" hidden="false" customHeight="true" outlineLevel="0" collapsed="false">
      <c r="A26" s="0" t="s">
        <v>140</v>
      </c>
      <c r="B26" s="10"/>
    </row>
    <row r="27" customFormat="false" ht="27.75" hidden="false" customHeight="true" outlineLevel="0" collapsed="false">
      <c r="A27" s="0" t="s">
        <v>141</v>
      </c>
      <c r="B27" s="10"/>
    </row>
    <row r="28" customFormat="false" ht="27.75" hidden="false" customHeight="true" outlineLevel="0" collapsed="false">
      <c r="A28" s="0" t="s">
        <v>142</v>
      </c>
      <c r="B28" s="10"/>
    </row>
    <row r="29" customFormat="false" ht="15" hidden="false" customHeight="false" outlineLevel="0" collapsed="false">
      <c r="A29" s="3" t="s">
        <v>143</v>
      </c>
    </row>
    <row r="30" customFormat="false" ht="27.75" hidden="false" customHeight="true" outlineLevel="0" collapsed="false">
      <c r="A30" s="0" t="s">
        <v>121</v>
      </c>
      <c r="B30" s="10"/>
    </row>
    <row r="31" customFormat="false" ht="27.75" hidden="false" customHeight="true" outlineLevel="0" collapsed="false">
      <c r="A31" s="0" t="s">
        <v>144</v>
      </c>
      <c r="B31" s="10"/>
    </row>
    <row r="32" customFormat="false" ht="27.75" hidden="false" customHeight="true" outlineLevel="0" collapsed="false">
      <c r="A32" s="0" t="s">
        <v>22</v>
      </c>
      <c r="B32" s="10"/>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6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3" min="2" style="0" width="18"/>
    <col collapsed="false" customWidth="true" hidden="false" outlineLevel="0" max="4" min="4" style="0" width="62"/>
  </cols>
  <sheetData>
    <row r="1" customFormat="false" ht="16.15" hidden="false" customHeight="false" outlineLevel="0" collapsed="false">
      <c r="A1" s="5" t="s">
        <v>145</v>
      </c>
    </row>
    <row r="2" customFormat="false" ht="15" hidden="false" customHeight="false" outlineLevel="0" collapsed="false">
      <c r="A2" s="2" t="s">
        <v>146</v>
      </c>
    </row>
    <row r="4" customFormat="false" ht="15" hidden="false" customHeight="false" outlineLevel="0" collapsed="false">
      <c r="A4" s="6" t="s">
        <v>147</v>
      </c>
      <c r="B4" s="6" t="s">
        <v>148</v>
      </c>
      <c r="C4" s="6" t="s">
        <v>149</v>
      </c>
      <c r="D4" s="6" t="s">
        <v>150</v>
      </c>
    </row>
    <row r="5" customFormat="false" ht="15" hidden="false" customHeight="false" outlineLevel="0" collapsed="false">
      <c r="A5" s="0" t="s">
        <v>151</v>
      </c>
      <c r="B5" s="13" t="n">
        <f aca="false">B38</f>
        <v>77.4436090225564</v>
      </c>
      <c r="C5" s="14" t="n">
        <f aca="false">B41*(1+B21)^B18/(B39-B20*B18)</f>
        <v>94.9205580216722</v>
      </c>
      <c r="D5" s="15" t="s">
        <v>152</v>
      </c>
    </row>
    <row r="6" customFormat="false" ht="15" hidden="false" customHeight="false" outlineLevel="0" collapsed="false">
      <c r="A6" s="0" t="s">
        <v>153</v>
      </c>
      <c r="B6" s="16" t="n">
        <f aca="false">B18</f>
        <v>2.25</v>
      </c>
      <c r="C6" s="17" t="n">
        <f aca="false">B69</f>
        <v>0.470008099056374</v>
      </c>
      <c r="D6" s="15" t="s">
        <v>154</v>
      </c>
    </row>
    <row r="7" customFormat="false" ht="15" hidden="false" customHeight="false" outlineLevel="0" collapsed="false">
      <c r="A7" s="0" t="s">
        <v>155</v>
      </c>
      <c r="B7" s="18" t="n">
        <f aca="false">B17</f>
        <v>0.18</v>
      </c>
      <c r="C7" s="19" t="n">
        <f aca="false">1-(B41*(1+B21)^B18/B38+B20*B18)/(1-B19)</f>
        <v>0.00623161679616979</v>
      </c>
      <c r="D7" s="15" t="s">
        <v>156</v>
      </c>
    </row>
    <row r="8" customFormat="false" ht="15" hidden="false" customHeight="false" outlineLevel="0" collapsed="false">
      <c r="A8" s="0" t="s">
        <v>157</v>
      </c>
      <c r="B8" s="20" t="n">
        <f aca="false">B33</f>
        <v>0.0625</v>
      </c>
      <c r="C8" s="21" t="n">
        <f aca="false">D46*(1-B34)/((B41-B16*B26-B53)*(1+B21)^3)</f>
        <v>0.102886301285197</v>
      </c>
      <c r="D8" s="15" t="s">
        <v>158</v>
      </c>
    </row>
    <row r="9" customFormat="false" ht="15" hidden="false" customHeight="false" outlineLevel="0" collapsed="false">
      <c r="A9" s="0" t="s">
        <v>159</v>
      </c>
      <c r="B9" s="20" t="n">
        <f aca="false">B21</f>
        <v>0.09</v>
      </c>
      <c r="C9" s="21" t="n">
        <f aca="false">((B14/(B15-B35))*B39-(B14/(B15-B35))*B20*(B18+1))/(B38*B39-B38*B20*B18)-1</f>
        <v>0.0500944403383428</v>
      </c>
      <c r="D9" s="15" t="s">
        <v>160</v>
      </c>
    </row>
    <row r="11" customFormat="false" ht="15" hidden="false" customHeight="false" outlineLevel="0" collapsed="false">
      <c r="A11" s="2" t="s">
        <v>161</v>
      </c>
    </row>
    <row r="13" customFormat="false" ht="15" hidden="false" customHeight="false" outlineLevel="0" collapsed="false">
      <c r="A13" s="3" t="s">
        <v>162</v>
      </c>
    </row>
    <row r="14" customFormat="false" ht="15" hidden="false" customHeight="false" outlineLevel="0" collapsed="false">
      <c r="A14" s="22" t="s">
        <v>163</v>
      </c>
      <c r="B14" s="11" t="n">
        <v>5.15</v>
      </c>
    </row>
    <row r="15" customFormat="false" ht="15" hidden="false" customHeight="false" outlineLevel="0" collapsed="false">
      <c r="A15" s="22" t="s">
        <v>164</v>
      </c>
      <c r="B15" s="12" t="n">
        <v>0.0665</v>
      </c>
    </row>
    <row r="16" customFormat="false" ht="15" hidden="false" customHeight="false" outlineLevel="0" collapsed="false">
      <c r="A16" s="22" t="s">
        <v>165</v>
      </c>
      <c r="B16" s="11" t="n">
        <v>82.5</v>
      </c>
    </row>
    <row r="17" customFormat="false" ht="15" hidden="false" customHeight="false" outlineLevel="0" collapsed="false">
      <c r="A17" s="22" t="s">
        <v>155</v>
      </c>
      <c r="B17" s="23" t="n">
        <v>0.18</v>
      </c>
    </row>
    <row r="18" customFormat="false" ht="15" hidden="false" customHeight="false" outlineLevel="0" collapsed="false">
      <c r="A18" s="22" t="s">
        <v>166</v>
      </c>
      <c r="B18" s="24" t="n">
        <v>2.25</v>
      </c>
    </row>
    <row r="19" customFormat="false" ht="15" hidden="false" customHeight="false" outlineLevel="0" collapsed="false">
      <c r="A19" s="22" t="s">
        <v>167</v>
      </c>
      <c r="B19" s="23" t="n">
        <v>0.055</v>
      </c>
    </row>
    <row r="20" customFormat="false" ht="15" hidden="false" customHeight="false" outlineLevel="0" collapsed="false">
      <c r="A20" s="22" t="s">
        <v>168</v>
      </c>
      <c r="B20" s="23" t="n">
        <v>0.021</v>
      </c>
    </row>
    <row r="21" customFormat="false" ht="15" hidden="false" customHeight="false" outlineLevel="0" collapsed="false">
      <c r="A21" s="22" t="s">
        <v>159</v>
      </c>
      <c r="B21" s="23" t="n">
        <v>0.09</v>
      </c>
    </row>
    <row r="22" customFormat="false" ht="15" hidden="false" customHeight="false" outlineLevel="0" collapsed="false">
      <c r="A22" s="22" t="s">
        <v>169</v>
      </c>
      <c r="B22" s="23" t="n">
        <v>0.72</v>
      </c>
    </row>
    <row r="23" customFormat="false" ht="15" hidden="false" customHeight="false" outlineLevel="0" collapsed="false">
      <c r="A23" s="22" t="s">
        <v>170</v>
      </c>
      <c r="B23" s="24" t="n">
        <v>0.5</v>
      </c>
    </row>
    <row r="24" customFormat="false" ht="15" hidden="false" customHeight="false" outlineLevel="0" collapsed="false">
      <c r="A24" s="22" t="s">
        <v>171</v>
      </c>
      <c r="B24" s="12" t="n">
        <v>0.061</v>
      </c>
    </row>
    <row r="25" customFormat="false" ht="15" hidden="false" customHeight="false" outlineLevel="0" collapsed="false">
      <c r="A25" s="22" t="s">
        <v>172</v>
      </c>
      <c r="B25" s="12" t="n">
        <v>0.015</v>
      </c>
    </row>
    <row r="26" customFormat="false" ht="15" hidden="false" customHeight="false" outlineLevel="0" collapsed="false">
      <c r="A26" s="22" t="s">
        <v>173</v>
      </c>
      <c r="B26" s="12" t="n">
        <v>0.01</v>
      </c>
    </row>
    <row r="27" customFormat="false" ht="15" hidden="false" customHeight="false" outlineLevel="0" collapsed="false">
      <c r="A27" s="22" t="s">
        <v>174</v>
      </c>
      <c r="B27" s="12" t="n">
        <v>0.015</v>
      </c>
    </row>
    <row r="28" customFormat="false" ht="15" hidden="false" customHeight="false" outlineLevel="0" collapsed="false">
      <c r="A28" s="22" t="s">
        <v>175</v>
      </c>
      <c r="B28" s="11" t="n">
        <v>5.15</v>
      </c>
    </row>
    <row r="29" customFormat="false" ht="15" hidden="false" customHeight="false" outlineLevel="0" collapsed="false">
      <c r="A29" s="22" t="s">
        <v>176</v>
      </c>
      <c r="B29" s="11" t="n">
        <v>5.45</v>
      </c>
    </row>
    <row r="30" customFormat="false" ht="15" hidden="false" customHeight="false" outlineLevel="0" collapsed="false">
      <c r="A30" s="22" t="s">
        <v>177</v>
      </c>
      <c r="B30" s="11" t="n">
        <v>5.95</v>
      </c>
    </row>
    <row r="31" customFormat="false" ht="15" hidden="false" customHeight="false" outlineLevel="0" collapsed="false">
      <c r="A31" s="22" t="s">
        <v>178</v>
      </c>
      <c r="B31" s="11" t="n">
        <v>4.5</v>
      </c>
    </row>
    <row r="32" customFormat="false" ht="15" hidden="false" customHeight="false" outlineLevel="0" collapsed="false">
      <c r="A32" s="22" t="s">
        <v>179</v>
      </c>
      <c r="B32" s="11" t="n">
        <v>3</v>
      </c>
    </row>
    <row r="33" customFormat="false" ht="15" hidden="false" customHeight="false" outlineLevel="0" collapsed="false">
      <c r="A33" s="22" t="s">
        <v>157</v>
      </c>
      <c r="B33" s="12" t="n">
        <v>0.0625</v>
      </c>
    </row>
    <row r="34" customFormat="false" ht="15" hidden="false" customHeight="false" outlineLevel="0" collapsed="false">
      <c r="A34" s="22" t="s">
        <v>180</v>
      </c>
      <c r="B34" s="23" t="n">
        <v>0.025</v>
      </c>
    </row>
    <row r="35" customFormat="false" ht="15" hidden="false" customHeight="false" outlineLevel="0" collapsed="false">
      <c r="A35" s="22" t="s">
        <v>181</v>
      </c>
      <c r="B35" s="25" t="n">
        <v>0.005</v>
      </c>
    </row>
    <row r="37" customFormat="false" ht="15" hidden="false" customHeight="false" outlineLevel="0" collapsed="false">
      <c r="A37" s="3" t="s">
        <v>182</v>
      </c>
    </row>
    <row r="38" customFormat="false" ht="15" hidden="false" customHeight="false" outlineLevel="0" collapsed="false">
      <c r="A38" s="22" t="s">
        <v>183</v>
      </c>
      <c r="B38" s="26" t="n">
        <f aca="false">B14/B15</f>
        <v>77.4436090225564</v>
      </c>
    </row>
    <row r="39" customFormat="false" ht="15" hidden="false" customHeight="false" outlineLevel="0" collapsed="false">
      <c r="A39" s="22" t="s">
        <v>184</v>
      </c>
      <c r="B39" s="27" t="n">
        <f aca="false">(1-B17)*(1-B19)</f>
        <v>0.7749</v>
      </c>
    </row>
    <row r="40" customFormat="false" ht="15" hidden="false" customHeight="false" outlineLevel="0" collapsed="false">
      <c r="A40" s="22" t="s">
        <v>185</v>
      </c>
      <c r="B40" s="26" t="n">
        <f aca="false">(B38*B39-B38*B20*B18)/(1+B21)^B18</f>
        <v>46.4192903821651</v>
      </c>
    </row>
    <row r="41" customFormat="false" ht="15" hidden="false" customHeight="false" outlineLevel="0" collapsed="false">
      <c r="A41" s="22" t="s">
        <v>186</v>
      </c>
      <c r="B41" s="26" t="n">
        <f aca="false">B16*B22/(1+B21)^B23</f>
        <v>56.8948813421364</v>
      </c>
    </row>
    <row r="42" customFormat="false" ht="15" hidden="false" customHeight="false" outlineLevel="0" collapsed="false">
      <c r="A42" s="22" t="s">
        <v>187</v>
      </c>
      <c r="B42" s="20" t="n">
        <f aca="false">B40*(1+B21)^B23/B16</f>
        <v>0.587432266079911</v>
      </c>
    </row>
    <row r="44" customFormat="false" ht="15" hidden="false" customHeight="false" outlineLevel="0" collapsed="false">
      <c r="A44" s="8" t="s">
        <v>188</v>
      </c>
      <c r="B44" s="8" t="s">
        <v>189</v>
      </c>
      <c r="C44" s="8" t="s">
        <v>190</v>
      </c>
      <c r="D44" s="8" t="s">
        <v>191</v>
      </c>
    </row>
    <row r="45" customFormat="false" ht="15" hidden="false" customHeight="false" outlineLevel="0" collapsed="false">
      <c r="A45" s="22" t="s">
        <v>192</v>
      </c>
      <c r="B45" s="26" t="n">
        <f aca="false">B16</f>
        <v>82.5</v>
      </c>
      <c r="C45" s="26" t="n">
        <f aca="false">B51</f>
        <v>85.12</v>
      </c>
      <c r="D45" s="26" t="n">
        <f aca="false">C51</f>
        <v>86.13912</v>
      </c>
    </row>
    <row r="46" customFormat="false" ht="15" hidden="false" customHeight="false" outlineLevel="0" collapsed="false">
      <c r="A46" s="22" t="s">
        <v>193</v>
      </c>
      <c r="B46" s="26" t="n">
        <f aca="false">B28</f>
        <v>5.15</v>
      </c>
      <c r="C46" s="26" t="n">
        <f aca="false">B29</f>
        <v>5.45</v>
      </c>
      <c r="D46" s="26" t="n">
        <f aca="false">B30</f>
        <v>5.95</v>
      </c>
    </row>
    <row r="47" customFormat="false" ht="15" hidden="false" customHeight="false" outlineLevel="0" collapsed="false">
      <c r="A47" s="22" t="s">
        <v>194</v>
      </c>
      <c r="B47" s="26" t="n">
        <f aca="false">B45*($B$24+$B$25)</f>
        <v>6.27</v>
      </c>
      <c r="C47" s="26" t="n">
        <f aca="false">C45*($B$24+$B$25)</f>
        <v>6.46912</v>
      </c>
      <c r="D47" s="26" t="n">
        <f aca="false">D45*($B$24+$B$25)</f>
        <v>6.54657312</v>
      </c>
    </row>
    <row r="48" customFormat="false" ht="15" hidden="false" customHeight="false" outlineLevel="0" collapsed="false">
      <c r="A48" s="22" t="s">
        <v>195</v>
      </c>
      <c r="B48" s="26" t="n">
        <f aca="false">MAX(0,B47-B46)</f>
        <v>1.12</v>
      </c>
      <c r="C48" s="26" t="n">
        <f aca="false">MAX(0,C47-C46)</f>
        <v>1.01912</v>
      </c>
      <c r="D48" s="26" t="n">
        <f aca="false">MAX(0,D47-D46)</f>
        <v>0.59657312</v>
      </c>
    </row>
    <row r="49" customFormat="false" ht="15" hidden="false" customHeight="false" outlineLevel="0" collapsed="false">
      <c r="A49" s="22" t="s">
        <v>196</v>
      </c>
      <c r="B49" s="26" t="n">
        <f aca="false">MIN($B$16*$B$27,MAX(0,B46-B47))</f>
        <v>0</v>
      </c>
      <c r="C49" s="26" t="n">
        <f aca="false">MIN($B$16*$B$27,MAX(0,C46-C47))</f>
        <v>0</v>
      </c>
      <c r="D49" s="26" t="n">
        <f aca="false">MIN($B$16*$B$27,MAX(0,D46-D47))</f>
        <v>0</v>
      </c>
    </row>
    <row r="50" customFormat="false" ht="15" hidden="false" customHeight="false" outlineLevel="0" collapsed="false">
      <c r="A50" s="22" t="s">
        <v>197</v>
      </c>
      <c r="B50" s="26" t="n">
        <f aca="false">MAX(0,$B$31-$B$32)</f>
        <v>1.5</v>
      </c>
      <c r="C50" s="26" t="n">
        <f aca="false">0</f>
        <v>0</v>
      </c>
      <c r="D50" s="26" t="n">
        <f aca="false">0</f>
        <v>0</v>
      </c>
    </row>
    <row r="51" customFormat="false" ht="15" hidden="false" customHeight="false" outlineLevel="0" collapsed="false">
      <c r="A51" s="22" t="s">
        <v>198</v>
      </c>
      <c r="B51" s="26" t="n">
        <f aca="false">B45+B48-B49+B50</f>
        <v>85.12</v>
      </c>
      <c r="C51" s="26" t="n">
        <f aca="false">C45+C48-C49+C50</f>
        <v>86.13912</v>
      </c>
      <c r="D51" s="26" t="n">
        <f aca="false">D45+D48-D49+D50</f>
        <v>86.73569312</v>
      </c>
    </row>
    <row r="52" customFormat="false" ht="15" hidden="false" customHeight="false" outlineLevel="0" collapsed="false">
      <c r="A52" s="22" t="s">
        <v>199</v>
      </c>
      <c r="B52" s="26" t="n">
        <f aca="false">MIN(B46,B47)+B49-B50</f>
        <v>3.65</v>
      </c>
      <c r="C52" s="26" t="n">
        <f aca="false">MIN(C46,C47)+C49-C50</f>
        <v>5.45</v>
      </c>
      <c r="D52" s="26" t="n">
        <f aca="false">MIN(D46,D47)+D49-D50</f>
        <v>5.95</v>
      </c>
    </row>
    <row r="53" customFormat="false" ht="15" hidden="false" customHeight="false" outlineLevel="0" collapsed="false">
      <c r="A53" s="22" t="s">
        <v>200</v>
      </c>
      <c r="B53" s="26" t="n">
        <f aca="false">B52/(1+B21)+C52/(1+B21)^2+D52/(1+B21)^3</f>
        <v>12.5302715228771</v>
      </c>
    </row>
    <row r="54" customFormat="false" ht="15" hidden="false" customHeight="false" outlineLevel="0" collapsed="false">
      <c r="A54" s="22" t="s">
        <v>201</v>
      </c>
      <c r="B54" s="26" t="n">
        <f aca="false">B16*B26+B53+MIN(D51,D46/B33*(1-B34))/(1+B21)^3</f>
        <v>80.3311408817872</v>
      </c>
    </row>
    <row r="56" customFormat="false" ht="15" hidden="false" customHeight="false" outlineLevel="0" collapsed="false">
      <c r="A56" s="3" t="s">
        <v>202</v>
      </c>
    </row>
    <row r="57" customFormat="false" ht="15" hidden="false" customHeight="false" outlineLevel="0" collapsed="false">
      <c r="B57" s="0" t="n">
        <v>1</v>
      </c>
    </row>
    <row r="58" customFormat="false" ht="15" hidden="false" customHeight="false" outlineLevel="0" collapsed="false">
      <c r="B58" s="28" t="n">
        <f aca="false">B57-((B$38*B$39-B$38*B$20*B57)/(1+B$21)^B57-B$41)/((-B$38*B$20-(B$38*B$39-B$38*B$20*B57)*LN(1+B$21))/(1+B$21)^B57)</f>
        <v>0.45467033115348</v>
      </c>
    </row>
    <row r="59" customFormat="false" ht="15" hidden="false" customHeight="false" outlineLevel="0" collapsed="false">
      <c r="B59" s="28" t="n">
        <f aca="false">B58-((B$38*B$39-B$38*B$20*B58)/(1+B$21)^B58-B$41)/((-B$38*B$20-(B$38*B$39-B$38*B$20*B58)*LN(1+B$21))/(1+B$21)^B58)</f>
        <v>0.469995521170774</v>
      </c>
    </row>
    <row r="60" customFormat="false" ht="15" hidden="false" customHeight="false" outlineLevel="0" collapsed="false">
      <c r="B60" s="28" t="n">
        <f aca="false">B59-((B$38*B$39-B$38*B$20*B59)/(1+B$21)^B59-B$41)/((-B$38*B$20-(B$38*B$39-B$38*B$20*B59)*LN(1+B$21))/(1+B$21)^B59)</f>
        <v>0.470008099047912</v>
      </c>
    </row>
    <row r="61" customFormat="false" ht="15" hidden="false" customHeight="false" outlineLevel="0" collapsed="false">
      <c r="B61" s="28" t="n">
        <f aca="false">B60-((B$38*B$39-B$38*B$20*B60)/(1+B$21)^B60-B$41)/((-B$38*B$20-(B$38*B$39-B$38*B$20*B60)*LN(1+B$21))/(1+B$21)^B60)</f>
        <v>0.470008099056374</v>
      </c>
    </row>
    <row r="62" customFormat="false" ht="15" hidden="false" customHeight="false" outlineLevel="0" collapsed="false">
      <c r="B62" s="28" t="n">
        <f aca="false">B61-((B$38*B$39-B$38*B$20*B61)/(1+B$21)^B61-B$41)/((-B$38*B$20-(B$38*B$39-B$38*B$20*B61)*LN(1+B$21))/(1+B$21)^B61)</f>
        <v>0.470008099056374</v>
      </c>
    </row>
    <row r="63" customFormat="false" ht="15" hidden="false" customHeight="false" outlineLevel="0" collapsed="false">
      <c r="B63" s="28" t="n">
        <f aca="false">B62-((B$38*B$39-B$38*B$20*B62)/(1+B$21)^B62-B$41)/((-B$38*B$20-(B$38*B$39-B$38*B$20*B62)*LN(1+B$21))/(1+B$21)^B62)</f>
        <v>0.470008099056374</v>
      </c>
    </row>
    <row r="64" customFormat="false" ht="15" hidden="false" customHeight="false" outlineLevel="0" collapsed="false">
      <c r="B64" s="28" t="n">
        <f aca="false">B63-((B$38*B$39-B$38*B$20*B63)/(1+B$21)^B63-B$41)/((-B$38*B$20-(B$38*B$39-B$38*B$20*B63)*LN(1+B$21))/(1+B$21)^B63)</f>
        <v>0.470008099056374</v>
      </c>
    </row>
    <row r="65" customFormat="false" ht="15" hidden="false" customHeight="false" outlineLevel="0" collapsed="false">
      <c r="B65" s="28" t="n">
        <f aca="false">B64-((B$38*B$39-B$38*B$20*B64)/(1+B$21)^B64-B$41)/((-B$38*B$20-(B$38*B$39-B$38*B$20*B64)*LN(1+B$21))/(1+B$21)^B64)</f>
        <v>0.470008099056374</v>
      </c>
    </row>
    <row r="66" customFormat="false" ht="15" hidden="false" customHeight="false" outlineLevel="0" collapsed="false">
      <c r="B66" s="28" t="n">
        <f aca="false">B65-((B$38*B$39-B$38*B$20*B65)/(1+B$21)^B65-B$41)/((-B$38*B$20-(B$38*B$39-B$38*B$20*B65)*LN(1+B$21))/(1+B$21)^B65)</f>
        <v>0.470008099056374</v>
      </c>
    </row>
    <row r="67" customFormat="false" ht="15" hidden="false" customHeight="false" outlineLevel="0" collapsed="false">
      <c r="B67" s="28" t="n">
        <f aca="false">B66-((B$38*B$39-B$38*B$20*B66)/(1+B$21)^B66-B$41)/((-B$38*B$20-(B$38*B$39-B$38*B$20*B66)*LN(1+B$21))/(1+B$21)^B66)</f>
        <v>0.470008099056374</v>
      </c>
    </row>
    <row r="68" customFormat="false" ht="15" hidden="false" customHeight="false" outlineLevel="0" collapsed="false">
      <c r="B68" s="28" t="n">
        <f aca="false">B67-((B$38*B$39-B$38*B$20*B67)/(1+B$21)^B67-B$41)/((-B$38*B$20-(B$38*B$39-B$38*B$20*B67)*LN(1+B$21))/(1+B$21)^B67)</f>
        <v>0.470008099056374</v>
      </c>
    </row>
    <row r="69" customFormat="false" ht="15" hidden="false" customHeight="false" outlineLevel="0" collapsed="false">
      <c r="B69" s="28" t="n">
        <f aca="false">B68-((B$38*B$39-B$38*B$20*B68)/(1+B$21)^B68-B$41)/((-B$38*B$20-(B$38*B$39-B$38*B$20*B68)*LN(1+B$21))/(1+B$21)^B68)</f>
        <v>0.470008099056374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
    <col collapsed="false" customWidth="true" hidden="false" outlineLevel="0" max="2" min="2" style="0" width="70"/>
    <col collapsed="false" customWidth="true" hidden="false" outlineLevel="0" max="4" min="3" style="0" width="13"/>
    <col collapsed="false" customWidth="true" hidden="false" outlineLevel="0" max="5" min="5" style="0" width="11"/>
    <col collapsed="false" customWidth="true" hidden="false" outlineLevel="0" max="6" min="6" style="0" width="60"/>
  </cols>
  <sheetData>
    <row r="1" customFormat="false" ht="16.15" hidden="false" customHeight="false" outlineLevel="0" collapsed="false">
      <c r="A1" s="5" t="s">
        <v>203</v>
      </c>
    </row>
    <row r="2" customFormat="false" ht="15" hidden="false" customHeight="false" outlineLevel="0" collapsed="false">
      <c r="A2" s="2" t="s">
        <v>204</v>
      </c>
    </row>
    <row r="4" customFormat="false" ht="15" hidden="false" customHeight="false" outlineLevel="0" collapsed="false">
      <c r="A4" s="29" t="s">
        <v>205</v>
      </c>
      <c r="B4" s="29" t="s">
        <v>206</v>
      </c>
      <c r="C4" s="29" t="s">
        <v>207</v>
      </c>
      <c r="D4" s="29" t="s">
        <v>208</v>
      </c>
      <c r="E4" s="29" t="s">
        <v>23</v>
      </c>
      <c r="F4" s="29" t="s">
        <v>209</v>
      </c>
    </row>
    <row r="5" customFormat="false" ht="15" hidden="false" customHeight="false" outlineLevel="0" collapsed="false">
      <c r="A5" s="0" t="s">
        <v>210</v>
      </c>
      <c r="B5" s="4" t="s">
        <v>211</v>
      </c>
      <c r="C5" s="30" t="n">
        <v>94.9</v>
      </c>
      <c r="D5" s="30" t="n">
        <f aca="false">'3. Committee paper'!$C$5</f>
        <v>94.9205580216722</v>
      </c>
      <c r="E5" s="8" t="str">
        <f aca="false">IF(ISNUMBER(D5)=FALSE(),"CHECK",IF(ABS(D5-C5)&lt;=0.05,"OK","CHECK"))</f>
        <v>OK</v>
      </c>
      <c r="F5" s="15"/>
    </row>
    <row r="6" customFormat="false" ht="15" hidden="false" customHeight="false" outlineLevel="0" collapsed="false">
      <c r="A6" s="0" t="s">
        <v>210</v>
      </c>
      <c r="B6" s="4" t="s">
        <v>212</v>
      </c>
      <c r="C6" s="31" t="n">
        <v>0.47</v>
      </c>
      <c r="D6" s="31" t="n">
        <f aca="false">'3. Committee paper'!$C$6</f>
        <v>0.470008099056374</v>
      </c>
      <c r="E6" s="8" t="str">
        <f aca="false">IF(ISNUMBER(D6)=FALSE(),"CHECK",IF(ABS(D6-C6)&lt;=0.005,"OK","CHECK"))</f>
        <v>OK</v>
      </c>
      <c r="F6" s="15"/>
    </row>
    <row r="7" customFormat="false" ht="15" hidden="false" customHeight="false" outlineLevel="0" collapsed="false">
      <c r="A7" s="0" t="s">
        <v>210</v>
      </c>
      <c r="B7" s="4" t="s">
        <v>213</v>
      </c>
      <c r="C7" s="32" t="n">
        <v>0.006</v>
      </c>
      <c r="D7" s="32" t="n">
        <f aca="false">'3. Committee paper'!$C$7</f>
        <v>0.00623161679616979</v>
      </c>
      <c r="E7" s="8" t="str">
        <f aca="false">IF(ISNUMBER(D7)=FALSE(),"CHECK",IF(ABS(D7-C7)&lt;=0.0005,"OK","CHECK"))</f>
        <v>OK</v>
      </c>
      <c r="F7" s="15"/>
    </row>
    <row r="8" customFormat="false" ht="15" hidden="false" customHeight="false" outlineLevel="0" collapsed="false">
      <c r="A8" s="0" t="s">
        <v>210</v>
      </c>
      <c r="B8" s="4" t="s">
        <v>214</v>
      </c>
      <c r="C8" s="25" t="n">
        <v>0.1029</v>
      </c>
      <c r="D8" s="25" t="n">
        <f aca="false">'3. Committee paper'!$C$8</f>
        <v>0.102886301285197</v>
      </c>
      <c r="E8" s="8" t="str">
        <f aca="false">IF(ISNUMBER(D8)=FALSE(),"CHECK",IF(ABS(D8-C8)&lt;=0.00005,"OK","CHECK"))</f>
        <v>OK</v>
      </c>
      <c r="F8" s="15" t="s">
        <v>215</v>
      </c>
    </row>
    <row r="9" customFormat="false" ht="15" hidden="false" customHeight="false" outlineLevel="0" collapsed="false">
      <c r="A9" s="0" t="s">
        <v>210</v>
      </c>
      <c r="B9" s="4" t="s">
        <v>216</v>
      </c>
      <c r="C9" s="25" t="n">
        <v>0.0501</v>
      </c>
      <c r="D9" s="25" t="n">
        <f aca="false">'3. Committee paper'!$C$9</f>
        <v>0.0500944403383428</v>
      </c>
      <c r="E9" s="8" t="str">
        <f aca="false">IF(ISNUMBER(D9)=FALSE(),"CHECK",IF(ABS(D9-C9)&lt;=0.00005,"OK","CHECK"))</f>
        <v>OK</v>
      </c>
      <c r="F9" s="15"/>
    </row>
    <row r="10" customFormat="false" ht="15" hidden="false" customHeight="false" outlineLevel="0" collapsed="false">
      <c r="A10" s="0" t="s">
        <v>217</v>
      </c>
      <c r="B10" s="4" t="s">
        <v>218</v>
      </c>
      <c r="C10" s="33" t="n">
        <v>80</v>
      </c>
      <c r="D10" s="33" t="n">
        <f aca="false">COUNT('1. Diligence'!$A$5:$A$99)</f>
        <v>80</v>
      </c>
      <c r="E10" s="8" t="str">
        <f aca="false">IF(ISNUMBER(D10)=FALSE(),"CHECK",IF(ABS(D10-C10)&lt;=0,"OK","CHECK"))</f>
        <v>OK</v>
      </c>
      <c r="F10" s="15"/>
    </row>
    <row r="11" customFormat="false" ht="15" hidden="false" customHeight="false" outlineLevel="0" collapsed="false">
      <c r="A11" s="0" t="s">
        <v>219</v>
      </c>
      <c r="B11" s="4" t="s">
        <v>220</v>
      </c>
      <c r="C11" s="34" t="n">
        <v>46.42</v>
      </c>
      <c r="D11" s="34" t="n">
        <f aca="false">'3. Committee paper'!$B$40</f>
        <v>46.4192903821651</v>
      </c>
      <c r="E11" s="8" t="str">
        <f aca="false">IF(ISNUMBER(D11)=FALSE(),"CHECK",IF(ABS(D11-C11)&lt;=0.005,"OK","CHECK"))</f>
        <v>OK</v>
      </c>
      <c r="F11" s="15"/>
    </row>
    <row r="12" customFormat="false" ht="15" hidden="false" customHeight="false" outlineLevel="0" collapsed="false">
      <c r="A12" s="0" t="s">
        <v>221</v>
      </c>
      <c r="B12" s="4" t="s">
        <v>222</v>
      </c>
      <c r="C12" s="34" t="n">
        <v>80.33</v>
      </c>
      <c r="D12" s="34" t="n">
        <f aca="false">'3. Committee paper'!$B$54</f>
        <v>80.3311408817872</v>
      </c>
      <c r="E12" s="8" t="str">
        <f aca="false">IF(ISNUMBER(D12)=FALSE(),"CHECK",IF(ABS(D12-C12)&lt;=0.005,"OK","CHECK"))</f>
        <v>OK</v>
      </c>
      <c r="F12" s="15" t="s">
        <v>223</v>
      </c>
    </row>
    <row r="13" customFormat="false" ht="15" hidden="false" customHeight="false" outlineLevel="0" collapsed="false">
      <c r="A13" s="0" t="s">
        <v>224</v>
      </c>
      <c r="B13" s="4" t="s">
        <v>225</v>
      </c>
      <c r="C13" s="34" t="n">
        <v>56.89</v>
      </c>
      <c r="D13" s="34" t="n">
        <f aca="false">'3. Committee paper'!$B$41</f>
        <v>56.8948813421364</v>
      </c>
      <c r="E13" s="8" t="str">
        <f aca="false">IF(ISNUMBER(D13)=FALSE(),"CHECK",IF(ABS(D13-C13)&lt;=0.005,"OK","CHECK"))</f>
        <v>OK</v>
      </c>
      <c r="F13" s="15"/>
    </row>
    <row r="14" customFormat="false" ht="15" hidden="false" customHeight="false" outlineLevel="0" collapsed="false">
      <c r="A14" s="0" t="s">
        <v>224</v>
      </c>
      <c r="B14" s="4" t="s">
        <v>226</v>
      </c>
      <c r="C14" s="25" t="n">
        <v>0.5874</v>
      </c>
      <c r="D14" s="25" t="n">
        <f aca="false">'3. Committee paper'!$B$42</f>
        <v>0.587432266079911</v>
      </c>
      <c r="E14" s="8" t="str">
        <f aca="false">IF(ISNUMBER(D14)=FALSE(),"CHECK",IF(ABS(D14-C14)&lt;=0.00005,"OK","CHECK"))</f>
        <v>OK</v>
      </c>
      <c r="F14" s="15"/>
    </row>
    <row r="15" customFormat="false" ht="15" hidden="false" customHeight="false" outlineLevel="0" collapsed="false">
      <c r="A15" s="0" t="s">
        <v>227</v>
      </c>
      <c r="B15" s="4" t="s">
        <v>228</v>
      </c>
      <c r="D15" s="0" t="str">
        <f aca="false">IF(ABS('2. Decision record'!B15-'3. Committee paper'!B40)&lt;=0.005,"OK","CHECK")</f>
        <v>OK</v>
      </c>
      <c r="E15" s="8" t="str">
        <f aca="false">IF(D15="OK","OK","CHECK")</f>
        <v>OK</v>
      </c>
      <c r="F15" s="15" t="s">
        <v>229</v>
      </c>
    </row>
    <row r="16" customFormat="false" ht="15" hidden="false" customHeight="false" outlineLevel="0" collapsed="false">
      <c r="A16" s="0" t="s">
        <v>227</v>
      </c>
      <c r="B16" s="4" t="s">
        <v>230</v>
      </c>
      <c r="D16" s="0" t="str">
        <f aca="false">IF(ABS('2. Decision record'!B16-'3. Committee paper'!B54)&lt;=0.005,"OK","CHECK")</f>
        <v>OK</v>
      </c>
      <c r="E16" s="8" t="str">
        <f aca="false">IF(D16="OK","OK","CHECK")</f>
        <v>OK</v>
      </c>
      <c r="F16" s="15"/>
    </row>
    <row r="17" customFormat="false" ht="15" hidden="false" customHeight="false" outlineLevel="0" collapsed="false">
      <c r="A17" s="0" t="s">
        <v>227</v>
      </c>
      <c r="B17" s="4" t="s">
        <v>231</v>
      </c>
      <c r="D17" s="0" t="str">
        <f aca="false">IF(ABS('2. Decision record'!B17-'3. Committee paper'!B41)&lt;=0.005,"OK","CHECK")</f>
        <v>OK</v>
      </c>
      <c r="E17" s="8" t="str">
        <f aca="false">IF(D17="OK","OK","CHECK")</f>
        <v>OK</v>
      </c>
      <c r="F17" s="15"/>
    </row>
    <row r="18" customFormat="false" ht="15" hidden="false" customHeight="false" outlineLevel="0" collapsed="false">
      <c r="A18" s="0" t="s">
        <v>227</v>
      </c>
      <c r="B18" s="4" t="s">
        <v>232</v>
      </c>
      <c r="D18" s="0" t="str">
        <f aca="false">IF(ABS('2. Decision record'!B18-'3. Committee paper'!B42)&lt;=0.00005,"OK","CHECK")</f>
        <v>OK</v>
      </c>
      <c r="E18" s="8" t="str">
        <f aca="false">IF(D18="OK","OK","CHECK")</f>
        <v>OK</v>
      </c>
      <c r="F18" s="15"/>
    </row>
    <row r="19" customFormat="false" ht="15" hidden="false" customHeight="false" outlineLevel="0" collapsed="false">
      <c r="A19" s="0" t="s">
        <v>233</v>
      </c>
      <c r="B19" s="4" t="s">
        <v>234</v>
      </c>
      <c r="D19" s="0" t="str">
        <f aca="false">IF(ABS(('3. Committee paper'!C5*'3. Committee paper'!B39-'3. Committee paper'!C5*'3. Committee paper'!B20*'3. Committee paper'!B18)/(1+'3. Committee paper'!B21)^'3. Committee paper'!B18-'3. Committee paper'!B41)&lt;0.000000001,"OK","CHECK")</f>
        <v>OK</v>
      </c>
      <c r="E19" s="8" t="str">
        <f aca="false">IF(D19="OK","OK","CHECK")</f>
        <v>OK</v>
      </c>
      <c r="F19" s="15"/>
    </row>
    <row r="20" customFormat="false" ht="15" hidden="false" customHeight="false" outlineLevel="0" collapsed="false">
      <c r="A20" s="0" t="s">
        <v>233</v>
      </c>
      <c r="B20" s="4" t="s">
        <v>235</v>
      </c>
      <c r="D20" s="0" t="str">
        <f aca="false">IF(ABS(('3. Committee paper'!B38*'3. Committee paper'!B39-'3. Committee paper'!B38*'3. Committee paper'!B20*'3. Committee paper'!C6)/(1+'3. Committee paper'!B21)^'3. Committee paper'!C6-'3. Committee paper'!B41)&lt;0.000000001,"OK","CHECK")</f>
        <v>OK</v>
      </c>
      <c r="E20" s="8" t="str">
        <f aca="false">IF(D20="OK","OK","CHECK")</f>
        <v>OK</v>
      </c>
      <c r="F20" s="15" t="s">
        <v>236</v>
      </c>
    </row>
    <row r="21" customFormat="false" ht="15" hidden="false" customHeight="false" outlineLevel="0" collapsed="false">
      <c r="A21" s="0" t="s">
        <v>233</v>
      </c>
      <c r="B21" s="4" t="s">
        <v>237</v>
      </c>
      <c r="D21" s="0" t="str">
        <f aca="false">IF(ABS(('3. Committee paper'!B38*(1-'3. Committee paper'!C7)*(1-'3. Committee paper'!B19)-'3. Committee paper'!B38*'3. Committee paper'!B20*'3. Committee paper'!B18)/(1+'3. Committee paper'!B21)^'3. Committee paper'!B18-'3. Committee paper'!B41)&lt;0.000000001,"OK","CHECK")</f>
        <v>OK</v>
      </c>
      <c r="E21" s="8" t="str">
        <f aca="false">IF(D21="OK","OK","CHECK")</f>
        <v>OK</v>
      </c>
      <c r="F21" s="15"/>
    </row>
    <row r="22" customFormat="false" ht="15" hidden="false" customHeight="false" outlineLevel="0" collapsed="false">
      <c r="A22" s="0" t="s">
        <v>233</v>
      </c>
      <c r="B22" s="4" t="s">
        <v>238</v>
      </c>
      <c r="D22" s="0" t="str">
        <f aca="false">IF(ABS('3. Committee paper'!B16*'3. Committee paper'!B26+'3. Committee paper'!B53+MIN('3. Committee paper'!D51,'3. Committee paper'!D46/'3. Committee paper'!C8*(1-'3. Committee paper'!B34))/(1+'3. Committee paper'!B21)^3-'3. Committee paper'!B41)&lt;0.000000001,"OK","CHECK")</f>
        <v>OK</v>
      </c>
      <c r="E22" s="8" t="str">
        <f aca="false">IF(D22="OK","OK","CHECK")</f>
        <v>OK</v>
      </c>
      <c r="F22" s="15" t="s">
        <v>239</v>
      </c>
    </row>
    <row r="23" customFormat="false" ht="15" hidden="false" customHeight="false" outlineLevel="0" collapsed="false">
      <c r="A23" s="0" t="s">
        <v>233</v>
      </c>
      <c r="B23" s="4" t="s">
        <v>240</v>
      </c>
      <c r="D23" s="0" t="str">
        <f aca="false">IF(ABS((('3. Committee paper'!B14/('3. Committee paper'!B15-'3. Committee paper'!B35))*'3. Committee paper'!B39-('3. Committee paper'!B14/('3. Committee paper'!B15-'3. Committee paper'!B35))*'3. Committee paper'!B20*('3. Committee paper'!B18+1))/(1+'3. Committee paper'!C9)^('3. Committee paper'!B18+1)-('3. Committee paper'!B38*'3. Committee paper'!B39-'3. Committee paper'!B38*'3. Committee paper'!B20*'3. Committee paper'!B18)/(1+'3. Committee paper'!C9)^'3. Committee paper'!B18)&lt;0.000000001,"OK","CHECK")</f>
        <v>OK</v>
      </c>
      <c r="E23" s="8" t="str">
        <f aca="false">IF(D23="OK","OK","CHECK")</f>
        <v>OK</v>
      </c>
      <c r="F23" s="15"/>
    </row>
    <row r="24" customFormat="false" ht="15" hidden="false" customHeight="false" outlineLevel="0" collapsed="false">
      <c r="A24" s="0" t="s">
        <v>233</v>
      </c>
      <c r="B24" s="4" t="s">
        <v>241</v>
      </c>
      <c r="D24" s="0" t="str">
        <f aca="false">IF(ABS('3. Committee paper'!D51-('3. Committee paper'!B45+SUM('3. Committee paper'!B47:D47)-SUM('3. Committee paper'!B52:D52)))&lt;0.000000001,"OK","CHECK")</f>
        <v>OK</v>
      </c>
      <c r="E24" s="8" t="str">
        <f aca="false">IF(D24="OK","OK","CHECK")</f>
        <v>OK</v>
      </c>
      <c r="F24" s="15"/>
    </row>
    <row r="26" customFormat="false" ht="15" hidden="false" customHeight="false" outlineLevel="0" collapsed="false">
      <c r="B26" s="8" t="s">
        <v>242</v>
      </c>
      <c r="D26" s="8" t="str">
        <f aca="false">COUNTIF(E5:E24,"OK")&amp;" / 20"</f>
        <v>20 / 20</v>
      </c>
      <c r="E26" s="8" t="str">
        <f aca="false">IF(COUNTIF(E5:E24,"OK")=20,"ALL OK","SOME FAIL")</f>
        <v>ALL OK</v>
      </c>
    </row>
    <row r="28" customFormat="false" ht="22.35" hidden="false" customHeight="false" outlineLevel="0" collapsed="false">
      <c r="B28" s="15" t="s">
        <v>243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2026-08-23T21:42:57Z</dcterms:created>
  <dc:creator>openpyxl</dc:creator>
  <dc:description/>
  <dc:language>en-US</dc:language>
  <cp:lastModifiedBy/>
  <dcterms:modified xsi:type="dcterms:W3CDTF">2026-09-24T00:13:11Z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