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Assumptions" sheetId="2" state="visible" r:id="rId4"/>
    <sheet name="2. Comparable set" sheetId="3" state="visible" r:id="rId5"/>
    <sheet name="3. Normalisation" sheetId="4" state="visible" r:id="rId6"/>
    <sheet name="4. Multiple build" sheetId="5" state="visible" r:id="rId7"/>
    <sheet name="5. Calibration" sheetId="6" state="visible" r:id="rId8"/>
    <sheet name="6. Roll-forward" sheetId="7" state="visible" r:id="rId9"/>
    <sheet name="7. Bridge" sheetId="8" state="visible" r:id="rId10"/>
    <sheet name="8. 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<sst xmlns="http://schemas.openxmlformats.org/spreadsheetml/2006/main" count="187" uniqueCount="168">
  <si>
    <t xml:space="preserve">The Market Approach, Calibration and the Roll-Forward</t>
  </si>
  <si>
    <t xml:space="preserve">Chapters 5, 7 and 14 of The Private Markets Valuation Specialist, worked to the decimal.</t>
  </si>
  <si>
    <t xml:space="preserve">The book describes the chain of judgments — comparable set, normalisation, adjustment, calibration, bridge — and deliberately withholds the numbers, because the reasoning is the lesson. This file supplies one full set of numbers so you can see the chain close, and lets you replace every one of them.</t>
  </si>
  <si>
    <t xml:space="preserve">The company</t>
  </si>
  <si>
    <t xml:space="preserve">A mid-sized manufacturer, controlling stake, acquired two years ago. Smaller than the median listed peer, more dependent on one customer, growing more slowly, and higher-margin. Exactly the company of Chapter 5.</t>
  </si>
  <si>
    <t xml:space="preserve">What the file does that a multiple on a napkin does not</t>
  </si>
  <si>
    <t xml:space="preserve">It refuses to let the multiple be plucked from the air. Sheet 4 builds the adjustment from four named, signed components — size, customer concentration, growth, margin — and sheet 5 tests that build against the relationship the entry price actually implied. Those two numbers are produced independently. If they disagree, the model says so and names the gap. That confrontation is what calibration means.</t>
  </si>
  <si>
    <t xml:space="preserve">It also runs the day-one test of Chapter 7: re-run at the acquisition date, on the information available then, does the model reproduce the price paid? A model that does not is miscalibrated, and the file will not let you pretend otherwise.</t>
  </si>
  <si>
    <t xml:space="preserve">And it decomposes the quarter. Sheet 6 splits the movement in enterprise value into the part caused by the comparable multiples moving, the part caused by the company's own metric moving, and the part caused by a deliberate change in the calibrated relationship. The three sum to the total with a residual of zero — that is check 6, and it is arithmetic, not assertion. A change you can decompose is a change you can defend to the committee and to the auditor.</t>
  </si>
  <si>
    <t xml:space="preserve">What it does not do</t>
  </si>
  <si>
    <t xml:space="preserve">No transaction comparables, no sum-of-the-parts, no minority-interest or FX layer, no tax. The full enterprise-to-equity bridge lives in its own file, Equity_Waterfall_and_the_Bridge.xlsx; sheet 7 here carries only the short version.</t>
  </si>
  <si>
    <t xml:space="preserve">The sheets</t>
  </si>
  <si>
    <t xml:space="preserve">1. Assumptions — every input. Amber cells are yours; grey cells are results.</t>
  </si>
  <si>
    <t xml:space="preserve">2. Comparable set — five listed peers, the median, and the questions asked of each.</t>
  </si>
  <si>
    <t xml:space="preserve">3. Normalisation — reported EBITDA to the figure a market participant would use.</t>
  </si>
  <si>
    <t xml:space="preserve">4. Multiple build — the peer median adjusted by four named judgments.</t>
  </si>
  <si>
    <t xml:space="preserve">5. Calibration — the entry anchor, the implied relationship, the day-one test.</t>
  </si>
  <si>
    <t xml:space="preserve">6. Roll-forward — the quarter decomposed into multiple, metric and relationship.</t>
  </si>
  <si>
    <t xml:space="preserve">7. Bridge — enterprise value to equity value, short form.</t>
  </si>
  <si>
    <t xml:space="preserve">8. Checks — seven controls that test themselves and say so.</t>
  </si>
  <si>
    <t xml:space="preserve">Nothing is locked, protected or watermarked. Break it and rebuild it.</t>
  </si>
  <si>
    <t xml:space="preserve">Revised 23 September 2026. Sheet 2 said the subject was higher-margin than four of the five peers and sheet 4 put its margin 212 basis points above the peer median. At 21.2 per cent it out-earns all five (the highest peer is at 20.5), and the premium over the 18.2 per cent median is 300 basis points; the 212 was the margin itself read as basis points. Rows 17 to 21 of sheet 2 now compute these comparisons, and check 8 holds the 300. No value in the file changes.</t>
  </si>
  <si>
    <t xml:space="preserve">This quarter — the subject company</t>
  </si>
  <si>
    <t xml:space="preserve">Value</t>
  </si>
  <si>
    <t xml:space="preserve">Note</t>
  </si>
  <si>
    <t xml:space="preserve">Reported EBITDA, last twelve months ($m)</t>
  </si>
  <si>
    <t xml:space="preserve">As it appears in the management accounts.</t>
  </si>
  <si>
    <t xml:space="preserve">Add back: non-recurring restructuring cost ($m)</t>
  </si>
  <si>
    <t xml:space="preserve">Genuinely non-recurring; a market participant would add it back.</t>
  </si>
  <si>
    <t xml:space="preserve">Deduct: one-off gain on property sale ($m)</t>
  </si>
  <si>
    <t xml:space="preserve">Not operating, not repeatable. Entered as a negative.</t>
  </si>
  <si>
    <t xml:space="preserve">Normalised EBITDA ($m)</t>
  </si>
  <si>
    <t xml:space="preserve">The figure the multiple is applied to.</t>
  </si>
  <si>
    <t xml:space="preserve">Net debt at the measurement date ($m)</t>
  </si>
  <si>
    <t xml:space="preserve">Short form here; built properly in the waterfall file.</t>
  </si>
  <si>
    <t xml:space="preserve">The calibrated relationship</t>
  </si>
  <si>
    <t xml:space="preserve">Adjustment to the peer median (turns)</t>
  </si>
  <si>
    <t xml:space="preserve">Built from four named components on sheet 4.</t>
  </si>
  <si>
    <t xml:space="preserve">Deliberate change in the relationship this quarter (turns)</t>
  </si>
  <si>
    <t xml:space="preserve">Non-zero only when the facts changed. Chapter 7: an explicit, documented decision, never a silent one.</t>
  </si>
  <si>
    <t xml:space="preserve">The entry anchor — two years ago</t>
  </si>
  <si>
    <t xml:space="preserve">Enterprise value paid at acquisition ($m)</t>
  </si>
  <si>
    <t xml:space="preserve">The price actually paid, on an enterprise basis.</t>
  </si>
  <si>
    <t xml:space="preserve">Normalised EBITDA at acquisition ($m)</t>
  </si>
  <si>
    <t xml:space="preserve">Normalised on the same definition as row 5.</t>
  </si>
  <si>
    <t xml:space="preserve">Peer median multiple at acquisition (x)</t>
  </si>
  <si>
    <t xml:space="preserve">The comparable set as it traded at the transaction date.</t>
  </si>
  <si>
    <t xml:space="preserve">Last quarter — for the roll-forward</t>
  </si>
  <si>
    <t xml:space="preserve">Peer median multiple, last quarter (x)</t>
  </si>
  <si>
    <t xml:space="preserve">Normalised EBITDA, last quarter ($m)</t>
  </si>
  <si>
    <t xml:space="preserve">Net debt, last quarter ($m)</t>
  </si>
  <si>
    <t xml:space="preserve">Listed peer</t>
  </si>
  <si>
    <t xml:space="preserve">EV/EBITDA (x)</t>
  </si>
  <si>
    <t xml:space="preserve">EBITDA ($m)</t>
  </si>
  <si>
    <t xml:space="preserve">Margin</t>
  </si>
  <si>
    <t xml:space="preserve">Growth</t>
  </si>
  <si>
    <t xml:space="preserve">Why it is in the set — or on probation</t>
  </si>
  <si>
    <t xml:space="preserve">Northmoor Industrial</t>
  </si>
  <si>
    <t xml:space="preserve">Same end-market, similar production footprint. Larger.</t>
  </si>
  <si>
    <t xml:space="preserve">Calderon Components</t>
  </si>
  <si>
    <t xml:space="preserve">Closest on size and mix. The anchor of the set.</t>
  </si>
  <si>
    <t xml:space="preserve">Halstead Precision</t>
  </si>
  <si>
    <t xml:space="preserve">Broader product range; a touch more diversified by customer.</t>
  </si>
  <si>
    <t xml:space="preserve">Verrier Manufacturing</t>
  </si>
  <si>
    <t xml:space="preserve">Bigger, faster-growing, and less customer-concentrated.</t>
  </si>
  <si>
    <t xml:space="preserve">Ostheim Werke</t>
  </si>
  <si>
    <t xml:space="preserve">On probation: scale and growth put it in a different bracket.</t>
  </si>
  <si>
    <t xml:space="preserve">Median of the set</t>
  </si>
  <si>
    <t xml:space="preserve">Mean of the set</t>
  </si>
  <si>
    <t xml:space="preserve">Median less mean (x)</t>
  </si>
  <si>
    <t xml:space="preserve">The median is used, not the mean, because one outlier at the top of the set would drag the mean upward. The gap between them is the size of that pull, and is worth looking at every quarter.</t>
  </si>
  <si>
    <t xml:space="preserve">Subject company, for comparison</t>
  </si>
  <si>
    <t xml:space="preserve">Smaller than every peer, higher-margin than all five, slower-growing than all five (rows 17 to 21 count them). Those three facts are the whole of sheet 4.</t>
  </si>
  <si>
    <t xml:space="preserve">Peer median margin</t>
  </si>
  <si>
    <t xml:space="preserve">Subject margin less the peer median (basis points)</t>
  </si>
  <si>
    <t xml:space="preserve">Peers with a lower margin than the subject</t>
  </si>
  <si>
    <t xml:space="preserve">Peer median growth</t>
  </si>
  <si>
    <t xml:space="preserve">Subject EBITDA as a share of the median peer's</t>
  </si>
  <si>
    <t xml:space="preserve">From reported to normalised EBITDA</t>
  </si>
  <si>
    <t xml:space="preserve">$m</t>
  </si>
  <si>
    <t xml:space="preserve">The question a market participant asks</t>
  </si>
  <si>
    <t xml:space="preserve">Reported EBITDA, last twelve months</t>
  </si>
  <si>
    <t xml:space="preserve">Where every normalisation starts, and what the auditor will tie to.</t>
  </si>
  <si>
    <t xml:space="preserve">Add back: restructuring cost</t>
  </si>
  <si>
    <t xml:space="preserve">Is it truly non-recurring? A restructuring in each of the last three years is a run-rate cost, not an add-back.</t>
  </si>
  <si>
    <t xml:space="preserve">Deduct: gain on property sale</t>
  </si>
  <si>
    <t xml:space="preserve">Operating or not? A gain on an asset sale is not the earnings power being bought.</t>
  </si>
  <si>
    <t xml:space="preserve">Normalised EBITDA</t>
  </si>
  <si>
    <t xml:space="preserve">The figure a market participant would apply a multiple to.</t>
  </si>
  <si>
    <t xml:space="preserve">Normalisation as a share of reported EBITDA</t>
  </si>
  <si>
    <t xml:space="preserve">A large number here is not wrong, but it is a flag: the more of the answer that comes from adjustments rather than from reported results, the more of the valuation rests on judgment, and the more the memorandum has to carry.</t>
  </si>
  <si>
    <t xml:space="preserve">Building the multiple</t>
  </si>
  <si>
    <t xml:space="preserve">Turns</t>
  </si>
  <si>
    <t xml:space="preserve">The reasoning, which is what gets documented</t>
  </si>
  <si>
    <t xml:space="preserve">Peer median, from sheet 2</t>
  </si>
  <si>
    <t xml:space="preserve">The starting point, never the answer.</t>
  </si>
  <si>
    <t xml:space="preserve">Size discount</t>
  </si>
  <si>
    <t xml:space="preserve">Roughly half the median peer by EBITDA. Smaller companies carry a lower multiple; this is priced, not disputed.</t>
  </si>
  <si>
    <t xml:space="preserve">Customer concentration discount</t>
  </si>
  <si>
    <t xml:space="preserve">One customer at 28 per cent of revenue. A market participant prices the risk of losing it.</t>
  </si>
  <si>
    <t xml:space="preserve">Growth discount</t>
  </si>
  <si>
    <t xml:space="preserve">Growing 1.4 per cent against a peer median near 2.4. Two years of that gap compounds into the price.</t>
  </si>
  <si>
    <t xml:space="preserve">Margin premium</t>
  </si>
  <si>
    <t xml:space="preserve">300 basis points of margin above the peer median (sheet 2, row 18: 21.2 against 18.2 per cent), sustained through the last cycle. This cuts the other way, and is allowed to.</t>
  </si>
  <si>
    <t xml:space="preserve">Sum of the documented adjustments</t>
  </si>
  <si>
    <t xml:space="preserve">Under one turn, net. Chapter 5 calls this a modest discount to the peer median — here it is four judgments that happen to net to that, each of which can be challenged separately.</t>
  </si>
  <si>
    <t xml:space="preserve">Deliberate change in the relationship this quarter</t>
  </si>
  <si>
    <t xml:space="preserve">Zero unless the facts moved. Set it non-zero and the roll-forward on sheet 6 will attribute the resulting value change to it by name.</t>
  </si>
  <si>
    <t xml:space="preserve">Adjusted multiple applied to normalised EBITDA</t>
  </si>
  <si>
    <t xml:space="preserve">Enterprise value ($m)</t>
  </si>
  <si>
    <t xml:space="preserve">The entry anchor, and what it implied</t>
  </si>
  <si>
    <t xml:space="preserve">Chapter 7</t>
  </si>
  <si>
    <t xml:space="preserve">Multiple implied by the price paid (x)</t>
  </si>
  <si>
    <t xml:space="preserve">The market told you what it thought the company was worth. This is that statement, in turns.</t>
  </si>
  <si>
    <t xml:space="preserve">Calibrated relationship to the set (turns)</t>
  </si>
  <si>
    <t xml:space="preserve">Negative means the company trades at a discount to its peers. This is the number that is carried forward.</t>
  </si>
  <si>
    <t xml:space="preserve">Confronting the bottom-up build with the anchor</t>
  </si>
  <si>
    <t xml:space="preserve">Relationship built bottom-up on sheet 4 (turns)</t>
  </si>
  <si>
    <t xml:space="preserve">Relationship implied by the entry price (turns)</t>
  </si>
  <si>
    <t xml:space="preserve">Gap between the two (turns)</t>
  </si>
  <si>
    <t xml:space="preserve">Two numbers produced independently. A gap is not a failure; an unexplained gap is.</t>
  </si>
  <si>
    <t xml:space="preserve">Gap, expressed in enterprise value ($m)</t>
  </si>
  <si>
    <t xml:space="preserve">What the disagreement is worth. This is the number the committee will ask about.</t>
  </si>
  <si>
    <t xml:space="preserve">The day-one test</t>
  </si>
  <si>
    <t xml:space="preserve">Model re-run at the acquisition date ($m)</t>
  </si>
  <si>
    <t xml:space="preserve">Peer median then, plus the bottom-up relationship, applied to EBITDA then.</t>
  </si>
  <si>
    <t xml:space="preserve">Price actually paid ($m)</t>
  </si>
  <si>
    <t xml:space="preserve">Day-one gain or loss ($m)</t>
  </si>
  <si>
    <t xml:space="preserve">Absent unusual circumstances this should be zero. A model that books a gain on the day of purchase is telling you about itself, not about the asset.</t>
  </si>
  <si>
    <t xml:space="preserve">Where the quarter went</t>
  </si>
  <si>
    <t xml:space="preserve">What moved, and why</t>
  </si>
  <si>
    <t xml:space="preserve">Enterprise value, last quarter</t>
  </si>
  <si>
    <t xml:space="preserve">Last quarter's peer median and metric, at the relationship then in force.</t>
  </si>
  <si>
    <t xml:space="preserve">Effect of comparable multiples moving</t>
  </si>
  <si>
    <t xml:space="preserve">The market moved. Nothing about the company changed. Held at last quarter's metric so the two effects do not overlap.</t>
  </si>
  <si>
    <t xml:space="preserve">Effect of the company's own metric moving</t>
  </si>
  <si>
    <t xml:space="preserve">The company performed. Valued at this quarter's multiple, so the two effects together are exact rather than approximate.</t>
  </si>
  <si>
    <t xml:space="preserve">Effect of a deliberate change in the relationship</t>
  </si>
  <si>
    <t xml:space="preserve">Zero this quarter. When it is not zero, this line is what the memorandum has to justify.</t>
  </si>
  <si>
    <t xml:space="preserve">Enterprise value, this quarter</t>
  </si>
  <si>
    <t xml:space="preserve">Enterprise value from sheet 4, independently</t>
  </si>
  <si>
    <t xml:space="preserve">Built the other way, from scratch.</t>
  </si>
  <si>
    <t xml:space="preserve">Residual</t>
  </si>
  <si>
    <t xml:space="preserve">Zero, or the decomposition is not a decomposition.</t>
  </si>
  <si>
    <t xml:space="preserve">And the same for equity</t>
  </si>
  <si>
    <t xml:space="preserve">Equity value, last quarter</t>
  </si>
  <si>
    <t xml:space="preserve">Movement in enterprise value</t>
  </si>
  <si>
    <t xml:space="preserve">Movement in net debt (a fall adds to equity)</t>
  </si>
  <si>
    <t xml:space="preserve">Equity value, this quarter</t>
  </si>
  <si>
    <t xml:space="preserve">Enterprise value to equity value — short form</t>
  </si>
  <si>
    <t xml:space="preserve">Enterprise value</t>
  </si>
  <si>
    <t xml:space="preserve">Less: net debt</t>
  </si>
  <si>
    <t xml:space="preserve">Deceptively simple. Pension deficits, deferred consideration and accrued unpaid interest all live here, and each of them is a judgment.</t>
  </si>
  <si>
    <t xml:space="preserve">Equity value</t>
  </si>
  <si>
    <t xml:space="preserve">Equity value, cross-checked against the roll-forward</t>
  </si>
  <si>
    <t xml:space="preserve">Difference</t>
  </si>
  <si>
    <t xml:space="preserve">The full bridge — the preference stack, the option overhang, and the exit ladder that shows where each of them bites — is in Equity_Waterfall_and_the_Bridge.xlsx.</t>
  </si>
  <si>
    <t xml:space="preserve">#</t>
  </si>
  <si>
    <t xml:space="preserve">What is tested</t>
  </si>
  <si>
    <t xml:space="preserve">Verdict</t>
  </si>
  <si>
    <t xml:space="preserve">Normalised EBITDA reconciles to reported plus the named adjustments</t>
  </si>
  <si>
    <t xml:space="preserve">The multiple applied is the peer median plus the documented build, and nothing else</t>
  </si>
  <si>
    <t xml:space="preserve">Bottom-up relationship and entry-price relationship agree within a quarter of a turn</t>
  </si>
  <si>
    <t xml:space="preserve">Day-one test: the model re-run at acquisition reproduces the price paid</t>
  </si>
  <si>
    <t xml:space="preserve">Enterprise value equals the adjusted multiple times normalised EBITDA</t>
  </si>
  <si>
    <t xml:space="preserve">The roll-forward attribution sums exactly to the movement in enterprise value</t>
  </si>
  <si>
    <t xml:space="preserve">The equity value is the same whether built from the bridge or from the roll-forward</t>
  </si>
  <si>
    <t xml:space="preserve">The margin premium cited on sheet 4 is the subject margin less the peer median: 300 basis points</t>
  </si>
</sst>
</file>

<file path=xl/styles.xml><?xml version="1.0" encoding="utf-8"?>
<styleSheet xmlns="http://schemas.openxmlformats.org/spreadsheetml/2006/main">
  <numFmts count="7">
    <numFmt numFmtId="164" formatCode="General"/>
    <numFmt numFmtId="165" formatCode="#,##0.0"/>
    <numFmt numFmtId="166" formatCode="#,##0.00"/>
    <numFmt numFmtId="167" formatCode="0.00\x"/>
    <numFmt numFmtId="168" formatCode="0.0%"/>
    <numFmt numFmtId="169" formatCode="0"/>
    <numFmt numFmtId="170" formatCode="0%"/>
  </numFmts>
  <fonts count="7">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9" fontId="0" fillId="4" borderId="1" xfId="0" applyFont="fals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15" hidden="false" customHeight="true" outlineLevel="0" collapsed="false">
      <c r="A2" s="2" t="s">
        <v>1</v>
      </c>
    </row>
    <row r="3" customFormat="false" ht="15" hidden="false" customHeight="true" outlineLevel="0" collapsed="false">
      <c r="A3" s="2"/>
    </row>
    <row r="4" customFormat="false" ht="60" hidden="false" customHeight="true" outlineLevel="0" collapsed="false">
      <c r="A4" s="2" t="s">
        <v>2</v>
      </c>
    </row>
    <row r="5" customFormat="false" ht="15" hidden="false" customHeight="true" outlineLevel="0" collapsed="false">
      <c r="A5" s="2"/>
    </row>
    <row r="6" customFormat="false" ht="15" hidden="false" customHeight="true" outlineLevel="0" collapsed="false">
      <c r="A6" s="1" t="s">
        <v>3</v>
      </c>
    </row>
    <row r="7" customFormat="false" ht="45" hidden="false" customHeight="true" outlineLevel="0" collapsed="false">
      <c r="A7" s="2" t="s">
        <v>4</v>
      </c>
    </row>
    <row r="8" customFormat="false" ht="15" hidden="false" customHeight="true" outlineLevel="0" collapsed="false">
      <c r="A8" s="2"/>
    </row>
    <row r="9" customFormat="false" ht="15" hidden="false" customHeight="true" outlineLevel="0" collapsed="false">
      <c r="A9" s="1" t="s">
        <v>5</v>
      </c>
    </row>
    <row r="10" customFormat="false" ht="75" hidden="false" customHeight="true" outlineLevel="0" collapsed="false">
      <c r="A10" s="2" t="s">
        <v>6</v>
      </c>
    </row>
    <row r="11" customFormat="false" ht="15" hidden="false" customHeight="true" outlineLevel="0" collapsed="false">
      <c r="A11" s="2"/>
    </row>
    <row r="12" customFormat="false" ht="45" hidden="false" customHeight="true" outlineLevel="0" collapsed="false">
      <c r="A12" s="2" t="s">
        <v>7</v>
      </c>
    </row>
    <row r="13" customFormat="false" ht="15" hidden="false" customHeight="true" outlineLevel="0" collapsed="false">
      <c r="A13" s="2"/>
    </row>
    <row r="14" customFormat="false" ht="75" hidden="false" customHeight="true" outlineLevel="0" collapsed="false">
      <c r="A14" s="2" t="s">
        <v>8</v>
      </c>
    </row>
    <row r="15" customFormat="false" ht="15" hidden="false" customHeight="true" outlineLevel="0" collapsed="false">
      <c r="A15" s="2"/>
    </row>
    <row r="16" customFormat="false" ht="15" hidden="false" customHeight="true" outlineLevel="0" collapsed="false">
      <c r="A16" s="1" t="s">
        <v>9</v>
      </c>
    </row>
    <row r="17" customFormat="false" ht="45" hidden="false" customHeight="true" outlineLevel="0" collapsed="false">
      <c r="A17" s="2" t="s">
        <v>10</v>
      </c>
    </row>
    <row r="18" customFormat="false" ht="15" hidden="false" customHeight="true" outlineLevel="0" collapsed="false">
      <c r="A18" s="2"/>
    </row>
    <row r="19" customFormat="false" ht="15" hidden="false" customHeight="true" outlineLevel="0" collapsed="false">
      <c r="A19" s="1" t="s">
        <v>11</v>
      </c>
    </row>
    <row r="20" customFormat="false" ht="15" hidden="false" customHeight="true" outlineLevel="0" collapsed="false">
      <c r="A20" s="2" t="s">
        <v>12</v>
      </c>
    </row>
    <row r="21" customFormat="false" ht="15" hidden="false" customHeight="true" outlineLevel="0" collapsed="false">
      <c r="A21" s="2" t="s">
        <v>13</v>
      </c>
    </row>
    <row r="22" customFormat="false" ht="15" hidden="false" customHeight="true" outlineLevel="0" collapsed="false">
      <c r="A22" s="2" t="s">
        <v>14</v>
      </c>
    </row>
    <row r="23" customFormat="false" ht="15" hidden="false" customHeight="true" outlineLevel="0" collapsed="false">
      <c r="A23" s="2" t="s">
        <v>15</v>
      </c>
    </row>
    <row r="24" customFormat="false" ht="15" hidden="false" customHeight="true" outlineLevel="0" collapsed="false">
      <c r="A24" s="2" t="s">
        <v>16</v>
      </c>
    </row>
    <row r="25" customFormat="false" ht="15" hidden="false" customHeight="true" outlineLevel="0" collapsed="false">
      <c r="A25" s="2" t="s">
        <v>17</v>
      </c>
    </row>
    <row r="26" customFormat="false" ht="15" hidden="false" customHeight="true" outlineLevel="0" collapsed="false">
      <c r="A26" s="2" t="s">
        <v>18</v>
      </c>
    </row>
    <row r="27" customFormat="false" ht="15" hidden="false" customHeight="true" outlineLevel="0" collapsed="false">
      <c r="A27" s="2" t="s">
        <v>19</v>
      </c>
    </row>
    <row r="28" customFormat="false" ht="15" hidden="false" customHeight="true" outlineLevel="0" collapsed="false">
      <c r="A28" s="2"/>
    </row>
    <row r="29" customFormat="false" ht="15" hidden="false" customHeight="true" outlineLevel="0" collapsed="false">
      <c r="A29" s="2" t="s">
        <v>20</v>
      </c>
    </row>
    <row r="31" customFormat="false" ht="55.2" hidden="false" customHeight="false" outlineLevel="0" collapsed="false">
      <c r="A31" s="2"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22</v>
      </c>
      <c r="B1" s="3" t="s">
        <v>23</v>
      </c>
      <c r="C1" s="3" t="s">
        <v>24</v>
      </c>
    </row>
    <row r="2" customFormat="false" ht="15" hidden="false" customHeight="false" outlineLevel="0" collapsed="false">
      <c r="A2" s="4" t="s">
        <v>25</v>
      </c>
      <c r="B2" s="5" t="n">
        <v>42</v>
      </c>
      <c r="C2" s="6" t="s">
        <v>26</v>
      </c>
    </row>
    <row r="3" customFormat="false" ht="15" hidden="false" customHeight="false" outlineLevel="0" collapsed="false">
      <c r="A3" s="4" t="s">
        <v>27</v>
      </c>
      <c r="B3" s="5" t="n">
        <v>2.4</v>
      </c>
      <c r="C3" s="6" t="s">
        <v>28</v>
      </c>
    </row>
    <row r="4" customFormat="false" ht="15" hidden="false" customHeight="false" outlineLevel="0" collapsed="false">
      <c r="A4" s="4" t="s">
        <v>29</v>
      </c>
      <c r="B4" s="5" t="n">
        <v>-5.6</v>
      </c>
      <c r="C4" s="6" t="s">
        <v>30</v>
      </c>
    </row>
    <row r="5" customFormat="false" ht="15" hidden="false" customHeight="false" outlineLevel="0" collapsed="false">
      <c r="A5" s="7" t="s">
        <v>31</v>
      </c>
      <c r="B5" s="8" t="n">
        <f aca="false">B2+B3+B4</f>
        <v>38.8</v>
      </c>
      <c r="C5" s="6" t="s">
        <v>32</v>
      </c>
    </row>
    <row r="6" customFormat="false" ht="15" hidden="false" customHeight="false" outlineLevel="0" collapsed="false">
      <c r="A6" s="4" t="s">
        <v>33</v>
      </c>
      <c r="B6" s="5" t="n">
        <v>90</v>
      </c>
      <c r="C6" s="6" t="s">
        <v>34</v>
      </c>
    </row>
    <row r="8" customFormat="false" ht="15" hidden="false" customHeight="false" outlineLevel="0" collapsed="false">
      <c r="A8" s="3" t="s">
        <v>35</v>
      </c>
      <c r="B8" s="3" t="s">
        <v>23</v>
      </c>
      <c r="C8" s="3" t="s">
        <v>24</v>
      </c>
    </row>
    <row r="9" customFormat="false" ht="15" hidden="false" customHeight="false" outlineLevel="0" collapsed="false">
      <c r="A9" s="7" t="s">
        <v>36</v>
      </c>
      <c r="B9" s="9" t="n">
        <f aca="false">'4. Multiple build'!B7</f>
        <v>-0.7</v>
      </c>
      <c r="C9" s="6" t="s">
        <v>37</v>
      </c>
    </row>
    <row r="10" customFormat="false" ht="28.35" hidden="false" customHeight="false" outlineLevel="0" collapsed="false">
      <c r="A10" s="4" t="s">
        <v>38</v>
      </c>
      <c r="B10" s="10" t="n">
        <v>0</v>
      </c>
      <c r="C10" s="6" t="s">
        <v>39</v>
      </c>
    </row>
    <row r="12" customFormat="false" ht="15" hidden="false" customHeight="false" outlineLevel="0" collapsed="false">
      <c r="A12" s="3" t="s">
        <v>40</v>
      </c>
      <c r="B12" s="3" t="s">
        <v>23</v>
      </c>
      <c r="C12" s="3" t="s">
        <v>24</v>
      </c>
    </row>
    <row r="13" customFormat="false" ht="15" hidden="false" customHeight="false" outlineLevel="0" collapsed="false">
      <c r="A13" s="4" t="s">
        <v>41</v>
      </c>
      <c r="B13" s="10" t="n">
        <v>264.65</v>
      </c>
      <c r="C13" s="6" t="s">
        <v>42</v>
      </c>
    </row>
    <row r="14" customFormat="false" ht="15" hidden="false" customHeight="false" outlineLevel="0" collapsed="false">
      <c r="A14" s="4" t="s">
        <v>43</v>
      </c>
      <c r="B14" s="5" t="n">
        <v>33.5</v>
      </c>
      <c r="C14" s="6" t="s">
        <v>44</v>
      </c>
    </row>
    <row r="15" customFormat="false" ht="15" hidden="false" customHeight="false" outlineLevel="0" collapsed="false">
      <c r="A15" s="4" t="s">
        <v>45</v>
      </c>
      <c r="B15" s="11" t="n">
        <v>8.6</v>
      </c>
      <c r="C15" s="6" t="s">
        <v>46</v>
      </c>
    </row>
    <row r="17" customFormat="false" ht="15" hidden="false" customHeight="false" outlineLevel="0" collapsed="false">
      <c r="A17" s="3" t="s">
        <v>47</v>
      </c>
      <c r="B17" s="3" t="s">
        <v>23</v>
      </c>
      <c r="C17" s="3" t="s">
        <v>24</v>
      </c>
    </row>
    <row r="18" customFormat="false" ht="15" hidden="false" customHeight="false" outlineLevel="0" collapsed="false">
      <c r="A18" s="4" t="s">
        <v>48</v>
      </c>
      <c r="B18" s="11" t="n">
        <v>7.6</v>
      </c>
      <c r="C18" s="6"/>
    </row>
    <row r="19" customFormat="false" ht="15" hidden="false" customHeight="false" outlineLevel="0" collapsed="false">
      <c r="A19" s="4" t="s">
        <v>49</v>
      </c>
      <c r="B19" s="5" t="n">
        <v>37</v>
      </c>
      <c r="C19" s="6"/>
    </row>
    <row r="20" customFormat="false" ht="15" hidden="false" customHeight="false" outlineLevel="0" collapsed="false">
      <c r="A20" s="4" t="s">
        <v>50</v>
      </c>
      <c r="B20" s="5" t="n">
        <v>93</v>
      </c>
      <c r="C20" s="6"/>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3" min="2" style="0" width="16"/>
    <col collapsed="false" customWidth="true" hidden="false" outlineLevel="0" max="5" min="4" style="0" width="15"/>
    <col collapsed="false" customWidth="true" hidden="false" outlineLevel="0" max="6" min="6" style="0" width="44"/>
  </cols>
  <sheetData>
    <row r="1" customFormat="false" ht="15" hidden="false" customHeight="false" outlineLevel="0" collapsed="false">
      <c r="A1" s="3" t="s">
        <v>51</v>
      </c>
      <c r="B1" s="3" t="s">
        <v>52</v>
      </c>
      <c r="C1" s="3" t="s">
        <v>53</v>
      </c>
      <c r="D1" s="3" t="s">
        <v>54</v>
      </c>
      <c r="E1" s="3" t="s">
        <v>55</v>
      </c>
      <c r="F1" s="3" t="s">
        <v>56</v>
      </c>
    </row>
    <row r="2" customFormat="false" ht="28.35" hidden="false" customHeight="false" outlineLevel="0" collapsed="false">
      <c r="A2" s="4" t="s">
        <v>57</v>
      </c>
      <c r="B2" s="12" t="n">
        <v>7.1</v>
      </c>
      <c r="C2" s="13" t="n">
        <v>61</v>
      </c>
      <c r="D2" s="14" t="n">
        <v>0.155</v>
      </c>
      <c r="E2" s="14" t="n">
        <v>0.021</v>
      </c>
      <c r="F2" s="6" t="s">
        <v>58</v>
      </c>
    </row>
    <row r="3" customFormat="false" ht="15" hidden="false" customHeight="false" outlineLevel="0" collapsed="false">
      <c r="A3" s="4" t="s">
        <v>59</v>
      </c>
      <c r="B3" s="12" t="n">
        <v>7.8</v>
      </c>
      <c r="C3" s="13" t="n">
        <v>48</v>
      </c>
      <c r="D3" s="14" t="n">
        <v>0.171</v>
      </c>
      <c r="E3" s="14" t="n">
        <v>0.018</v>
      </c>
      <c r="F3" s="6" t="s">
        <v>60</v>
      </c>
    </row>
    <row r="4" customFormat="false" ht="28.35" hidden="false" customHeight="false" outlineLevel="0" collapsed="false">
      <c r="A4" s="4" t="s">
        <v>61</v>
      </c>
      <c r="B4" s="12" t="n">
        <v>8</v>
      </c>
      <c r="C4" s="13" t="n">
        <v>73</v>
      </c>
      <c r="D4" s="14" t="n">
        <v>0.182</v>
      </c>
      <c r="E4" s="14" t="n">
        <v>0.024</v>
      </c>
      <c r="F4" s="6" t="s">
        <v>62</v>
      </c>
    </row>
    <row r="5" customFormat="false" ht="28.35" hidden="false" customHeight="false" outlineLevel="0" collapsed="false">
      <c r="A5" s="4" t="s">
        <v>63</v>
      </c>
      <c r="B5" s="12" t="n">
        <v>8.6</v>
      </c>
      <c r="C5" s="13" t="n">
        <v>95</v>
      </c>
      <c r="D5" s="14" t="n">
        <v>0.19</v>
      </c>
      <c r="E5" s="14" t="n">
        <v>0.031</v>
      </c>
      <c r="F5" s="6" t="s">
        <v>64</v>
      </c>
    </row>
    <row r="6" customFormat="false" ht="28.35" hidden="false" customHeight="false" outlineLevel="0" collapsed="false">
      <c r="A6" s="4" t="s">
        <v>65</v>
      </c>
      <c r="B6" s="12" t="n">
        <v>9.5</v>
      </c>
      <c r="C6" s="13" t="n">
        <v>120</v>
      </c>
      <c r="D6" s="14" t="n">
        <v>0.205</v>
      </c>
      <c r="E6" s="14" t="n">
        <v>0.038</v>
      </c>
      <c r="F6" s="6" t="s">
        <v>66</v>
      </c>
    </row>
    <row r="8" customFormat="false" ht="15" hidden="false" customHeight="false" outlineLevel="0" collapsed="false">
      <c r="A8" s="15" t="s">
        <v>67</v>
      </c>
      <c r="B8" s="16" t="n">
        <f aca="false">MEDIAN(B2:B6)</f>
        <v>8</v>
      </c>
    </row>
    <row r="9" customFormat="false" ht="15" hidden="false" customHeight="false" outlineLevel="0" collapsed="false">
      <c r="A9" s="0" t="s">
        <v>68</v>
      </c>
      <c r="B9" s="17" t="n">
        <f aca="false">AVERAGE(B2:B6)</f>
        <v>8.2</v>
      </c>
    </row>
    <row r="10" customFormat="false" ht="55.2" hidden="false" customHeight="false" outlineLevel="0" collapsed="false">
      <c r="A10" s="0" t="s">
        <v>69</v>
      </c>
      <c r="B10" s="17" t="n">
        <f aca="false">B8-B9</f>
        <v>-0.199999999999999</v>
      </c>
      <c r="F10" s="2" t="s">
        <v>70</v>
      </c>
    </row>
    <row r="12" customFormat="false" ht="15" hidden="false" customHeight="false" outlineLevel="0" collapsed="false">
      <c r="A12" s="15" t="s">
        <v>71</v>
      </c>
    </row>
    <row r="13" customFormat="false" ht="55.2" hidden="false" customHeight="false" outlineLevel="0" collapsed="false">
      <c r="A13" s="0" t="s">
        <v>53</v>
      </c>
      <c r="C13" s="18" t="n">
        <f aca="false">'1. Assumptions'!B5</f>
        <v>38.8</v>
      </c>
      <c r="F13" s="2" t="s">
        <v>72</v>
      </c>
    </row>
    <row r="14" customFormat="false" ht="15" hidden="false" customHeight="false" outlineLevel="0" collapsed="false">
      <c r="A14" s="0" t="s">
        <v>54</v>
      </c>
      <c r="D14" s="19" t="n">
        <v>0.212</v>
      </c>
    </row>
    <row r="15" customFormat="false" ht="15" hidden="false" customHeight="false" outlineLevel="0" collapsed="false">
      <c r="A15" s="0" t="s">
        <v>55</v>
      </c>
      <c r="E15" s="19" t="n">
        <v>0.014</v>
      </c>
    </row>
    <row r="17" customFormat="false" ht="15" hidden="false" customHeight="false" outlineLevel="0" collapsed="false">
      <c r="A17" s="0" t="s">
        <v>73</v>
      </c>
      <c r="D17" s="20" t="n">
        <f aca="false">MEDIAN(D2:D6)</f>
        <v>0.182</v>
      </c>
    </row>
    <row r="18" customFormat="false" ht="15" hidden="false" customHeight="false" outlineLevel="0" collapsed="false">
      <c r="A18" s="0" t="s">
        <v>74</v>
      </c>
      <c r="D18" s="21" t="n">
        <f aca="false">(D14-D17)*10000</f>
        <v>300</v>
      </c>
    </row>
    <row r="19" customFormat="false" ht="15" hidden="false" customHeight="false" outlineLevel="0" collapsed="false">
      <c r="A19" s="0" t="s">
        <v>75</v>
      </c>
      <c r="D19" s="21" t="n">
        <f aca="false">COUNTIF(D2:D6,"&lt;"&amp;D14)</f>
        <v>5</v>
      </c>
    </row>
    <row r="20" customFormat="false" ht="15" hidden="false" customHeight="false" outlineLevel="0" collapsed="false">
      <c r="A20" s="0" t="s">
        <v>76</v>
      </c>
      <c r="E20" s="20" t="n">
        <f aca="false">MEDIAN(E2:E6)</f>
        <v>0.024</v>
      </c>
    </row>
    <row r="21" customFormat="false" ht="15" hidden="false" customHeight="false" outlineLevel="0" collapsed="false">
      <c r="A21" s="0" t="s">
        <v>77</v>
      </c>
      <c r="C21" s="22" t="n">
        <f aca="false">C13/MEDIAN(C2:C6)</f>
        <v>0.531506849315068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15" hidden="false" customHeight="false" outlineLevel="0" collapsed="false">
      <c r="A1" s="3" t="s">
        <v>78</v>
      </c>
      <c r="B1" s="3" t="s">
        <v>79</v>
      </c>
      <c r="C1" s="3" t="s">
        <v>80</v>
      </c>
    </row>
    <row r="2" customFormat="false" ht="15" hidden="false" customHeight="false" outlineLevel="0" collapsed="false">
      <c r="A2" s="4" t="s">
        <v>81</v>
      </c>
      <c r="B2" s="18" t="n">
        <f aca="false">'1. Assumptions'!B2</f>
        <v>42</v>
      </c>
      <c r="C2" s="6" t="s">
        <v>82</v>
      </c>
    </row>
    <row r="3" customFormat="false" ht="28.35" hidden="false" customHeight="false" outlineLevel="0" collapsed="false">
      <c r="A3" s="4" t="s">
        <v>83</v>
      </c>
      <c r="B3" s="18" t="n">
        <f aca="false">'1. Assumptions'!B3</f>
        <v>2.4</v>
      </c>
      <c r="C3" s="6" t="s">
        <v>84</v>
      </c>
    </row>
    <row r="4" customFormat="false" ht="28.35" hidden="false" customHeight="false" outlineLevel="0" collapsed="false">
      <c r="A4" s="4" t="s">
        <v>85</v>
      </c>
      <c r="B4" s="18" t="n">
        <f aca="false">'1. Assumptions'!B4</f>
        <v>-5.6</v>
      </c>
      <c r="C4" s="6" t="s">
        <v>86</v>
      </c>
    </row>
    <row r="5" customFormat="false" ht="15" hidden="false" customHeight="false" outlineLevel="0" collapsed="false">
      <c r="A5" s="7" t="s">
        <v>87</v>
      </c>
      <c r="B5" s="8" t="n">
        <f aca="false">B2+B3+B4</f>
        <v>38.8</v>
      </c>
      <c r="C5" s="6" t="s">
        <v>88</v>
      </c>
    </row>
    <row r="7" customFormat="false" ht="55.2" hidden="false" customHeight="false" outlineLevel="0" collapsed="false">
      <c r="A7" s="0" t="s">
        <v>89</v>
      </c>
      <c r="B7" s="20" t="n">
        <f aca="false">(B5-B2)/B2</f>
        <v>-0.0761904761904763</v>
      </c>
      <c r="C7" s="2" t="s">
        <v>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15" hidden="false" customHeight="false" outlineLevel="0" collapsed="false">
      <c r="A1" s="3" t="s">
        <v>91</v>
      </c>
      <c r="B1" s="3" t="s">
        <v>92</v>
      </c>
      <c r="C1" s="3" t="s">
        <v>93</v>
      </c>
    </row>
    <row r="2" customFormat="false" ht="15" hidden="false" customHeight="false" outlineLevel="0" collapsed="false">
      <c r="A2" s="4" t="s">
        <v>94</v>
      </c>
      <c r="B2" s="17" t="n">
        <f aca="false">'2. Comparable set'!B8</f>
        <v>8</v>
      </c>
      <c r="C2" s="6" t="s">
        <v>95</v>
      </c>
    </row>
    <row r="3" customFormat="false" ht="28.35" hidden="false" customHeight="false" outlineLevel="0" collapsed="false">
      <c r="A3" s="4" t="s">
        <v>96</v>
      </c>
      <c r="B3" s="10" t="n">
        <v>-0.45</v>
      </c>
      <c r="C3" s="6" t="s">
        <v>97</v>
      </c>
    </row>
    <row r="4" customFormat="false" ht="28.35" hidden="false" customHeight="false" outlineLevel="0" collapsed="false">
      <c r="A4" s="4" t="s">
        <v>98</v>
      </c>
      <c r="B4" s="10" t="n">
        <v>-0.35</v>
      </c>
      <c r="C4" s="6" t="s">
        <v>99</v>
      </c>
    </row>
    <row r="5" customFormat="false" ht="28.35" hidden="false" customHeight="false" outlineLevel="0" collapsed="false">
      <c r="A5" s="4" t="s">
        <v>100</v>
      </c>
      <c r="B5" s="10" t="n">
        <v>-0.2</v>
      </c>
      <c r="C5" s="6" t="s">
        <v>101</v>
      </c>
    </row>
    <row r="6" customFormat="false" ht="41.75" hidden="false" customHeight="false" outlineLevel="0" collapsed="false">
      <c r="A6" s="4" t="s">
        <v>102</v>
      </c>
      <c r="B6" s="10" t="n">
        <v>0.3</v>
      </c>
      <c r="C6" s="6" t="s">
        <v>103</v>
      </c>
    </row>
    <row r="7" customFormat="false" ht="41.75" hidden="false" customHeight="false" outlineLevel="0" collapsed="false">
      <c r="A7" s="15" t="s">
        <v>104</v>
      </c>
      <c r="B7" s="9" t="n">
        <f aca="false">SUM(B3:B6)</f>
        <v>-0.7</v>
      </c>
      <c r="C7" s="6" t="s">
        <v>105</v>
      </c>
    </row>
    <row r="8" customFormat="false" ht="28.35" hidden="false" customHeight="false" outlineLevel="0" collapsed="false">
      <c r="A8" s="4" t="s">
        <v>106</v>
      </c>
      <c r="B8" s="23" t="n">
        <f aca="false">'1. Assumptions'!B10</f>
        <v>0</v>
      </c>
      <c r="C8" s="6" t="s">
        <v>107</v>
      </c>
    </row>
    <row r="9" customFormat="false" ht="15" hidden="false" customHeight="false" outlineLevel="0" collapsed="false">
      <c r="A9" s="15" t="s">
        <v>108</v>
      </c>
      <c r="B9" s="16" t="n">
        <f aca="false">B2+B7+B8</f>
        <v>7.3</v>
      </c>
    </row>
    <row r="11" customFormat="false" ht="15" hidden="false" customHeight="false" outlineLevel="0" collapsed="false">
      <c r="A11" s="15" t="s">
        <v>109</v>
      </c>
      <c r="B11" s="9" t="n">
        <f aca="false">B9*'1. Assumptions'!B5</f>
        <v>283.24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110</v>
      </c>
      <c r="B1" s="3" t="s">
        <v>23</v>
      </c>
      <c r="C1" s="3" t="s">
        <v>111</v>
      </c>
    </row>
    <row r="2" customFormat="false" ht="15" hidden="false" customHeight="false" outlineLevel="0" collapsed="false">
      <c r="A2" s="4" t="s">
        <v>41</v>
      </c>
      <c r="B2" s="23" t="n">
        <f aca="false">'1. Assumptions'!B13</f>
        <v>264.65</v>
      </c>
      <c r="C2" s="6"/>
    </row>
    <row r="3" customFormat="false" ht="15" hidden="false" customHeight="false" outlineLevel="0" collapsed="false">
      <c r="A3" s="4" t="s">
        <v>43</v>
      </c>
      <c r="B3" s="18" t="n">
        <f aca="false">'1. Assumptions'!B14</f>
        <v>33.5</v>
      </c>
      <c r="C3" s="6"/>
    </row>
    <row r="4" customFormat="false" ht="28.35" hidden="false" customHeight="false" outlineLevel="0" collapsed="false">
      <c r="A4" s="7" t="s">
        <v>112</v>
      </c>
      <c r="B4" s="16" t="n">
        <f aca="false">B2/B3</f>
        <v>7.9</v>
      </c>
      <c r="C4" s="6" t="s">
        <v>113</v>
      </c>
    </row>
    <row r="5" customFormat="false" ht="15" hidden="false" customHeight="false" outlineLevel="0" collapsed="false">
      <c r="A5" s="4" t="s">
        <v>45</v>
      </c>
      <c r="B5" s="17" t="n">
        <f aca="false">'1. Assumptions'!B15</f>
        <v>8.6</v>
      </c>
      <c r="C5" s="6"/>
    </row>
    <row r="6" customFormat="false" ht="28.35" hidden="false" customHeight="false" outlineLevel="0" collapsed="false">
      <c r="A6" s="7" t="s">
        <v>114</v>
      </c>
      <c r="B6" s="9" t="n">
        <f aca="false">B4-B5</f>
        <v>-0.7</v>
      </c>
      <c r="C6" s="6" t="s">
        <v>115</v>
      </c>
    </row>
    <row r="8" customFormat="false" ht="15" hidden="false" customHeight="false" outlineLevel="0" collapsed="false">
      <c r="A8" s="3" t="s">
        <v>116</v>
      </c>
      <c r="B8" s="3" t="s">
        <v>23</v>
      </c>
      <c r="C8" s="3"/>
    </row>
    <row r="9" customFormat="false" ht="15" hidden="false" customHeight="false" outlineLevel="0" collapsed="false">
      <c r="A9" s="4" t="s">
        <v>117</v>
      </c>
      <c r="B9" s="23" t="n">
        <f aca="false">'4. Multiple build'!B7</f>
        <v>-0.7</v>
      </c>
      <c r="C9" s="6"/>
    </row>
    <row r="10" customFormat="false" ht="15" hidden="false" customHeight="false" outlineLevel="0" collapsed="false">
      <c r="A10" s="4" t="s">
        <v>118</v>
      </c>
      <c r="B10" s="23" t="n">
        <f aca="false">B6</f>
        <v>-0.7</v>
      </c>
      <c r="C10" s="6"/>
    </row>
    <row r="11" customFormat="false" ht="28.35" hidden="false" customHeight="false" outlineLevel="0" collapsed="false">
      <c r="A11" s="7" t="s">
        <v>119</v>
      </c>
      <c r="B11" s="9" t="n">
        <f aca="false">B9-B10</f>
        <v>0</v>
      </c>
      <c r="C11" s="6" t="s">
        <v>120</v>
      </c>
    </row>
    <row r="12" customFormat="false" ht="28.35" hidden="false" customHeight="false" outlineLevel="0" collapsed="false">
      <c r="A12" s="4" t="s">
        <v>121</v>
      </c>
      <c r="B12" s="23" t="n">
        <f aca="false">B11*'1. Assumptions'!B5</f>
        <v>0</v>
      </c>
      <c r="C12" s="6" t="s">
        <v>122</v>
      </c>
    </row>
    <row r="14" customFormat="false" ht="15" hidden="false" customHeight="false" outlineLevel="0" collapsed="false">
      <c r="A14" s="3" t="s">
        <v>123</v>
      </c>
      <c r="B14" s="3" t="s">
        <v>23</v>
      </c>
      <c r="C14" s="3"/>
    </row>
    <row r="15" customFormat="false" ht="28.35" hidden="false" customHeight="false" outlineLevel="0" collapsed="false">
      <c r="A15" s="4" t="s">
        <v>124</v>
      </c>
      <c r="B15" s="23" t="n">
        <f aca="false">(B5+B9)*B3</f>
        <v>264.65</v>
      </c>
      <c r="C15" s="6" t="s">
        <v>125</v>
      </c>
    </row>
    <row r="16" customFormat="false" ht="15" hidden="false" customHeight="false" outlineLevel="0" collapsed="false">
      <c r="A16" s="4" t="s">
        <v>126</v>
      </c>
      <c r="B16" s="23" t="n">
        <f aca="false">B2</f>
        <v>264.65</v>
      </c>
      <c r="C16" s="6"/>
    </row>
    <row r="17" customFormat="false" ht="41.75" hidden="false" customHeight="false" outlineLevel="0" collapsed="false">
      <c r="A17" s="7" t="s">
        <v>127</v>
      </c>
      <c r="B17" s="9" t="n">
        <f aca="false">B15-B16</f>
        <v>0</v>
      </c>
      <c r="C17" s="6" t="s">
        <v>128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129</v>
      </c>
      <c r="B1" s="3" t="s">
        <v>79</v>
      </c>
      <c r="C1" s="3" t="s">
        <v>130</v>
      </c>
    </row>
    <row r="2" customFormat="false" ht="28.35" hidden="false" customHeight="false" outlineLevel="0" collapsed="false">
      <c r="A2" s="4" t="s">
        <v>131</v>
      </c>
      <c r="B2" s="23" t="n">
        <f aca="false">('1. Assumptions'!B18+'4. Multiple build'!B7)*'1. Assumptions'!B19</f>
        <v>255.3</v>
      </c>
      <c r="C2" s="6" t="s">
        <v>132</v>
      </c>
    </row>
    <row r="3" customFormat="false" ht="28.35" hidden="false" customHeight="false" outlineLevel="0" collapsed="false">
      <c r="A3" s="4" t="s">
        <v>133</v>
      </c>
      <c r="B3" s="23" t="n">
        <f aca="false">('2. Comparable set'!B8-'1. Assumptions'!B18)*'1. Assumptions'!B19</f>
        <v>14.8</v>
      </c>
      <c r="C3" s="6" t="s">
        <v>134</v>
      </c>
    </row>
    <row r="4" customFormat="false" ht="28.35" hidden="false" customHeight="false" outlineLevel="0" collapsed="false">
      <c r="A4" s="4" t="s">
        <v>135</v>
      </c>
      <c r="B4" s="23" t="n">
        <f aca="false">('1. Assumptions'!B5-'1. Assumptions'!B19)*('2. Comparable set'!B8+'4. Multiple build'!B7)</f>
        <v>13.14</v>
      </c>
      <c r="C4" s="6" t="s">
        <v>136</v>
      </c>
    </row>
    <row r="5" customFormat="false" ht="28.35" hidden="false" customHeight="false" outlineLevel="0" collapsed="false">
      <c r="A5" s="4" t="s">
        <v>137</v>
      </c>
      <c r="B5" s="23" t="n">
        <f aca="false">'1. Assumptions'!B10*'1. Assumptions'!B5</f>
        <v>0</v>
      </c>
      <c r="C5" s="6" t="s">
        <v>138</v>
      </c>
    </row>
    <row r="6" customFormat="false" ht="15" hidden="false" customHeight="false" outlineLevel="0" collapsed="false">
      <c r="A6" s="7" t="s">
        <v>139</v>
      </c>
      <c r="B6" s="9" t="n">
        <f aca="false">B2+B3+B4+B5</f>
        <v>283.24</v>
      </c>
      <c r="C6" s="6"/>
    </row>
    <row r="7" customFormat="false" ht="15" hidden="false" customHeight="false" outlineLevel="0" collapsed="false">
      <c r="A7" s="4" t="s">
        <v>140</v>
      </c>
      <c r="B7" s="23" t="n">
        <f aca="false">'4. Multiple build'!B11</f>
        <v>283.24</v>
      </c>
      <c r="C7" s="6" t="s">
        <v>141</v>
      </c>
    </row>
    <row r="8" customFormat="false" ht="15" hidden="false" customHeight="false" outlineLevel="0" collapsed="false">
      <c r="A8" s="7" t="s">
        <v>142</v>
      </c>
      <c r="B8" s="9" t="n">
        <f aca="false">B6-B7</f>
        <v>0</v>
      </c>
      <c r="C8" s="6" t="s">
        <v>143</v>
      </c>
    </row>
    <row r="10" customFormat="false" ht="15" hidden="false" customHeight="false" outlineLevel="0" collapsed="false">
      <c r="A10" s="3" t="s">
        <v>144</v>
      </c>
      <c r="B10" s="3" t="s">
        <v>79</v>
      </c>
      <c r="C10" s="3"/>
    </row>
    <row r="11" customFormat="false" ht="15" hidden="false" customHeight="false" outlineLevel="0" collapsed="false">
      <c r="A11" s="4" t="s">
        <v>145</v>
      </c>
      <c r="B11" s="23" t="n">
        <f aca="false">B2-'1. Assumptions'!B20</f>
        <v>162.3</v>
      </c>
      <c r="C11" s="6"/>
    </row>
    <row r="12" customFormat="false" ht="15" hidden="false" customHeight="false" outlineLevel="0" collapsed="false">
      <c r="A12" s="4" t="s">
        <v>146</v>
      </c>
      <c r="B12" s="23" t="n">
        <f aca="false">B6-B2</f>
        <v>27.94</v>
      </c>
      <c r="C12" s="6"/>
    </row>
    <row r="13" customFormat="false" ht="15" hidden="false" customHeight="false" outlineLevel="0" collapsed="false">
      <c r="A13" s="4" t="s">
        <v>147</v>
      </c>
      <c r="B13" s="23" t="n">
        <f aca="false">'1. Assumptions'!B20-'1. Assumptions'!B6</f>
        <v>3</v>
      </c>
      <c r="C13" s="6"/>
    </row>
    <row r="14" customFormat="false" ht="15" hidden="false" customHeight="false" outlineLevel="0" collapsed="false">
      <c r="A14" s="7" t="s">
        <v>148</v>
      </c>
      <c r="B14" s="9" t="n">
        <f aca="false">B11+B12+B13</f>
        <v>193.24</v>
      </c>
      <c r="C14" s="6"/>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149</v>
      </c>
      <c r="B1" s="3" t="s">
        <v>79</v>
      </c>
      <c r="C1" s="3"/>
    </row>
    <row r="2" customFormat="false" ht="15" hidden="false" customHeight="false" outlineLevel="0" collapsed="false">
      <c r="A2" s="4" t="s">
        <v>150</v>
      </c>
      <c r="B2" s="23" t="n">
        <f aca="false">'4. Multiple build'!B11</f>
        <v>283.24</v>
      </c>
      <c r="C2" s="6"/>
    </row>
    <row r="3" customFormat="false" ht="41.75" hidden="false" customHeight="false" outlineLevel="0" collapsed="false">
      <c r="A3" s="4" t="s">
        <v>151</v>
      </c>
      <c r="B3" s="23" t="n">
        <f aca="false">-'1. Assumptions'!B6</f>
        <v>-90</v>
      </c>
      <c r="C3" s="6" t="s">
        <v>152</v>
      </c>
    </row>
    <row r="4" customFormat="false" ht="15" hidden="false" customHeight="false" outlineLevel="0" collapsed="false">
      <c r="A4" s="7" t="s">
        <v>153</v>
      </c>
      <c r="B4" s="9" t="n">
        <f aca="false">B2+B3</f>
        <v>193.24</v>
      </c>
      <c r="C4" s="6"/>
    </row>
    <row r="6" customFormat="false" ht="15" hidden="false" customHeight="false" outlineLevel="0" collapsed="false">
      <c r="A6" s="4" t="s">
        <v>154</v>
      </c>
      <c r="B6" s="23" t="n">
        <f aca="false">'6. Roll-forward'!B14</f>
        <v>193.24</v>
      </c>
      <c r="C6" s="6"/>
    </row>
    <row r="7" customFormat="false" ht="15" hidden="false" customHeight="false" outlineLevel="0" collapsed="false">
      <c r="A7" s="7" t="s">
        <v>155</v>
      </c>
      <c r="B7" s="9" t="n">
        <f aca="false">B4-B6</f>
        <v>0</v>
      </c>
      <c r="C7" s="6"/>
    </row>
    <row r="9" customFormat="false" ht="41.75" hidden="false" customHeight="false" outlineLevel="0" collapsed="false">
      <c r="A9" s="2" t="s">
        <v>156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157</v>
      </c>
      <c r="B1" s="3" t="s">
        <v>158</v>
      </c>
      <c r="C1" s="3" t="s">
        <v>23</v>
      </c>
      <c r="D1" s="3" t="s">
        <v>159</v>
      </c>
    </row>
    <row r="2" customFormat="false" ht="15" hidden="false" customHeight="false" outlineLevel="0" collapsed="false">
      <c r="A2" s="4" t="n">
        <v>1</v>
      </c>
      <c r="B2" s="6" t="s">
        <v>160</v>
      </c>
      <c r="C2" s="24" t="n">
        <f aca="false">'3. Normalisation'!B5-('1. Assumptions'!B2+'1. Assumptions'!B3+'1. Assumptions'!B4)</f>
        <v>0</v>
      </c>
      <c r="D2" s="7" t="str">
        <f aca="false">IF(ABS(C2)&lt;0.0001,"PASS","FAIL")</f>
        <v>PASS</v>
      </c>
    </row>
    <row r="3" customFormat="false" ht="28.35" hidden="false" customHeight="false" outlineLevel="0" collapsed="false">
      <c r="A3" s="4" t="n">
        <v>2</v>
      </c>
      <c r="B3" s="6" t="s">
        <v>161</v>
      </c>
      <c r="C3" s="24" t="n">
        <f aca="false">'4. Multiple build'!B9-('2. Comparable set'!B8+'4. Multiple build'!B7+'4. Multiple build'!B8)</f>
        <v>0</v>
      </c>
      <c r="D3" s="7" t="str">
        <f aca="false">IF(ABS(C3)&lt;0.0001,"PASS","FAIL")</f>
        <v>PASS</v>
      </c>
    </row>
    <row r="4" customFormat="false" ht="28.35" hidden="false" customHeight="false" outlineLevel="0" collapsed="false">
      <c r="A4" s="4" t="n">
        <v>3</v>
      </c>
      <c r="B4" s="6" t="s">
        <v>162</v>
      </c>
      <c r="C4" s="24" t="n">
        <f aca="false">'5. Calibration'!B11</f>
        <v>0</v>
      </c>
      <c r="D4" s="7" t="str">
        <f aca="false">IF(ABS(C4)&lt;0.25,"PASS","EXPLAIN")</f>
        <v>PASS</v>
      </c>
    </row>
    <row r="5" customFormat="false" ht="15" hidden="false" customHeight="false" outlineLevel="0" collapsed="false">
      <c r="A5" s="4" t="n">
        <v>4</v>
      </c>
      <c r="B5" s="6" t="s">
        <v>163</v>
      </c>
      <c r="C5" s="24" t="n">
        <f aca="false">'5. Calibration'!B17</f>
        <v>0</v>
      </c>
      <c r="D5" s="7" t="str">
        <f aca="false">IF(ABS(C5)&lt;0.05,"PASS","FAIL")</f>
        <v>PASS</v>
      </c>
    </row>
    <row r="6" customFormat="false" ht="15" hidden="false" customHeight="false" outlineLevel="0" collapsed="false">
      <c r="A6" s="4" t="n">
        <v>5</v>
      </c>
      <c r="B6" s="6" t="s">
        <v>164</v>
      </c>
      <c r="C6" s="24" t="n">
        <f aca="false">'4. Multiple build'!B11-'4. Multiple build'!B9*'1. Assumptions'!B5</f>
        <v>0</v>
      </c>
      <c r="D6" s="7" t="str">
        <f aca="false">IF(ABS(C6)&lt;0.0001,"PASS","FAIL")</f>
        <v>PASS</v>
      </c>
    </row>
    <row r="7" customFormat="false" ht="28.35" hidden="false" customHeight="false" outlineLevel="0" collapsed="false">
      <c r="A7" s="4" t="n">
        <v>6</v>
      </c>
      <c r="B7" s="6" t="s">
        <v>165</v>
      </c>
      <c r="C7" s="24" t="n">
        <f aca="false">'6. Roll-forward'!B8</f>
        <v>0</v>
      </c>
      <c r="D7" s="7" t="str">
        <f aca="false">IF(ABS(C7)&lt;0.0001,"PASS","FAIL")</f>
        <v>PASS</v>
      </c>
    </row>
    <row r="8" customFormat="false" ht="28.35" hidden="false" customHeight="false" outlineLevel="0" collapsed="false">
      <c r="A8" s="4" t="n">
        <v>7</v>
      </c>
      <c r="B8" s="6" t="s">
        <v>166</v>
      </c>
      <c r="C8" s="24" t="n">
        <f aca="false">'7. Bridge'!B7</f>
        <v>0</v>
      </c>
      <c r="D8" s="7" t="str">
        <f aca="false">IF(ABS(C8)&lt;0.0001,"PASS","FAIL")</f>
        <v>PASS</v>
      </c>
    </row>
    <row r="9" customFormat="false" ht="28.35" hidden="false" customHeight="false" outlineLevel="0" collapsed="false">
      <c r="A9" s="4" t="n">
        <v>8</v>
      </c>
      <c r="B9" s="6" t="s">
        <v>167</v>
      </c>
      <c r="C9" s="24" t="n">
        <f aca="false">'2. Comparable set'!D18</f>
        <v>300</v>
      </c>
      <c r="D9" s="7" t="str">
        <f aca="false">IF(ABS(C9-300)&lt;0.5,"PASS","FAIL")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2026-08-21T19:06:17Z</dcterms:created>
  <dc:creator>openpyxl</dc:creator>
  <dc:description/>
  <dc:language>en-US</dc:language>
  <cp:lastModifiedBy/>
  <dcterms:modified xsi:type="dcterms:W3CDTF">2026-09-23T21:14:29Z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