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1. The twelve months" sheetId="2" state="visible" r:id="rId4"/>
    <sheet name="2. The five pegs" sheetId="3" state="visible" r:id="rId5"/>
    <sheet name="3. The completion date" sheetId="4" state="visible" r:id="rId6"/>
    <sheet name="4. 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<sst xmlns="http://schemas.openxmlformats.org/spreadsheetml/2006/main" count="161" uniqueCount="132">
  <si>
    <t xml:space="preserve">Working capital and the peg</t>
  </si>
  <si>
    <t xml:space="preserve">Companion workbook to Closing the Deal — Julian R. Sterling</t>
  </si>
  <si>
    <t xml:space="preserve">What this workbook is</t>
  </si>
  <si>
    <t xml:space="preserve">Twelve months of a seasonal manufacturer, five defensible definitions of the target working capital, and the adjustment each one produces. Same business, same balance sheet, same completion date: EUR 7.00 m of spread, decided by the choice of a sentence.</t>
  </si>
  <si>
    <t xml:space="preserve">The four sheets</t>
  </si>
  <si>
    <t xml:space="preserve">1. The twelve months — working capital month by month, against each candidate peg.</t>
  </si>
  <si>
    <t xml:space="preserve">2. The five pegs — what each definition produces, in adjustment and in equity price.</t>
  </si>
  <si>
    <t xml:space="preserve">3. The completion date — what each peg produces at every month of the year. A peg that swings with the calendar is measuring the calendar, not the working capital.</t>
  </si>
  <si>
    <t xml:space="preserve">4. Checks — every figure the book prints, recomputed.</t>
  </si>
  <si>
    <t xml:space="preserve">Where to start</t>
  </si>
  <si>
    <t xml:space="preserve">Sheet 3. Find the row for the twelve-month average and read across: the adjustment swings from -2.93 to +4.07 depending purely on when completion falls. That is a EUR 7.00 m lottery on the completion date, and it is the strongest argument a seller with a seasonal cycle has for a peg matched to the season.</t>
  </si>
  <si>
    <t xml:space="preserve">Revised 24 September 2026</t>
  </si>
  <si>
    <t xml:space="preserve">The same-month peg now follows a completion-month cell (sheet 1, B26), set to month 6 as the book assumes, instead of pointing at month 6 directly. The book's locked box puts the box at month 12 and completion three months later, in month 3; on that timeline the same month a year earlier is 19.60 and the adjustment is +2.80, not -1.50. Sheet 1, rows 30 to 35, and sheet 2, row 12, show that reading beside the book's.</t>
  </si>
  <si>
    <t xml:space="preserve">The equity prices on sheet 2 now read the enterprise value and the net debt from input cells on sheet 1 instead of numbers typed inside the formulas.</t>
  </si>
  <si>
    <t xml:space="preserve">Sheet 4 adds the trough, the peak, the two extreme adjustments on the average, the swing and four identities that hold whatever you type. 23 checks, all passing.</t>
  </si>
  <si>
    <t xml:space="preserve">Working capital, month by month</t>
  </si>
  <si>
    <t xml:space="preserve">The blue column is the input: overwrite it with your own twelve months.</t>
  </si>
  <si>
    <t xml:space="preserve">Month</t>
  </si>
  <si>
    <t xml:space="preserve">Working capital (EUR m)</t>
  </si>
  <si>
    <t xml:space="preserve">Against the average</t>
  </si>
  <si>
    <t xml:space="preserve">Against the median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</si>
  <si>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</si>
  <si>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</si>
  <si>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</si>
  <si>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</si>
  <si>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</si>
  <si>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</si>
  <si>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</si>
  <si>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</si>
  <si>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</si>
  <si>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</si>
  <si>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</si>
  <si>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</si>
  <si>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Twelve-month average</t>
  </si>
  <si>
    <t xml:space="preserve">Twelve-month median</t>
  </si>
  <si>
    <t xml:space="preserve">Last month before signing</t>
  </si>
  <si>
    <t xml:space="preserve">The same month a year earlier</t>
  </si>
  <si>
    <t xml:space="preserve">Average of the last three</t>
  </si>
  <si>
    <t xml:space="preserve">Working capital at completion</t>
  </si>
  <si>
    <t xml:space="preserve">Peak to trough</t>
  </si>
  <si>
    <t xml:space="preserve">Month in which completion falls (1 to 12)</t>
  </si>
  <si>
    <t xml:space="preserve">Month 6: the same-month peg compares with the peak, 23.9</t>
  </si>
  <si>
    <t xml:space="preserve">Enterprise value (EUR m)</t>
  </si>
  <si>
    <t xml:space="preserve">From The_Equity_Bridge.xlsx</t>
  </si>
  <si>
    <t xml:space="preserve">Net debt, buyer's definition (EUR m)</t>
  </si>
  <si>
    <t xml:space="preserve">From The_Equity_Bridge.xlsx, sheet 2</t>
  </si>
  <si>
    <t xml:space="preserve">The locked box timeline, from Locked_Box_or_Completion_Accounts.xlsx</t>
  </si>
  <si>
    <t xml:space="preserve">Locked box date, month</t>
  </si>
  <si>
    <t xml:space="preserve">Month 12, the trough</t>
  </si>
  <si>
    <t xml:space="preserve">Months from the box to completion</t>
  </si>
  <si>
    <t xml:space="preserve">The ticker runs for three months</t>
  </si>
  <si>
    <t xml:space="preserve">Completion month on that timeline</t>
  </si>
  <si>
    <t xml:space="preserve">The same month a year earlier, on that timeline</t>
  </si>
  <si>
    <t xml:space="preserve">Adjustment against it</t>
  </si>
  <si>
    <t xml:space="preserve">Month 3, not month 6: the book's two timelines do not meet</t>
  </si>
  <si>
    <t xml:space="preserve">Five definitions, one balance sheet</t>
  </si>
  <si>
    <t xml:space="preserve">Definition of the peg</t>
  </si>
  <si>
    <t xml:space="preserve">Peg</t>
  </si>
  <si>
    <t xml:space="preserve">Actual</t>
  </si>
  <si>
    <t xml:space="preserve">Adjustment</t>
  </si>
  <si>
    <t xml:space="preserve">Equity price</t>
  </si>
  <si>
    <t xml:space="preserve">Note</t>
  </si>
  <si>
    <t xml:space="preserve">The default. Right for a business with no seasonality; on a seasonal one it ignores where in the cycle completion falls</t>
  </si>
  <si>
    <t xml:space="preserve">Marginally more robust: one distorted month moves it less</t>
  </si>
  <si>
    <t xml:space="preserve">Recent and verifiable — and on Meridian it is the trough, which is why a buyer proposes it</t>
  </si>
  <si>
    <t xml:space="preserve">The only definition here that compares like with like on a seasonal business</t>
  </si>
  <si>
    <t xml:space="preserve">Popular, and hard to justify: neither a full cycle nor a like-for-like comparison</t>
  </si>
  <si>
    <t xml:space="preserve">Spread, best to worst</t>
  </si>
  <si>
    <t xml:space="preserve">Same month, locked box timeline</t>
  </si>
  <si>
    <t xml:space="preserve">Completion three months after a month-12 box falls in month 3. Not one of the five; not in the spread</t>
  </si>
  <si>
    <t xml:space="preserve">The adjustment each peg produces, at every month of the year</t>
  </si>
  <si>
    <t xml:space="preserve">A peg that swings with the calendar is measuring the calendar.</t>
  </si>
  <si>
    <t xml:space="preserve">Peg \ completion 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</si>
  <si>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</si>
  <si>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</si>
  <si>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</si>
  <si>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</si>
  <si>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</si>
  <si>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</si>
  <si>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</si>
  <si>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</si>
  <si>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</si>
  <si>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</si>
  <si>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</si>
  <si>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</si>
  <si>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Swing, best to worst month</t>
  </si>
  <si>
    <t xml:space="preserve">For the twelve-month average alone</t>
  </si>
  <si>
    <t xml:space="preserve">Checks — every figure the book prints, against what this workbook computes</t>
  </si>
  <si>
    <t xml:space="preserve">Closing the Deal — Julian R. Sterling</t>
  </si>
  <si>
    <t xml:space="preserve">Column D is a live formula pointing into the model, not a re-typed number. Change an input and this sheet moves with it.</t>
  </si>
  <si>
    <t xml:space="preserve">Source</t>
  </si>
  <si>
    <t xml:space="preserve">Figure as the book prints it</t>
  </si>
  <si>
    <t xml:space="preserve">Printed</t>
  </si>
  <si>
    <t xml:space="preserve">Computed</t>
  </si>
  <si>
    <t xml:space="preserve">Variance</t>
  </si>
  <si>
    <t xml:space="preserve">Status</t>
  </si>
  <si>
    <t xml:space="preserve">How the tolerances are set</t>
  </si>
  <si>
    <t xml:space="preserve">Ch. 9</t>
  </si>
  <si>
    <t xml:space="preserve">Peak to trough over the year, EUR m</t>
  </si>
  <si>
    <t xml:space="preserve">Each figure is checked to the precision the book prints it at. If a check fails, the model is wrong until proven otherwise.</t>
  </si>
  <si>
    <t xml:space="preserve">Ch. 10</t>
  </si>
  <si>
    <t xml:space="preserve">Peg — Twelve-month average, EUR m</t>
  </si>
  <si>
    <t xml:space="preserve">Adjustment — Twelve-month average, EUR m</t>
  </si>
  <si>
    <t xml:space="preserve">Peg — Twelve-month median, EUR m</t>
  </si>
  <si>
    <t xml:space="preserve">Adjustment — Twelve-month median, EUR m</t>
  </si>
  <si>
    <t xml:space="preserve">Peg — Last month before signing, EUR m</t>
  </si>
  <si>
    <t xml:space="preserve">Adjustment — Last month before signing, EUR m</t>
  </si>
  <si>
    <t xml:space="preserve">Peg — The same month a year earlier, EUR m</t>
  </si>
  <si>
    <t xml:space="preserve">Adjustment — The same month a year earlier, EUR m</t>
  </si>
  <si>
    <t xml:space="preserve">Peg — Average of the last three, EUR m</t>
  </si>
  <si>
    <t xml:space="preserve">Adjustment — Average of the last three, EUR m</t>
  </si>
  <si>
    <t xml:space="preserve">Spread across the five definitions, EUR m</t>
  </si>
  <si>
    <t xml:space="preserve">Page</t>
  </si>
  <si>
    <t xml:space="preserve">The trough of the year, EUR m</t>
  </si>
  <si>
    <t xml:space="preserve">The peak of the year, EUR m</t>
  </si>
  <si>
    <t xml:space="preserve">Average peg, adjustment in the worst month, EUR m</t>
  </si>
  <si>
    <t xml:space="preserve">Average peg, adjustment in the best month, EUR m</t>
  </si>
  <si>
    <t xml:space="preserve">The lottery on the completion date, average peg, EUR m</t>
  </si>
  <si>
    <t xml:space="preserve">Revised</t>
  </si>
  <si>
    <t xml:space="preserve">Same-month peg on the locked box timeline (month 3), EUR m</t>
  </si>
  <si>
    <t xml:space="preserve">Adjustment against it, EUR m</t>
  </si>
  <si>
    <t xml:space="preserve">Identities that hold for any inputs</t>
  </si>
  <si>
    <t xml:space="preserve">Model</t>
  </si>
  <si>
    <t xml:space="preserve">The twelve deviations from the average add up to zero</t>
  </si>
  <si>
    <t xml:space="preserve">Each peg's equity price is enterprise value less net debt plus its adjustment</t>
  </si>
  <si>
    <t xml:space="preserve">Every peg swings across the year by exactly peak less trough</t>
  </si>
  <si>
    <t xml:space="preserve">The same-month peg gives no adjustment in its own month, and the last-month peg none in month 12</t>
  </si>
  <si>
    <t xml:space="preserve">Lines reproduced within the book's own printed precision</t>
  </si>
  <si>
    <t xml:space="preserve">Lines differing only by the book's rounding of an intermediate</t>
  </si>
  <si>
    <t xml:space="preserve">Lines to check</t>
  </si>
  <si>
    <t xml:space="preserve">Identities that hold</t>
  </si>
  <si>
    <t xml:space="preserve">All checks (23)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</si>
</sst>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"/>
    <numFmt numFmtId="167" formatCode="0.0"/>
    <numFmt numFmtId="168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3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1"/>
      <color rgb="FF1F4E7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9" hidden="false" customHeight="true" outlineLevel="0" collapsed="false">
      <c r="A5" s="4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true" outlineLevel="0" collapsed="false">
      <c r="A8" s="4" t="s">
        <v>5</v>
      </c>
    </row>
    <row r="9" customFormat="false" ht="15" hidden="false" customHeight="true" outlineLevel="0" collapsed="false">
      <c r="A9" s="4" t="s">
        <v>6</v>
      </c>
    </row>
    <row r="10" customFormat="false" ht="25.5" hidden="false" customHeight="true" outlineLevel="0" collapsed="false">
      <c r="A10" s="4" t="s">
        <v>7</v>
      </c>
    </row>
    <row r="11" customFormat="false" ht="15" hidden="false" customHeight="true" outlineLevel="0" collapsed="false">
      <c r="A11" s="4" t="s">
        <v>8</v>
      </c>
    </row>
    <row r="13" customFormat="false" ht="15" hidden="false" customHeight="false" outlineLevel="0" collapsed="false">
      <c r="A13" s="3" t="s">
        <v>9</v>
      </c>
    </row>
    <row r="14" customFormat="false" ht="51.75" hidden="false" customHeight="true" outlineLevel="0" collapsed="false">
      <c r="A14" s="4" t="s">
        <v>10</v>
      </c>
    </row>
    <row r="16" customFormat="false" ht="15" hidden="false" customHeight="false" outlineLevel="0" collapsed="false">
      <c r="A16" s="3" t="s">
        <v>11</v>
      </c>
    </row>
    <row r="17" customFormat="false" ht="55.2" hidden="false" customHeight="false" outlineLevel="0" collapsed="false">
      <c r="A17" s="4" t="s">
        <v>12</v>
      </c>
    </row>
    <row r="18" customFormat="false" ht="28.35" hidden="false" customHeight="false" outlineLevel="0" collapsed="false">
      <c r="A18" s="4" t="s">
        <v>13</v>
      </c>
    </row>
    <row r="19" customFormat="false" ht="28.35" hidden="false" customHeight="false" outlineLevel="0" collapsed="false">
      <c r="A19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5" min="2" style="0" width="16"/>
  </cols>
  <sheetData>
    <row r="1" customFormat="false" ht="16.15" hidden="false" customHeight="false" outlineLevel="0" collapsed="false">
      <c r="A1" s="5" t="s">
        <v>15</v>
      </c>
    </row>
    <row r="2" customFormat="false" ht="15" hidden="false" customHeight="false" outlineLevel="0" collapsed="false">
      <c r="A2" s="2" t="s">
        <v>16</v>
      </c>
    </row>
    <row r="4" customFormat="false" ht="28.35" hidden="false" customHeight="false" outlineLevel="0" collapsed="false">
      <c r="A4" s="6" t="s">
        <v>17</v>
      </c>
      <c r="B4" s="6" t="s">
        <v>18</v>
      </c>
      <c r="C4" s="6" t="s">
        <v>19</v>
      </c>
      <c r="D4" s="6" t="s">
        <v>20</v>
      </c>
    </row>
    <row r="5" customFormat="false" ht="15" hidden="false" customHeight="false" outlineLevel="0" collapsed="false">
      <c r="A5" s="0" t="s">
        <v>21</v>
      </c>
      <c r="B5" s="7" t="n">
        <v>17.8</v>
      </c>
      <c r="C5" s="8" t="n">
        <f aca="false">B5-$B$18</f>
        <v>-2.03333333333333</v>
      </c>
      <c r="D5" s="8" t="n">
        <f aca="false">B5-$B$19</f>
        <v>-1.55</v>
      </c>
    </row>
    <row r="6" customFormat="false" ht="15" hidden="false" customHeight="false" outlineLevel="0" collapsed="false">
      <c r="A6" s="0" t="s">
        <v>22</v>
      </c>
      <c r="B6" s="7" t="n">
        <v>18.4</v>
      </c>
      <c r="C6" s="8" t="n">
        <f aca="false">B6-$B$18</f>
        <v>-1.43333333333333</v>
      </c>
      <c r="D6" s="8" t="n">
        <f aca="false">B6-$B$19</f>
        <v>-0.950000000000003</v>
      </c>
    </row>
    <row r="7" customFormat="false" ht="15" hidden="false" customHeight="false" outlineLevel="0" collapsed="false">
      <c r="A7" s="0" t="s">
        <v>23</v>
      </c>
      <c r="B7" s="7" t="n">
        <v>19.6</v>
      </c>
      <c r="C7" s="8" t="n">
        <f aca="false">B7-$B$18</f>
        <v>-0.233333333333331</v>
      </c>
      <c r="D7" s="8" t="n">
        <f aca="false">B7-$B$19</f>
        <v>0.25</v>
      </c>
    </row>
    <row r="8" customFormat="false" ht="15" hidden="false" customHeight="false" outlineLevel="0" collapsed="false">
      <c r="A8" s="0" t="s">
        <v>24</v>
      </c>
      <c r="B8" s="7" t="n">
        <v>21.3</v>
      </c>
      <c r="C8" s="8" t="n">
        <f aca="false">B8-$B$18</f>
        <v>1.46666666666667</v>
      </c>
      <c r="D8" s="8" t="n">
        <f aca="false">B8-$B$19</f>
        <v>1.95</v>
      </c>
    </row>
    <row r="9" customFormat="false" ht="15" hidden="false" customHeight="false" outlineLevel="0" collapsed="false">
      <c r="A9" s="0" t="s">
        <v>25</v>
      </c>
      <c r="B9" s="7" t="n">
        <v>22.8</v>
      </c>
      <c r="C9" s="8" t="n">
        <f aca="false">B9-$B$18</f>
        <v>2.96666666666667</v>
      </c>
      <c r="D9" s="8" t="n">
        <f aca="false">B9-$B$19</f>
        <v>3.45</v>
      </c>
    </row>
    <row r="10" customFormat="false" ht="15" hidden="false" customHeight="false" outlineLevel="0" collapsed="false">
      <c r="A10" s="0" t="s">
        <v>26</v>
      </c>
      <c r="B10" s="7" t="n">
        <v>23.9</v>
      </c>
      <c r="C10" s="8" t="n">
        <f aca="false">B10-$B$18</f>
        <v>4.06666666666667</v>
      </c>
      <c r="D10" s="8" t="n">
        <f aca="false">B10-$B$19</f>
        <v>4.55</v>
      </c>
    </row>
    <row r="11" customFormat="false" ht="15" hidden="false" customHeight="false" outlineLevel="0" collapsed="false">
      <c r="A11" s="0" t="s">
        <v>27</v>
      </c>
      <c r="B11" s="7" t="n">
        <v>22.1</v>
      </c>
      <c r="C11" s="8" t="n">
        <f aca="false">B11-$B$18</f>
        <v>2.26666666666667</v>
      </c>
      <c r="D11" s="8" t="n">
        <f aca="false">B11-$B$19</f>
        <v>2.75</v>
      </c>
    </row>
    <row r="12" customFormat="false" ht="15" hidden="false" customHeight="false" outlineLevel="0" collapsed="false">
      <c r="A12" s="0" t="s">
        <v>28</v>
      </c>
      <c r="B12" s="7" t="n">
        <v>20.4</v>
      </c>
      <c r="C12" s="8" t="n">
        <f aca="false">B12-$B$18</f>
        <v>0.566666666666666</v>
      </c>
      <c r="D12" s="8" t="n">
        <f aca="false">B12-$B$19</f>
        <v>1.05</v>
      </c>
    </row>
    <row r="13" customFormat="false" ht="15" hidden="false" customHeight="false" outlineLevel="0" collapsed="false">
      <c r="A13" s="0" t="s">
        <v>29</v>
      </c>
      <c r="B13" s="7" t="n">
        <v>19.1</v>
      </c>
      <c r="C13" s="8" t="n">
        <f aca="false">B13-$B$18</f>
        <v>-0.733333333333331</v>
      </c>
      <c r="D13" s="8" t="n">
        <f aca="false">B13-$B$19</f>
        <v>-0.25</v>
      </c>
    </row>
    <row r="14" customFormat="false" ht="15" hidden="false" customHeight="false" outlineLevel="0" collapsed="false">
      <c r="A14" s="0" t="s">
        <v>30</v>
      </c>
      <c r="B14" s="7" t="n">
        <v>18.2</v>
      </c>
      <c r="C14" s="8" t="n">
        <f aca="false">B14-$B$18</f>
        <v>-1.63333333333333</v>
      </c>
      <c r="D14" s="8" t="n">
        <f aca="false">B14-$B$19</f>
        <v>-1.15</v>
      </c>
    </row>
    <row r="15" customFormat="false" ht="15" hidden="false" customHeight="false" outlineLevel="0" collapsed="false">
      <c r="A15" s="0" t="s">
        <v>31</v>
      </c>
      <c r="B15" s="7" t="n">
        <v>17.5</v>
      </c>
      <c r="C15" s="8" t="n">
        <f aca="false">B15-$B$18</f>
        <v>-2.33333333333333</v>
      </c>
      <c r="D15" s="8" t="n">
        <f aca="false">B15-$B$19</f>
        <v>-1.85</v>
      </c>
    </row>
    <row r="16" customFormat="false" ht="15" hidden="false" customHeight="false" outlineLevel="0" collapsed="false">
      <c r="A16" s="0" t="s">
        <v>32</v>
      </c>
      <c r="B16" s="7" t="n">
        <v>16.9</v>
      </c>
      <c r="C16" s="8" t="n">
        <f aca="false">B16-$B$18</f>
        <v>-2.93333333333333</v>
      </c>
      <c r="D16" s="8" t="n">
        <f aca="false">B16-$B$19</f>
        <v>-2.45</v>
      </c>
    </row>
    <row r="18" customFormat="false" ht="15" hidden="false" customHeight="false" outlineLevel="0" collapsed="false">
      <c r="A18" s="9" t="s">
        <v>33</v>
      </c>
      <c r="B18" s="8" t="n">
        <f aca="false">AVERAGE(B5:B16)</f>
        <v>19.8333333333333</v>
      </c>
    </row>
    <row r="19" customFormat="false" ht="15" hidden="false" customHeight="false" outlineLevel="0" collapsed="false">
      <c r="A19" s="9" t="s">
        <v>34</v>
      </c>
      <c r="B19" s="8" t="n">
        <f aca="false">MEDIAN(B5:B16)</f>
        <v>19.35</v>
      </c>
    </row>
    <row r="20" customFormat="false" ht="15" hidden="false" customHeight="false" outlineLevel="0" collapsed="false">
      <c r="A20" s="9" t="s">
        <v>35</v>
      </c>
      <c r="B20" s="8" t="n">
        <f aca="false">B16</f>
        <v>16.9</v>
      </c>
    </row>
    <row r="21" customFormat="false" ht="15" hidden="false" customHeight="false" outlineLevel="0" collapsed="false">
      <c r="A21" s="9" t="s">
        <v>36</v>
      </c>
      <c r="B21" s="8" t="n">
        <f aca="false">INDEX(B5:B16,B26)</f>
        <v>23.9</v>
      </c>
    </row>
    <row r="22" customFormat="false" ht="15" hidden="false" customHeight="false" outlineLevel="0" collapsed="false">
      <c r="A22" s="9" t="s">
        <v>37</v>
      </c>
      <c r="B22" s="8" t="n">
        <f aca="false">AVERAGE(B14:B16)</f>
        <v>17.5333333333333</v>
      </c>
    </row>
    <row r="24" customFormat="false" ht="15" hidden="false" customHeight="false" outlineLevel="0" collapsed="false">
      <c r="A24" s="9" t="s">
        <v>38</v>
      </c>
      <c r="B24" s="10" t="n">
        <v>22.4</v>
      </c>
    </row>
    <row r="25" customFormat="false" ht="15" hidden="false" customHeight="false" outlineLevel="0" collapsed="false">
      <c r="A25" s="0" t="s">
        <v>39</v>
      </c>
      <c r="B25" s="8" t="n">
        <f aca="false">MAX(B5:B16)-MIN(B5:B16)</f>
        <v>7</v>
      </c>
    </row>
    <row r="26" customFormat="false" ht="15" hidden="false" customHeight="false" outlineLevel="0" collapsed="false">
      <c r="A26" s="9" t="s">
        <v>40</v>
      </c>
      <c r="B26" s="11" t="n">
        <v>6</v>
      </c>
      <c r="C26" s="2" t="s">
        <v>41</v>
      </c>
    </row>
    <row r="27" customFormat="false" ht="15" hidden="false" customHeight="false" outlineLevel="0" collapsed="false">
      <c r="A27" s="9" t="s">
        <v>42</v>
      </c>
      <c r="B27" s="10" t="n">
        <v>118</v>
      </c>
      <c r="C27" s="2" t="s">
        <v>43</v>
      </c>
    </row>
    <row r="28" customFormat="false" ht="15" hidden="false" customHeight="false" outlineLevel="0" collapsed="false">
      <c r="A28" s="9" t="s">
        <v>44</v>
      </c>
      <c r="B28" s="10" t="n">
        <v>59.4</v>
      </c>
      <c r="C28" s="2" t="s">
        <v>45</v>
      </c>
    </row>
    <row r="30" customFormat="false" ht="15" hidden="false" customHeight="false" outlineLevel="0" collapsed="false">
      <c r="A30" s="3" t="s">
        <v>46</v>
      </c>
    </row>
    <row r="31" customFormat="false" ht="15" hidden="false" customHeight="false" outlineLevel="0" collapsed="false">
      <c r="A31" s="9" t="s">
        <v>47</v>
      </c>
      <c r="B31" s="11" t="n">
        <v>12</v>
      </c>
      <c r="C31" s="2" t="s">
        <v>48</v>
      </c>
    </row>
    <row r="32" customFormat="false" ht="15" hidden="false" customHeight="false" outlineLevel="0" collapsed="false">
      <c r="A32" s="9" t="s">
        <v>49</v>
      </c>
      <c r="B32" s="11" t="n">
        <v>3</v>
      </c>
      <c r="C32" s="2" t="s">
        <v>50</v>
      </c>
    </row>
    <row r="33" customFormat="false" ht="15" hidden="false" customHeight="false" outlineLevel="0" collapsed="false">
      <c r="A33" s="9" t="s">
        <v>51</v>
      </c>
      <c r="B33" s="12" t="n">
        <f aca="false">MOD(B31+B32-1,12)+1</f>
        <v>3</v>
      </c>
    </row>
    <row r="34" customFormat="false" ht="15" hidden="false" customHeight="false" outlineLevel="0" collapsed="false">
      <c r="A34" s="9" t="s">
        <v>52</v>
      </c>
      <c r="B34" s="8" t="n">
        <f aca="false">INDEX(B5:B16,B33)</f>
        <v>19.6</v>
      </c>
    </row>
    <row r="35" customFormat="false" ht="15" hidden="false" customHeight="false" outlineLevel="0" collapsed="false">
      <c r="A35" s="9" t="s">
        <v>53</v>
      </c>
      <c r="B35" s="8" t="n">
        <f aca="false">B24-B34</f>
        <v>2.8</v>
      </c>
      <c r="C35" s="2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5"/>
    <col collapsed="false" customWidth="true" hidden="false" outlineLevel="0" max="5" min="5" style="0" width="18"/>
    <col collapsed="false" customWidth="true" hidden="false" outlineLevel="0" max="6" min="6" style="0" width="54"/>
  </cols>
  <sheetData>
    <row r="1" customFormat="false" ht="16.15" hidden="false" customHeight="false" outlineLevel="0" collapsed="false">
      <c r="A1" s="5" t="s">
        <v>55</v>
      </c>
    </row>
    <row r="3" customFormat="false" ht="15" hidden="false" customHeight="false" outlineLevel="0" collapsed="false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</row>
    <row r="4" customFormat="false" ht="22.35" hidden="false" customHeight="false" outlineLevel="0" collapsed="false">
      <c r="A4" s="0" t="s">
        <v>33</v>
      </c>
      <c r="B4" s="8" t="n">
        <f aca="false">'1. The twelve months'!$B$18</f>
        <v>19.8333333333333</v>
      </c>
      <c r="C4" s="8" t="n">
        <f aca="false">'1. The twelve months'!$B$24</f>
        <v>22.4</v>
      </c>
      <c r="D4" s="8" t="n">
        <f aca="false">C4-B4</f>
        <v>2.56666666666667</v>
      </c>
      <c r="E4" s="8" t="n">
        <f aca="false">'1. The twelve months'!$B$27-'1. The twelve months'!$B$28+D4</f>
        <v>61.1666666666667</v>
      </c>
      <c r="F4" s="13" t="s">
        <v>62</v>
      </c>
    </row>
    <row r="5" customFormat="false" ht="15" hidden="false" customHeight="false" outlineLevel="0" collapsed="false">
      <c r="A5" s="0" t="s">
        <v>34</v>
      </c>
      <c r="B5" s="8" t="n">
        <f aca="false">'1. The twelve months'!$B$19</f>
        <v>19.35</v>
      </c>
      <c r="C5" s="8" t="n">
        <f aca="false">'1. The twelve months'!$B$24</f>
        <v>22.4</v>
      </c>
      <c r="D5" s="8" t="n">
        <f aca="false">C5-B5</f>
        <v>3.05</v>
      </c>
      <c r="E5" s="8" t="n">
        <f aca="false">'1. The twelve months'!$B$27-'1. The twelve months'!$B$28+D5</f>
        <v>61.65</v>
      </c>
      <c r="F5" s="13" t="s">
        <v>63</v>
      </c>
    </row>
    <row r="6" customFormat="false" ht="22.35" hidden="false" customHeight="false" outlineLevel="0" collapsed="false">
      <c r="A6" s="0" t="s">
        <v>35</v>
      </c>
      <c r="B6" s="8" t="n">
        <f aca="false">'1. The twelve months'!$B$20</f>
        <v>16.9</v>
      </c>
      <c r="C6" s="8" t="n">
        <f aca="false">'1. The twelve months'!$B$24</f>
        <v>22.4</v>
      </c>
      <c r="D6" s="8" t="n">
        <f aca="false">C6-B6</f>
        <v>5.5</v>
      </c>
      <c r="E6" s="8" t="n">
        <f aca="false">'1. The twelve months'!$B$27-'1. The twelve months'!$B$28+D6</f>
        <v>64.1</v>
      </c>
      <c r="F6" s="13" t="s">
        <v>64</v>
      </c>
    </row>
    <row r="7" customFormat="false" ht="15" hidden="false" customHeight="false" outlineLevel="0" collapsed="false">
      <c r="A7" s="0" t="s">
        <v>36</v>
      </c>
      <c r="B7" s="8" t="n">
        <f aca="false">'1. The twelve months'!$B$21</f>
        <v>23.9</v>
      </c>
      <c r="C7" s="8" t="n">
        <f aca="false">'1. The twelve months'!$B$24</f>
        <v>22.4</v>
      </c>
      <c r="D7" s="8" t="n">
        <f aca="false">C7-B7</f>
        <v>-1.5</v>
      </c>
      <c r="E7" s="8" t="n">
        <f aca="false">'1. The twelve months'!$B$27-'1. The twelve months'!$B$28+D7</f>
        <v>57.1</v>
      </c>
      <c r="F7" s="13" t="s">
        <v>65</v>
      </c>
    </row>
    <row r="8" customFormat="false" ht="15" hidden="false" customHeight="false" outlineLevel="0" collapsed="false">
      <c r="A8" s="0" t="s">
        <v>37</v>
      </c>
      <c r="B8" s="8" t="n">
        <f aca="false">'1. The twelve months'!$B$22</f>
        <v>17.5333333333333</v>
      </c>
      <c r="C8" s="8" t="n">
        <f aca="false">'1. The twelve months'!$B$24</f>
        <v>22.4</v>
      </c>
      <c r="D8" s="8" t="n">
        <f aca="false">C8-B8</f>
        <v>4.86666666666667</v>
      </c>
      <c r="E8" s="8" t="n">
        <f aca="false">'1. The twelve months'!$B$27-'1. The twelve months'!$B$28+D8</f>
        <v>63.4666666666667</v>
      </c>
      <c r="F8" s="13" t="s">
        <v>66</v>
      </c>
    </row>
    <row r="10" customFormat="false" ht="15" hidden="false" customHeight="false" outlineLevel="0" collapsed="false">
      <c r="A10" s="9" t="s">
        <v>67</v>
      </c>
      <c r="D10" s="14" t="n">
        <f aca="false">MAX(D4:D8)-MIN(D4:D8)</f>
        <v>7</v>
      </c>
    </row>
    <row r="12" customFormat="false" ht="15" hidden="false" customHeight="false" outlineLevel="0" collapsed="false">
      <c r="A12" s="0" t="s">
        <v>68</v>
      </c>
      <c r="B12" s="8" t="n">
        <f aca="false">'1. The twelve months'!$B$34</f>
        <v>19.6</v>
      </c>
      <c r="C12" s="8" t="n">
        <f aca="false">'1. The twelve months'!$B$24</f>
        <v>22.4</v>
      </c>
      <c r="D12" s="8" t="n">
        <f aca="false">C12-B12</f>
        <v>2.8</v>
      </c>
      <c r="E12" s="8" t="n">
        <f aca="false">'1. The twelve months'!$B$27-'1. The twelve months'!$B$28+D12</f>
        <v>61.4</v>
      </c>
      <c r="F12" s="2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8"/>
  </cols>
  <sheetData>
    <row r="1" customFormat="false" ht="16.15" hidden="false" customHeight="false" outlineLevel="0" collapsed="false">
      <c r="A1" s="5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A4" s="9" t="s">
        <v>72</v>
      </c>
      <c r="B4" s="9" t="s">
        <v>73</v>
      </c>
      <c r="C4" s="9" t="s">
        <v>74</v>
      </c>
      <c r="D4" s="9" t="s">
        <v>75</v>
      </c>
      <c r="E4" s="9" t="s">
        <v>76</v>
      </c>
      <c r="F4" s="9" t="s">
        <v>77</v>
      </c>
      <c r="G4" s="9" t="s">
        <v>78</v>
      </c>
      <c r="H4" s="9" t="s">
        <v>79</v>
      </c>
      <c r="I4" s="9" t="s">
        <v>80</v>
      </c>
      <c r="J4" s="9" t="s">
        <v>81</v>
      </c>
      <c r="K4" s="9" t="s">
        <v>82</v>
      </c>
      <c r="L4" s="9" t="s">
        <v>83</v>
      </c>
      <c r="M4" s="9" t="s">
        <v>84</v>
      </c>
    </row>
    <row r="5" customFormat="false" ht="15" hidden="false" customHeight="false" outlineLevel="0" collapsed="false">
      <c r="A5" s="0" t="s">
        <v>33</v>
      </c>
      <c r="B5" s="15" t="n">
        <f aca="false">'1. The twelve months'!$B$5-'1. The twelve months'!$B$18</f>
        <v>-2.03333333333333</v>
      </c>
      <c r="C5" s="15" t="n">
        <f aca="false">'1. The twelve months'!$B$6-'1. The twelve months'!$B$18</f>
        <v>-1.43333333333333</v>
      </c>
      <c r="D5" s="15" t="n">
        <f aca="false">'1. The twelve months'!$B$7-'1. The twelve months'!$B$18</f>
        <v>-0.233333333333331</v>
      </c>
      <c r="E5" s="15" t="n">
        <f aca="false">'1. The twelve months'!$B$8-'1. The twelve months'!$B$18</f>
        <v>1.46666666666667</v>
      </c>
      <c r="F5" s="15" t="n">
        <f aca="false">'1. The twelve months'!$B$9-'1. The twelve months'!$B$18</f>
        <v>2.96666666666667</v>
      </c>
      <c r="G5" s="15" t="n">
        <f aca="false">'1. The twelve months'!$B$10-'1. The twelve months'!$B$18</f>
        <v>4.06666666666667</v>
      </c>
      <c r="H5" s="15" t="n">
        <f aca="false">'1. The twelve months'!$B$11-'1. The twelve months'!$B$18</f>
        <v>2.26666666666667</v>
      </c>
      <c r="I5" s="15" t="n">
        <f aca="false">'1. The twelve months'!$B$12-'1. The twelve months'!$B$18</f>
        <v>0.566666666666666</v>
      </c>
      <c r="J5" s="15" t="n">
        <f aca="false">'1. The twelve months'!$B$13-'1. The twelve months'!$B$18</f>
        <v>-0.733333333333331</v>
      </c>
      <c r="K5" s="15" t="n">
        <f aca="false">'1. The twelve months'!$B$14-'1. The twelve months'!$B$18</f>
        <v>-1.63333333333333</v>
      </c>
      <c r="L5" s="15" t="n">
        <f aca="false">'1. The twelve months'!$B$15-'1. The twelve months'!$B$18</f>
        <v>-2.33333333333333</v>
      </c>
      <c r="M5" s="15" t="n">
        <f aca="false">'1. The twelve months'!$B$16-'1. The twelve months'!$B$18</f>
        <v>-2.93333333333333</v>
      </c>
    </row>
    <row r="6" customFormat="false" ht="15" hidden="false" customHeight="false" outlineLevel="0" collapsed="false">
      <c r="A6" s="0" t="s">
        <v>34</v>
      </c>
      <c r="B6" s="15" t="n">
        <f aca="false">'1. The twelve months'!$B$5-'1. The twelve months'!$B$19</f>
        <v>-1.55</v>
      </c>
      <c r="C6" s="15" t="n">
        <f aca="false">'1. The twelve months'!$B$6-'1. The twelve months'!$B$19</f>
        <v>-0.950000000000003</v>
      </c>
      <c r="D6" s="15" t="n">
        <f aca="false">'1. The twelve months'!$B$7-'1. The twelve months'!$B$19</f>
        <v>0.25</v>
      </c>
      <c r="E6" s="15" t="n">
        <f aca="false">'1. The twelve months'!$B$8-'1. The twelve months'!$B$19</f>
        <v>1.95</v>
      </c>
      <c r="F6" s="15" t="n">
        <f aca="false">'1. The twelve months'!$B$9-'1. The twelve months'!$B$19</f>
        <v>3.45</v>
      </c>
      <c r="G6" s="15" t="n">
        <f aca="false">'1. The twelve months'!$B$10-'1. The twelve months'!$B$19</f>
        <v>4.55</v>
      </c>
      <c r="H6" s="15" t="n">
        <f aca="false">'1. The twelve months'!$B$11-'1. The twelve months'!$B$19</f>
        <v>2.75</v>
      </c>
      <c r="I6" s="15" t="n">
        <f aca="false">'1. The twelve months'!$B$12-'1. The twelve months'!$B$19</f>
        <v>1.05</v>
      </c>
      <c r="J6" s="15" t="n">
        <f aca="false">'1. The twelve months'!$B$13-'1. The twelve months'!$B$19</f>
        <v>-0.25</v>
      </c>
      <c r="K6" s="15" t="n">
        <f aca="false">'1. The twelve months'!$B$14-'1. The twelve months'!$B$19</f>
        <v>-1.15</v>
      </c>
      <c r="L6" s="15" t="n">
        <f aca="false">'1. The twelve months'!$B$15-'1. The twelve months'!$B$19</f>
        <v>-1.85</v>
      </c>
      <c r="M6" s="15" t="n">
        <f aca="false">'1. The twelve months'!$B$16-'1. The twelve months'!$B$19</f>
        <v>-2.45</v>
      </c>
    </row>
    <row r="7" customFormat="false" ht="15" hidden="false" customHeight="false" outlineLevel="0" collapsed="false">
      <c r="A7" s="0" t="s">
        <v>35</v>
      </c>
      <c r="B7" s="15" t="n">
        <f aca="false">'1. The twelve months'!$B$5-'1. The twelve months'!$B$20</f>
        <v>0.900000000000002</v>
      </c>
      <c r="C7" s="15" t="n">
        <f aca="false">'1. The twelve months'!$B$6-'1. The twelve months'!$B$20</f>
        <v>1.5</v>
      </c>
      <c r="D7" s="15" t="n">
        <f aca="false">'1. The twelve months'!$B$7-'1. The twelve months'!$B$20</f>
        <v>2.7</v>
      </c>
      <c r="E7" s="15" t="n">
        <f aca="false">'1. The twelve months'!$B$8-'1. The twelve months'!$B$20</f>
        <v>4.4</v>
      </c>
      <c r="F7" s="15" t="n">
        <f aca="false">'1. The twelve months'!$B$9-'1. The twelve months'!$B$20</f>
        <v>5.9</v>
      </c>
      <c r="G7" s="15" t="n">
        <f aca="false">'1. The twelve months'!$B$10-'1. The twelve months'!$B$20</f>
        <v>7</v>
      </c>
      <c r="H7" s="15" t="n">
        <f aca="false">'1. The twelve months'!$B$11-'1. The twelve months'!$B$20</f>
        <v>5.2</v>
      </c>
      <c r="I7" s="15" t="n">
        <f aca="false">'1. The twelve months'!$B$12-'1. The twelve months'!$B$20</f>
        <v>3.5</v>
      </c>
      <c r="J7" s="15" t="n">
        <f aca="false">'1. The twelve months'!$B$13-'1. The twelve months'!$B$20</f>
        <v>2.2</v>
      </c>
      <c r="K7" s="15" t="n">
        <f aca="false">'1. The twelve months'!$B$14-'1. The twelve months'!$B$20</f>
        <v>1.3</v>
      </c>
      <c r="L7" s="15" t="n">
        <f aca="false">'1. The twelve months'!$B$15-'1. The twelve months'!$B$20</f>
        <v>0.600000000000001</v>
      </c>
      <c r="M7" s="15" t="n">
        <f aca="false">'1. The twelve months'!$B$16-'1. The twelve months'!$B$20</f>
        <v>0</v>
      </c>
    </row>
    <row r="8" customFormat="false" ht="15" hidden="false" customHeight="false" outlineLevel="0" collapsed="false">
      <c r="A8" s="0" t="s">
        <v>36</v>
      </c>
      <c r="B8" s="15" t="n">
        <f aca="false">'1. The twelve months'!$B$5-'1. The twelve months'!$B$21</f>
        <v>-6.1</v>
      </c>
      <c r="C8" s="15" t="n">
        <f aca="false">'1. The twelve months'!$B$6-'1. The twelve months'!$B$21</f>
        <v>-5.5</v>
      </c>
      <c r="D8" s="15" t="n">
        <f aca="false">'1. The twelve months'!$B$7-'1. The twelve months'!$B$21</f>
        <v>-4.3</v>
      </c>
      <c r="E8" s="15" t="n">
        <f aca="false">'1. The twelve months'!$B$8-'1. The twelve months'!$B$21</f>
        <v>-2.6</v>
      </c>
      <c r="F8" s="15" t="n">
        <f aca="false">'1. The twelve months'!$B$9-'1. The twelve months'!$B$21</f>
        <v>-1.1</v>
      </c>
      <c r="G8" s="15" t="n">
        <f aca="false">'1. The twelve months'!$B$10-'1. The twelve months'!$B$21</f>
        <v>0</v>
      </c>
      <c r="H8" s="15" t="n">
        <f aca="false">'1. The twelve months'!$B$11-'1. The twelve months'!$B$21</f>
        <v>-1.8</v>
      </c>
      <c r="I8" s="15" t="n">
        <f aca="false">'1. The twelve months'!$B$12-'1. The twelve months'!$B$21</f>
        <v>-3.5</v>
      </c>
      <c r="J8" s="15" t="n">
        <f aca="false">'1. The twelve months'!$B$13-'1. The twelve months'!$B$21</f>
        <v>-4.8</v>
      </c>
      <c r="K8" s="15" t="n">
        <f aca="false">'1. The twelve months'!$B$14-'1. The twelve months'!$B$21</f>
        <v>-5.7</v>
      </c>
      <c r="L8" s="15" t="n">
        <f aca="false">'1. The twelve months'!$B$15-'1. The twelve months'!$B$21</f>
        <v>-6.4</v>
      </c>
      <c r="M8" s="15" t="n">
        <f aca="false">'1. The twelve months'!$B$16-'1. The twelve months'!$B$21</f>
        <v>-7</v>
      </c>
    </row>
    <row r="9" customFormat="false" ht="15" hidden="false" customHeight="false" outlineLevel="0" collapsed="false">
      <c r="A9" s="0" t="s">
        <v>37</v>
      </c>
      <c r="B9" s="15" t="n">
        <f aca="false">'1. The twelve months'!$B$5-'1. The twelve months'!$B$22</f>
        <v>0.266666666666669</v>
      </c>
      <c r="C9" s="15" t="n">
        <f aca="false">'1. The twelve months'!$B$6-'1. The twelve months'!$B$22</f>
        <v>0.866666666666667</v>
      </c>
      <c r="D9" s="15" t="n">
        <f aca="false">'1. The twelve months'!$B$7-'1. The twelve months'!$B$22</f>
        <v>2.06666666666667</v>
      </c>
      <c r="E9" s="15" t="n">
        <f aca="false">'1. The twelve months'!$B$8-'1. The twelve months'!$B$22</f>
        <v>3.76666666666667</v>
      </c>
      <c r="F9" s="15" t="n">
        <f aca="false">'1. The twelve months'!$B$9-'1. The twelve months'!$B$22</f>
        <v>5.26666666666667</v>
      </c>
      <c r="G9" s="15" t="n">
        <f aca="false">'1. The twelve months'!$B$10-'1. The twelve months'!$B$22</f>
        <v>6.36666666666667</v>
      </c>
      <c r="H9" s="15" t="n">
        <f aca="false">'1. The twelve months'!$B$11-'1. The twelve months'!$B$22</f>
        <v>4.56666666666667</v>
      </c>
      <c r="I9" s="15" t="n">
        <f aca="false">'1. The twelve months'!$B$12-'1. The twelve months'!$B$22</f>
        <v>2.86666666666667</v>
      </c>
      <c r="J9" s="15" t="n">
        <f aca="false">'1. The twelve months'!$B$13-'1. The twelve months'!$B$22</f>
        <v>1.56666666666667</v>
      </c>
      <c r="K9" s="15" t="n">
        <f aca="false">'1. The twelve months'!$B$14-'1. The twelve months'!$B$22</f>
        <v>0.666666666666668</v>
      </c>
      <c r="L9" s="15" t="n">
        <f aca="false">'1. The twelve months'!$B$15-'1. The twelve months'!$B$22</f>
        <v>-0.0333333333333314</v>
      </c>
      <c r="M9" s="15" t="n">
        <f aca="false">'1. The twelve months'!$B$16-'1. The twelve months'!$B$22</f>
        <v>-0.633333333333333</v>
      </c>
    </row>
    <row r="11" customFormat="false" ht="15" hidden="false" customHeight="false" outlineLevel="0" collapsed="false">
      <c r="A11" s="9" t="s">
        <v>85</v>
      </c>
      <c r="B11" s="8" t="n">
        <f aca="false">MAX(B5:M5)-MIN(B5:M5)</f>
        <v>7</v>
      </c>
      <c r="D11" s="2" t="s">
        <v>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2"/>
    <col collapsed="false" customWidth="true" hidden="false" outlineLevel="0" max="6" min="3" style="0" width="13"/>
    <col collapsed="false" customWidth="true" hidden="false" outlineLevel="0" max="7" min="7" style="0" width="2"/>
    <col collapsed="false" customWidth="true" hidden="false" outlineLevel="0" max="8" min="8" style="0" width="60"/>
  </cols>
  <sheetData>
    <row r="1" customFormat="false" ht="16.15" hidden="false" customHeight="false" outlineLevel="0" collapsed="false">
      <c r="A1" s="5" t="s">
        <v>87</v>
      </c>
    </row>
    <row r="2" customFormat="false" ht="15" hidden="false" customHeight="false" outlineLevel="0" collapsed="false">
      <c r="A2" s="2" t="s">
        <v>88</v>
      </c>
    </row>
    <row r="3" customFormat="false" ht="15" hidden="false" customHeight="false" outlineLevel="0" collapsed="false">
      <c r="A3" s="2" t="s">
        <v>89</v>
      </c>
    </row>
    <row r="5" customFormat="false" ht="15" hidden="false" customHeight="false" outlineLevel="0" collapsed="false">
      <c r="A5" s="6" t="s">
        <v>90</v>
      </c>
      <c r="B5" s="6" t="s">
        <v>91</v>
      </c>
      <c r="C5" s="6" t="s">
        <v>92</v>
      </c>
      <c r="D5" s="6" t="s">
        <v>93</v>
      </c>
      <c r="E5" s="6" t="s">
        <v>94</v>
      </c>
      <c r="F5" s="6" t="s">
        <v>95</v>
      </c>
      <c r="H5" s="9" t="s">
        <v>96</v>
      </c>
    </row>
    <row r="6" customFormat="false" ht="28.35" hidden="false" customHeight="false" outlineLevel="0" collapsed="false">
      <c r="A6" s="0" t="s">
        <v>97</v>
      </c>
      <c r="B6" s="4" t="s">
        <v>98</v>
      </c>
      <c r="C6" s="0" t="n">
        <v>7</v>
      </c>
      <c r="D6" s="16" t="n">
        <f aca="false">ROUND('1. The twelve months'!$B$25,1)</f>
        <v>7</v>
      </c>
      <c r="E6" s="16" t="n">
        <f aca="false">D6-C6</f>
        <v>0</v>
      </c>
      <c r="F6" s="0" t="str">
        <f aca="false">IF(ABS(E6)&lt;=0.05,"reproduced",IF(ABS(E6)&lt;=0.05*3,"rounding","to check"))</f>
        <v>reproduced</v>
      </c>
      <c r="H6" s="4" t="s">
        <v>99</v>
      </c>
    </row>
    <row r="7" customFormat="false" ht="15" hidden="false" customHeight="false" outlineLevel="0" collapsed="false">
      <c r="A7" s="0" t="s">
        <v>100</v>
      </c>
      <c r="B7" s="4" t="s">
        <v>101</v>
      </c>
      <c r="C7" s="0" t="n">
        <v>19.83</v>
      </c>
      <c r="D7" s="16" t="n">
        <f aca="false">ROUND('2. The five pegs'!$B$4,2)</f>
        <v>19.83</v>
      </c>
      <c r="E7" s="16" t="n">
        <f aca="false">D7-C7</f>
        <v>0</v>
      </c>
      <c r="F7" s="0" t="str">
        <f aca="false">IF(ABS(E7)&lt;=0.005,"reproduced",IF(ABS(E7)&lt;=0.005*3,"rounding","to check"))</f>
        <v>reproduced</v>
      </c>
    </row>
    <row r="8" customFormat="false" ht="15" hidden="false" customHeight="false" outlineLevel="0" collapsed="false">
      <c r="A8" s="0" t="s">
        <v>100</v>
      </c>
      <c r="B8" s="4" t="s">
        <v>102</v>
      </c>
      <c r="C8" s="0" t="n">
        <v>2.57</v>
      </c>
      <c r="D8" s="16" t="n">
        <f aca="false">ROUND('2. The five pegs'!$D$4,2)</f>
        <v>2.57</v>
      </c>
      <c r="E8" s="16" t="n">
        <f aca="false">D8-C8</f>
        <v>0</v>
      </c>
      <c r="F8" s="0" t="str">
        <f aca="false">IF(ABS(E8)&lt;=0.005,"reproduced",IF(ABS(E8)&lt;=0.005*3,"rounding","to check"))</f>
        <v>reproduced</v>
      </c>
    </row>
    <row r="9" customFormat="false" ht="15" hidden="false" customHeight="false" outlineLevel="0" collapsed="false">
      <c r="A9" s="0" t="s">
        <v>100</v>
      </c>
      <c r="B9" s="4" t="s">
        <v>103</v>
      </c>
      <c r="C9" s="0" t="n">
        <v>19.35</v>
      </c>
      <c r="D9" s="16" t="n">
        <f aca="false">ROUND('2. The five pegs'!$B$5,2)</f>
        <v>19.35</v>
      </c>
      <c r="E9" s="16" t="n">
        <f aca="false">D9-C9</f>
        <v>0</v>
      </c>
      <c r="F9" s="0" t="str">
        <f aca="false">IF(ABS(E9)&lt;=0.005,"reproduced",IF(ABS(E9)&lt;=0.005*3,"rounding","to check"))</f>
        <v>reproduced</v>
      </c>
    </row>
    <row r="10" customFormat="false" ht="15" hidden="false" customHeight="false" outlineLevel="0" collapsed="false">
      <c r="A10" s="0" t="s">
        <v>100</v>
      </c>
      <c r="B10" s="4" t="s">
        <v>104</v>
      </c>
      <c r="C10" s="0" t="n">
        <v>3.05</v>
      </c>
      <c r="D10" s="16" t="n">
        <f aca="false">ROUND('2. The five pegs'!$D$5,2)</f>
        <v>3.05</v>
      </c>
      <c r="E10" s="16" t="n">
        <f aca="false">D10-C10</f>
        <v>0</v>
      </c>
      <c r="F10" s="0" t="str">
        <f aca="false">IF(ABS(E10)&lt;=0.005,"reproduced",IF(ABS(E10)&lt;=0.005*3,"rounding","to check"))</f>
        <v>reproduced</v>
      </c>
    </row>
    <row r="11" customFormat="false" ht="15" hidden="false" customHeight="false" outlineLevel="0" collapsed="false">
      <c r="A11" s="0" t="s">
        <v>100</v>
      </c>
      <c r="B11" s="4" t="s">
        <v>105</v>
      </c>
      <c r="C11" s="0" t="n">
        <v>16.9</v>
      </c>
      <c r="D11" s="16" t="n">
        <f aca="false">ROUND('2. The five pegs'!$B$6,2)</f>
        <v>16.9</v>
      </c>
      <c r="E11" s="16" t="n">
        <f aca="false">D11-C11</f>
        <v>0</v>
      </c>
      <c r="F11" s="0" t="str">
        <f aca="false">IF(ABS(E11)&lt;=0.005,"reproduced",IF(ABS(E11)&lt;=0.005*3,"rounding","to check"))</f>
        <v>reproduced</v>
      </c>
    </row>
    <row r="12" customFormat="false" ht="15" hidden="false" customHeight="false" outlineLevel="0" collapsed="false">
      <c r="A12" s="0" t="s">
        <v>100</v>
      </c>
      <c r="B12" s="4" t="s">
        <v>106</v>
      </c>
      <c r="C12" s="0" t="n">
        <v>5.5</v>
      </c>
      <c r="D12" s="16" t="n">
        <f aca="false">ROUND('2. The five pegs'!$D$6,2)</f>
        <v>5.5</v>
      </c>
      <c r="E12" s="16" t="n">
        <f aca="false">D12-C12</f>
        <v>0</v>
      </c>
      <c r="F12" s="0" t="str">
        <f aca="false">IF(ABS(E12)&lt;=0.005,"reproduced",IF(ABS(E12)&lt;=0.005*3,"rounding","to check"))</f>
        <v>reproduced</v>
      </c>
    </row>
    <row r="13" customFormat="false" ht="15" hidden="false" customHeight="false" outlineLevel="0" collapsed="false">
      <c r="A13" s="0" t="s">
        <v>100</v>
      </c>
      <c r="B13" s="4" t="s">
        <v>107</v>
      </c>
      <c r="C13" s="0" t="n">
        <v>23.9</v>
      </c>
      <c r="D13" s="16" t="n">
        <f aca="false">ROUND('2. The five pegs'!$B$7,2)</f>
        <v>23.9</v>
      </c>
      <c r="E13" s="16" t="n">
        <f aca="false">D13-C13</f>
        <v>0</v>
      </c>
      <c r="F13" s="0" t="str">
        <f aca="false">IF(ABS(E13)&lt;=0.005,"reproduced",IF(ABS(E13)&lt;=0.005*3,"rounding","to check"))</f>
        <v>reproduced</v>
      </c>
    </row>
    <row r="14" customFormat="false" ht="15" hidden="false" customHeight="false" outlineLevel="0" collapsed="false">
      <c r="A14" s="0" t="s">
        <v>100</v>
      </c>
      <c r="B14" s="4" t="s">
        <v>108</v>
      </c>
      <c r="C14" s="0" t="n">
        <v>-1.5</v>
      </c>
      <c r="D14" s="16" t="n">
        <f aca="false">ROUND('2. The five pegs'!$D$7,2)</f>
        <v>-1.5</v>
      </c>
      <c r="E14" s="16" t="n">
        <f aca="false">D14-C14</f>
        <v>0</v>
      </c>
      <c r="F14" s="0" t="str">
        <f aca="false">IF(ABS(E14)&lt;=0.005,"reproduced",IF(ABS(E14)&lt;=0.005*3,"rounding","to check"))</f>
        <v>reproduced</v>
      </c>
    </row>
    <row r="15" customFormat="false" ht="15" hidden="false" customHeight="false" outlineLevel="0" collapsed="false">
      <c r="A15" s="0" t="s">
        <v>100</v>
      </c>
      <c r="B15" s="4" t="s">
        <v>109</v>
      </c>
      <c r="C15" s="0" t="n">
        <v>17.53</v>
      </c>
      <c r="D15" s="16" t="n">
        <f aca="false">ROUND('2. The five pegs'!$B$8,2)</f>
        <v>17.53</v>
      </c>
      <c r="E15" s="16" t="n">
        <f aca="false">D15-C15</f>
        <v>0</v>
      </c>
      <c r="F15" s="0" t="str">
        <f aca="false">IF(ABS(E15)&lt;=0.005,"reproduced",IF(ABS(E15)&lt;=0.005*3,"rounding","to check"))</f>
        <v>reproduced</v>
      </c>
    </row>
    <row r="16" customFormat="false" ht="15" hidden="false" customHeight="false" outlineLevel="0" collapsed="false">
      <c r="A16" s="0" t="s">
        <v>100</v>
      </c>
      <c r="B16" s="4" t="s">
        <v>110</v>
      </c>
      <c r="C16" s="0" t="n">
        <v>4.87</v>
      </c>
      <c r="D16" s="16" t="n">
        <f aca="false">ROUND('2. The five pegs'!$D$8,2)</f>
        <v>4.87</v>
      </c>
      <c r="E16" s="16" t="n">
        <f aca="false">D16-C16</f>
        <v>0</v>
      </c>
      <c r="F16" s="0" t="str">
        <f aca="false">IF(ABS(E16)&lt;=0.005,"reproduced",IF(ABS(E16)&lt;=0.005*3,"rounding","to check"))</f>
        <v>reproduced</v>
      </c>
    </row>
    <row r="17" customFormat="false" ht="15" hidden="false" customHeight="false" outlineLevel="0" collapsed="false">
      <c r="A17" s="0" t="s">
        <v>100</v>
      </c>
      <c r="B17" s="4" t="s">
        <v>111</v>
      </c>
      <c r="C17" s="0" t="n">
        <v>7</v>
      </c>
      <c r="D17" s="16" t="n">
        <f aca="false">ROUND('2. The five pegs'!$D$10,2)</f>
        <v>7</v>
      </c>
      <c r="E17" s="16" t="n">
        <f aca="false">D17-C17</f>
        <v>0</v>
      </c>
      <c r="F17" s="0" t="str">
        <f aca="false">IF(ABS(E17)&lt;=0.005,"reproduced",IF(ABS(E17)&lt;=0.005*3,"rounding","to check"))</f>
        <v>reproduced</v>
      </c>
    </row>
    <row r="18" customFormat="false" ht="15" hidden="false" customHeight="false" outlineLevel="0" collapsed="false">
      <c r="A18" s="0" t="s">
        <v>112</v>
      </c>
      <c r="B18" s="4" t="s">
        <v>113</v>
      </c>
      <c r="C18" s="0" t="n">
        <v>16.9</v>
      </c>
      <c r="D18" s="16" t="n">
        <f aca="false">ROUND(MIN('1. The twelve months'!$B$5:$B$16),1)</f>
        <v>16.9</v>
      </c>
      <c r="E18" s="16" t="n">
        <f aca="false">D18-C18</f>
        <v>0</v>
      </c>
      <c r="F18" s="0" t="str">
        <f aca="false">IF(ABS(E18)&lt;=0.05,"reproduced",IF(ABS(E18)&lt;=0.05*3,"rounding","to check"))</f>
        <v>reproduced</v>
      </c>
    </row>
    <row r="19" customFormat="false" ht="15" hidden="false" customHeight="false" outlineLevel="0" collapsed="false">
      <c r="A19" s="0" t="s">
        <v>112</v>
      </c>
      <c r="B19" s="4" t="s">
        <v>114</v>
      </c>
      <c r="C19" s="0" t="n">
        <v>23.9</v>
      </c>
      <c r="D19" s="16" t="n">
        <f aca="false">ROUND(MAX('1. The twelve months'!$B$5:$B$16),1)</f>
        <v>23.9</v>
      </c>
      <c r="E19" s="16" t="n">
        <f aca="false">D19-C19</f>
        <v>0</v>
      </c>
      <c r="F19" s="0" t="str">
        <f aca="false">IF(ABS(E19)&lt;=0.05,"reproduced",IF(ABS(E19)&lt;=0.05*3,"rounding","to check"))</f>
        <v>reproduced</v>
      </c>
    </row>
    <row r="20" customFormat="false" ht="15" hidden="false" customHeight="false" outlineLevel="0" collapsed="false">
      <c r="A20" s="0" t="s">
        <v>112</v>
      </c>
      <c r="B20" s="4" t="s">
        <v>115</v>
      </c>
      <c r="C20" s="0" t="n">
        <v>-2.93</v>
      </c>
      <c r="D20" s="16" t="n">
        <f aca="false">ROUND(MIN('3. The completion date'!$B$5:$M$5),2)</f>
        <v>-2.93</v>
      </c>
      <c r="E20" s="16" t="n">
        <f aca="false">D20-C20</f>
        <v>0</v>
      </c>
      <c r="F20" s="0" t="str">
        <f aca="false">IF(ABS(E20)&lt;=0.005,"reproduced",IF(ABS(E20)&lt;=0.005*3,"rounding","to check"))</f>
        <v>reproduced</v>
      </c>
    </row>
    <row r="21" customFormat="false" ht="15" hidden="false" customHeight="false" outlineLevel="0" collapsed="false">
      <c r="A21" s="0" t="s">
        <v>112</v>
      </c>
      <c r="B21" s="4" t="s">
        <v>116</v>
      </c>
      <c r="C21" s="0" t="n">
        <v>4.07</v>
      </c>
      <c r="D21" s="16" t="n">
        <f aca="false">ROUND(MAX('3. The completion date'!$B$5:$M$5),2)</f>
        <v>4.07</v>
      </c>
      <c r="E21" s="16" t="n">
        <f aca="false">D21-C21</f>
        <v>0</v>
      </c>
      <c r="F21" s="0" t="str">
        <f aca="false">IF(ABS(E21)&lt;=0.005,"reproduced",IF(ABS(E21)&lt;=0.005*3,"rounding","to check"))</f>
        <v>reproduced</v>
      </c>
    </row>
    <row r="22" customFormat="false" ht="15" hidden="false" customHeight="false" outlineLevel="0" collapsed="false">
      <c r="A22" s="0" t="s">
        <v>112</v>
      </c>
      <c r="B22" s="4" t="s">
        <v>117</v>
      </c>
      <c r="C22" s="0" t="n">
        <v>7</v>
      </c>
      <c r="D22" s="16" t="n">
        <f aca="false">ROUND('3. The completion date'!$B$11,2)</f>
        <v>7</v>
      </c>
      <c r="E22" s="16" t="n">
        <f aca="false">D22-C22</f>
        <v>0</v>
      </c>
      <c r="F22" s="0" t="str">
        <f aca="false">IF(ABS(E22)&lt;=0.005,"reproduced",IF(ABS(E22)&lt;=0.005*3,"rounding","to check"))</f>
        <v>reproduced</v>
      </c>
    </row>
    <row r="23" customFormat="false" ht="15" hidden="false" customHeight="false" outlineLevel="0" collapsed="false">
      <c r="A23" s="0" t="s">
        <v>118</v>
      </c>
      <c r="B23" s="4" t="s">
        <v>119</v>
      </c>
      <c r="C23" s="0" t="n">
        <v>19.6</v>
      </c>
      <c r="D23" s="16" t="n">
        <f aca="false">ROUND('1. The twelve months'!$B$34,2)</f>
        <v>19.6</v>
      </c>
      <c r="E23" s="16" t="n">
        <f aca="false">D23-C23</f>
        <v>0</v>
      </c>
      <c r="F23" s="0" t="str">
        <f aca="false">IF(ABS(E23)&lt;=0.005,"reproduced",IF(ABS(E23)&lt;=0.005*3,"rounding","to check"))</f>
        <v>reproduced</v>
      </c>
    </row>
    <row r="24" customFormat="false" ht="15" hidden="false" customHeight="false" outlineLevel="0" collapsed="false">
      <c r="A24" s="0" t="s">
        <v>118</v>
      </c>
      <c r="B24" s="4" t="s">
        <v>120</v>
      </c>
      <c r="C24" s="0" t="n">
        <v>2.8</v>
      </c>
      <c r="D24" s="16" t="n">
        <f aca="false">ROUND('1. The twelve months'!$B$35,2)</f>
        <v>2.8</v>
      </c>
      <c r="E24" s="16" t="n">
        <f aca="false">D24-C24</f>
        <v>0</v>
      </c>
      <c r="F24" s="0" t="str">
        <f aca="false">IF(ABS(E24)&lt;=0.005,"reproduced",IF(ABS(E24)&lt;=0.005*3,"rounding","to check"))</f>
        <v>reproduced</v>
      </c>
    </row>
    <row r="26" customFormat="false" ht="55.2" hidden="false" customHeight="false" outlineLevel="0" collapsed="false">
      <c r="A26" s="6" t="s">
        <v>121</v>
      </c>
      <c r="F26" s="6" t="s">
        <v>95</v>
      </c>
    </row>
    <row r="27" customFormat="false" ht="15" hidden="false" customHeight="false" outlineLevel="0" collapsed="false">
      <c r="A27" s="0" t="s">
        <v>122</v>
      </c>
      <c r="B27" s="4" t="s">
        <v>123</v>
      </c>
      <c r="F27" s="0" t="str">
        <f aca="false">IF(ABS(SUM('1. The twelve months'!C5:C16))&lt;0.000000001,"OK","CHECK")</f>
        <v>OK</v>
      </c>
    </row>
    <row r="28" customFormat="false" ht="28.35" hidden="false" customHeight="false" outlineLevel="0" collapsed="false">
      <c r="A28" s="0" t="s">
        <v>122</v>
      </c>
      <c r="B28" s="4" t="s">
        <v>124</v>
      </c>
      <c r="F28" s="0" t="str">
        <f aca="false">IF(SUMPRODUCT(ABS('2. The five pegs'!E4:E8-('1. The twelve months'!B27-'1. The twelve months'!B28+'2. The five pegs'!D4:D8)))&lt;0.000000001,"OK","CHECK")</f>
        <v>OK</v>
      </c>
    </row>
    <row r="29" customFormat="false" ht="15" hidden="false" customHeight="false" outlineLevel="0" collapsed="false">
      <c r="A29" s="0" t="s">
        <v>122</v>
      </c>
      <c r="B29" s="4" t="s">
        <v>125</v>
      </c>
      <c r="F29" s="0" t="str">
        <f aca="false">IF(AND(ABS(MAX('3. The completion date'!B5:M5)-MIN('3. The completion date'!B5:M5)-'1. The twelve months'!B25)&lt;0.000000001,ABS(MAX('3. The completion date'!B6:M6)-MIN('3. The completion date'!B6:M6)-'1. The twelve months'!B25)&lt;0.000000001,ABS(MAX('3. The completion date'!B7:M7)-MIN('3. The completion date'!B7:M7)-'1. The twelve months'!B25)&lt;0.000000001,ABS(MAX('3. The completion date'!B8:M8)-MIN('3. The completion date'!B8:M8)-'1. The twelve months'!B25)&lt;0.000000001,ABS(MAX('3. The completion date'!B9:M9)-MIN('3. The completion date'!B9:M9)-'1. The twelve months'!B25)&lt;0.000000001),"OK","CHECK")</f>
        <v>OK</v>
      </c>
    </row>
    <row r="30" customFormat="false" ht="28.35" hidden="false" customHeight="false" outlineLevel="0" collapsed="false">
      <c r="A30" s="0" t="s">
        <v>122</v>
      </c>
      <c r="B30" s="4" t="s">
        <v>126</v>
      </c>
      <c r="F30" s="0" t="str">
        <f aca="false">IF(AND(ABS(INDEX('3. The completion date'!B8:M8,'1. The twelve months'!B26))&lt;0.000000000001,ABS('3. The completion date'!M7)&lt;0.000000000001),"OK","CHECK")</f>
        <v>OK</v>
      </c>
    </row>
    <row r="32" customFormat="false" ht="15" hidden="false" customHeight="false" outlineLevel="0" collapsed="false">
      <c r="A32" s="9" t="s">
        <v>127</v>
      </c>
      <c r="C32" s="9" t="n">
        <f aca="false">COUNTIF(F6:F24,"reproduced")</f>
        <v>19</v>
      </c>
    </row>
    <row r="33" customFormat="false" ht="15" hidden="false" customHeight="false" outlineLevel="0" collapsed="false">
      <c r="A33" s="9" t="s">
        <v>128</v>
      </c>
      <c r="C33" s="9" t="n">
        <f aca="false">COUNTIF(F6:F24,"rounding")</f>
        <v>0</v>
      </c>
    </row>
    <row r="34" customFormat="false" ht="15" hidden="false" customHeight="false" outlineLevel="0" collapsed="false">
      <c r="A34" s="9" t="s">
        <v>129</v>
      </c>
      <c r="C34" s="9" t="n">
        <f aca="false">COUNTIF(F6:F24,"to check")</f>
        <v>0</v>
      </c>
    </row>
    <row r="35" customFormat="false" ht="15" hidden="false" customHeight="false" outlineLevel="0" collapsed="false">
      <c r="A35" s="9" t="s">
        <v>130</v>
      </c>
      <c r="C35" s="9" t="n">
        <f aca="false">COUNTIF(F27:F30,"OK")</f>
        <v>4</v>
      </c>
    </row>
    <row r="36" customFormat="false" ht="15" hidden="false" customHeight="false" outlineLevel="0" collapsed="false">
      <c r="A36" s="9" t="s">
        <v>131</v>
      </c>
      <c r="C36" s="9" t="str">
        <f aca="false">IF(AND(COUNTIF(F6:F24,"to check")=0,COUNTIF(F27:F30,"OK")=4),"ALL OK",COUNTIF(F6:F24,"reproduced")+COUNTIF(F6:F24,"rounding")+COUNTIF(F27:F30,"OK")&amp;" / 23 OK")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2026-08-23T23:37:31Z</dcterms:created>
  <dc:creator>openpyxl</dc:creator>
  <dc:description/>
  <dc:language>en-US</dc:language>
  <cp:lastModifiedBy/>
  <dcterms:modified xsi:type="dcterms:W3CDTF">2026-09-24T20:22:23Z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