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ssumptions" sheetId="1" state="visible" r:id="rId3"/>
    <sheet name="Variance split" sheetId="2" state="visible" r:id="rId4"/>
    <sheet name="How well sigma is known" sheetId="3" state="visible" r:id="rId5"/>
    <sheet name="Chec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<sst xmlns="http://schemas.openxmlformats.org/spreadsheetml/2006/main" count="85" uniqueCount="64">
  <si>
    <t xml:space="preserve">Aldermere Filtration, reference AF-7. Blue cells are the only inputs.</t>
  </si>
  <si>
    <t xml:space="preserve">Parameter</t>
  </si>
  <si>
    <t xml:space="preserve">Value</t>
  </si>
  <si>
    <t xml:space="preserve">Unit</t>
  </si>
  <si>
    <t xml:space="preserve">Mean weekly demand</t>
  </si>
  <si>
    <t xml:space="preserve">units</t>
  </si>
  <si>
    <t xml:space="preserve">Standard deviation of weekly demand</t>
  </si>
  <si>
    <t xml:space="preserve">Weeks per year</t>
  </si>
  <si>
    <t xml:space="preserve">weeks</t>
  </si>
  <si>
    <t xml:space="preserve">Mean replenishment lead time</t>
  </si>
  <si>
    <t xml:space="preserve">Standard deviation of lead time</t>
  </si>
  <si>
    <t xml:space="preserve">Selling price</t>
  </si>
  <si>
    <t xml:space="preserve">EUR per unit</t>
  </si>
  <si>
    <t xml:space="preserve">Purchase cost delivered</t>
  </si>
  <si>
    <t xml:space="preserve">Cost of capital</t>
  </si>
  <si>
    <t xml:space="preserve">per year</t>
  </si>
  <si>
    <t xml:space="preserve">Storage</t>
  </si>
  <si>
    <t xml:space="preserve">Obsolescence</t>
  </si>
  <si>
    <t xml:space="preserve">Insurance</t>
  </si>
  <si>
    <t xml:space="preserve">Cost of placing one order</t>
  </si>
  <si>
    <t xml:space="preserve">EUR</t>
  </si>
  <si>
    <t xml:space="preserve">Cycle service level voted by the board</t>
  </si>
  <si>
    <t xml:space="preserve">probability</t>
  </si>
  <si>
    <t xml:space="preserve">Unit margin</t>
  </si>
  <si>
    <t xml:space="preserve">Total holding rate</t>
  </si>
  <si>
    <t xml:space="preserve">Where the variance of demand during lead time comes from</t>
  </si>
  <si>
    <t xml:space="preserve">Term</t>
  </si>
  <si>
    <t xml:space="preserve">Formula</t>
  </si>
  <si>
    <t xml:space="preserve">Share</t>
  </si>
  <si>
    <t xml:space="preserve">Demand during lead time</t>
  </si>
  <si>
    <t xml:space="preserve">mean demand x mean lead time</t>
  </si>
  <si>
    <t xml:space="preserve">Variance from demand</t>
  </si>
  <si>
    <t xml:space="preserve">lead time x variance of demand</t>
  </si>
  <si>
    <t xml:space="preserve">Variance from lead time</t>
  </si>
  <si>
    <t xml:space="preserve">mean demand squared x variance of lead time</t>
  </si>
  <si>
    <t xml:space="preserve">Total variance</t>
  </si>
  <si>
    <t xml:space="preserve">sum</t>
  </si>
  <si>
    <t xml:space="preserve">Standard deviation during lead time</t>
  </si>
  <si>
    <t xml:space="preserve">square root of the total</t>
  </si>
  <si>
    <t xml:space="preserve">How many receipts it takes to know the lead time spread</t>
  </si>
  <si>
    <t xml:space="preserve">Item</t>
  </si>
  <si>
    <t xml:space="preserve">Input</t>
  </si>
  <si>
    <t xml:space="preserve">Half width wanted on the standard deviation of lead time</t>
  </si>
  <si>
    <t xml:space="preserve">Confidence</t>
  </si>
  <si>
    <t xml:space="preserve">z at that confidence, two sided</t>
  </si>
  <si>
    <t xml:space="preserve">standard deviations</t>
  </si>
  <si>
    <t xml:space="preserve">Receipts needed, since the standard deviation of a sample standard deviation is sigma divided by the square root of 2(n-1)</t>
  </si>
  <si>
    <t xml:space="preserve">receipts</t>
  </si>
  <si>
    <t xml:space="preserve">Economic order quantity</t>
  </si>
  <si>
    <t xml:space="preserve">Orders per year</t>
  </si>
  <si>
    <t xml:space="preserve">orders per year</t>
  </si>
  <si>
    <t xml:space="preserve">Receipts needed, rounded up to a whole receipt, which is the figure the book prints</t>
  </si>
  <si>
    <t xml:space="preserve">Years of replenishment that represents</t>
  </si>
  <si>
    <t xml:space="preserve">years</t>
  </si>
  <si>
    <t xml:space="preserve">Every figure printed in the book, reproduced here</t>
  </si>
  <si>
    <t xml:space="preserve">Figure</t>
  </si>
  <si>
    <t xml:space="preserve">Book</t>
  </si>
  <si>
    <t xml:space="preserve">Workbook</t>
  </si>
  <si>
    <t xml:space="preserve">Difference</t>
  </si>
  <si>
    <t xml:space="preserve">Status</t>
  </si>
  <si>
    <t xml:space="preserve">Receipts needed for plus or minus 0.3 week, before rounding</t>
  </si>
  <si>
    <t xml:space="preserve">Receipts needed, rounded up, as the book prints it</t>
  </si>
  <si>
    <t xml:space="preserve">Share from demand</t>
  </si>
  <si>
    <t xml:space="preserve">Share from lead time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</si>
</sst>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00%"/>
    <numFmt numFmtId="167" formatCode="#,##0.0000"/>
    <numFmt numFmtId="168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Segoe UI"/>
      <family val="0"/>
      <charset val="1"/>
    </font>
    <font>
      <b val="true"/>
      <sz val="10"/>
      <color rgb="FFEFE7DA"/>
      <name val="Segoe UI"/>
      <family val="0"/>
      <charset val="1"/>
    </font>
    <font>
      <sz val="10"/>
      <name val="Segoe UI"/>
      <family val="0"/>
      <charset val="1"/>
    </font>
    <font>
      <sz val="10"/>
      <color rgb="FF0000C0"/>
      <name val="Segoe UI"/>
      <family val="0"/>
      <charset val="1"/>
    </font>
    <font>
      <b val="true"/>
      <sz val="10"/>
      <name val="Segoe U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4228"/>
        <bgColor rgb="FF333333"/>
      </patternFill>
    </fill>
    <fill>
      <patternFill patternType="solid">
        <fgColor rgb="FFEFE7D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0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FE7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422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0</v>
      </c>
    </row>
    <row r="4" customFormat="false" ht="27.75" hidden="false" customHeight="true" outlineLevel="0" collapsed="false">
      <c r="B4" s="2" t="s">
        <v>1</v>
      </c>
      <c r="C4" s="2" t="s">
        <v>2</v>
      </c>
      <c r="D4" s="2" t="s">
        <v>3</v>
      </c>
    </row>
    <row r="5" customFormat="false" ht="15" hidden="false" customHeight="false" outlineLevel="0" collapsed="false">
      <c r="B5" s="3" t="s">
        <v>4</v>
      </c>
      <c r="C5" s="4" t="n">
        <v>1840</v>
      </c>
      <c r="D5" s="5" t="s">
        <v>5</v>
      </c>
    </row>
    <row r="6" customFormat="false" ht="15" hidden="false" customHeight="false" outlineLevel="0" collapsed="false">
      <c r="B6" s="3" t="s">
        <v>6</v>
      </c>
      <c r="C6" s="4" t="n">
        <v>462</v>
      </c>
      <c r="D6" s="5" t="s">
        <v>5</v>
      </c>
    </row>
    <row r="7" customFormat="false" ht="15" hidden="false" customHeight="false" outlineLevel="0" collapsed="false">
      <c r="B7" s="3" t="s">
        <v>7</v>
      </c>
      <c r="C7" s="4" t="n">
        <v>52</v>
      </c>
      <c r="D7" s="5" t="s">
        <v>8</v>
      </c>
    </row>
    <row r="8" customFormat="false" ht="15" hidden="false" customHeight="false" outlineLevel="0" collapsed="false">
      <c r="B8" s="3" t="s">
        <v>9</v>
      </c>
      <c r="C8" s="4" t="n">
        <v>6</v>
      </c>
      <c r="D8" s="5" t="s">
        <v>8</v>
      </c>
    </row>
    <row r="9" customFormat="false" ht="15" hidden="false" customHeight="false" outlineLevel="0" collapsed="false">
      <c r="B9" s="3" t="s">
        <v>10</v>
      </c>
      <c r="C9" s="4" t="n">
        <v>1.9</v>
      </c>
      <c r="D9" s="5" t="s">
        <v>8</v>
      </c>
    </row>
    <row r="10" customFormat="false" ht="15" hidden="false" customHeight="false" outlineLevel="0" collapsed="false">
      <c r="B10" s="3" t="s">
        <v>11</v>
      </c>
      <c r="C10" s="4" t="n">
        <v>47.5</v>
      </c>
      <c r="D10" s="5" t="s">
        <v>12</v>
      </c>
    </row>
    <row r="11" customFormat="false" ht="15" hidden="false" customHeight="false" outlineLevel="0" collapsed="false">
      <c r="B11" s="3" t="s">
        <v>13</v>
      </c>
      <c r="C11" s="4" t="n">
        <v>28.6</v>
      </c>
      <c r="D11" s="5" t="s">
        <v>12</v>
      </c>
    </row>
    <row r="12" customFormat="false" ht="15" hidden="false" customHeight="false" outlineLevel="0" collapsed="false">
      <c r="B12" s="3" t="s">
        <v>14</v>
      </c>
      <c r="C12" s="6" t="n">
        <v>0.074</v>
      </c>
      <c r="D12" s="5" t="s">
        <v>15</v>
      </c>
    </row>
    <row r="13" customFormat="false" ht="15" hidden="false" customHeight="false" outlineLevel="0" collapsed="false">
      <c r="B13" s="3" t="s">
        <v>16</v>
      </c>
      <c r="C13" s="6" t="n">
        <v>0.031</v>
      </c>
      <c r="D13" s="5" t="s">
        <v>15</v>
      </c>
    </row>
    <row r="14" customFormat="false" ht="15" hidden="false" customHeight="false" outlineLevel="0" collapsed="false">
      <c r="B14" s="3" t="s">
        <v>17</v>
      </c>
      <c r="C14" s="6" t="n">
        <v>0.0225</v>
      </c>
      <c r="D14" s="5" t="s">
        <v>15</v>
      </c>
    </row>
    <row r="15" customFormat="false" ht="15" hidden="false" customHeight="false" outlineLevel="0" collapsed="false">
      <c r="B15" s="3" t="s">
        <v>18</v>
      </c>
      <c r="C15" s="6" t="n">
        <v>0.0065</v>
      </c>
      <c r="D15" s="5" t="s">
        <v>15</v>
      </c>
    </row>
    <row r="16" customFormat="false" ht="15" hidden="false" customHeight="false" outlineLevel="0" collapsed="false">
      <c r="B16" s="3" t="s">
        <v>19</v>
      </c>
      <c r="C16" s="4" t="n">
        <v>385</v>
      </c>
      <c r="D16" s="5" t="s">
        <v>20</v>
      </c>
    </row>
    <row r="17" customFormat="false" ht="15" hidden="false" customHeight="false" outlineLevel="0" collapsed="false">
      <c r="B17" s="3" t="s">
        <v>21</v>
      </c>
      <c r="C17" s="6" t="n">
        <v>0.98</v>
      </c>
      <c r="D17" s="5" t="s">
        <v>22</v>
      </c>
    </row>
    <row r="18" customFormat="false" ht="15" hidden="false" customHeight="false" outlineLevel="0" collapsed="false">
      <c r="B18" s="7" t="s">
        <v>23</v>
      </c>
      <c r="C18" s="8" t="n">
        <f aca="false">Assumptions!C10-Assumptions!C11</f>
        <v>18.9</v>
      </c>
      <c r="D18" s="7" t="s">
        <v>12</v>
      </c>
    </row>
    <row r="19" customFormat="false" ht="15" hidden="false" customHeight="false" outlineLevel="0" collapsed="false">
      <c r="B19" s="7" t="s">
        <v>24</v>
      </c>
      <c r="C19" s="9" t="n">
        <f aca="false">Assumptions!C12+Assumptions!C13+Assumptions!C14+Assumptions!C15</f>
        <v>0.134</v>
      </c>
      <c r="D19" s="7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2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25</v>
      </c>
    </row>
    <row r="4" customFormat="false" ht="27.75" hidden="false" customHeight="true" outlineLevel="0" collapsed="false">
      <c r="B4" s="2" t="s">
        <v>26</v>
      </c>
      <c r="C4" s="2" t="s">
        <v>27</v>
      </c>
      <c r="D4" s="2" t="s">
        <v>2</v>
      </c>
      <c r="E4" s="2" t="s">
        <v>28</v>
      </c>
    </row>
    <row r="5" customFormat="false" ht="15" hidden="false" customHeight="false" outlineLevel="0" collapsed="false">
      <c r="B5" s="3" t="s">
        <v>29</v>
      </c>
      <c r="C5" s="3" t="s">
        <v>30</v>
      </c>
      <c r="D5" s="10" t="n">
        <f aca="false">Assumptions!C5*Assumptions!C8</f>
        <v>11040</v>
      </c>
      <c r="E5" s="3"/>
    </row>
    <row r="6" customFormat="false" ht="15" hidden="false" customHeight="false" outlineLevel="0" collapsed="false">
      <c r="B6" s="3" t="s">
        <v>31</v>
      </c>
      <c r="C6" s="3" t="s">
        <v>32</v>
      </c>
      <c r="D6" s="10" t="n">
        <f aca="false">Assumptions!C8*Assumptions!C6^2</f>
        <v>1280664</v>
      </c>
      <c r="E6" s="11" t="n">
        <f aca="false">D6/$D$8</f>
        <v>0.0948451714770697</v>
      </c>
    </row>
    <row r="7" customFormat="false" ht="15" hidden="false" customHeight="false" outlineLevel="0" collapsed="false">
      <c r="B7" s="3" t="s">
        <v>33</v>
      </c>
      <c r="C7" s="3" t="s">
        <v>34</v>
      </c>
      <c r="D7" s="10" t="n">
        <f aca="false">Assumptions!C5^2*Assumptions!C9^2</f>
        <v>12222016</v>
      </c>
      <c r="E7" s="11" t="n">
        <f aca="false">D7/$D$8</f>
        <v>0.90515482852293</v>
      </c>
    </row>
    <row r="8" customFormat="false" ht="15" hidden="false" customHeight="false" outlineLevel="0" collapsed="false">
      <c r="B8" s="7" t="s">
        <v>35</v>
      </c>
      <c r="C8" s="7" t="s">
        <v>36</v>
      </c>
      <c r="D8" s="8" t="n">
        <f aca="false">D6+D7</f>
        <v>13502680</v>
      </c>
      <c r="E8" s="9" t="n">
        <f aca="false">SUM(E6:E7)</f>
        <v>1</v>
      </c>
    </row>
    <row r="9" customFormat="false" ht="15" hidden="false" customHeight="false" outlineLevel="0" collapsed="false">
      <c r="B9" s="7" t="s">
        <v>37</v>
      </c>
      <c r="C9" s="7" t="s">
        <v>38</v>
      </c>
      <c r="D9" s="8" t="n">
        <f aca="false">SQRT('Variance split'!D8)</f>
        <v>3674.5992978827</v>
      </c>
      <c r="E9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24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39</v>
      </c>
    </row>
    <row r="4" customFormat="false" ht="27.75" hidden="false" customHeight="true" outlineLevel="0" collapsed="false">
      <c r="B4" s="2" t="s">
        <v>40</v>
      </c>
      <c r="C4" s="2" t="s">
        <v>41</v>
      </c>
      <c r="D4" s="2" t="s">
        <v>2</v>
      </c>
      <c r="E4" s="2" t="s">
        <v>3</v>
      </c>
    </row>
    <row r="5" customFormat="false" ht="15" hidden="false" customHeight="false" outlineLevel="0" collapsed="false">
      <c r="B5" s="3" t="s">
        <v>42</v>
      </c>
      <c r="C5" s="4" t="n">
        <v>0.3</v>
      </c>
      <c r="D5" s="10"/>
      <c r="E5" s="3" t="s">
        <v>8</v>
      </c>
    </row>
    <row r="6" customFormat="false" ht="15" hidden="false" customHeight="false" outlineLevel="0" collapsed="false">
      <c r="B6" s="3" t="s">
        <v>43</v>
      </c>
      <c r="C6" s="6" t="n">
        <v>0.95</v>
      </c>
      <c r="D6" s="10"/>
      <c r="E6" s="3" t="s">
        <v>22</v>
      </c>
    </row>
    <row r="7" customFormat="false" ht="15" hidden="false" customHeight="false" outlineLevel="0" collapsed="false">
      <c r="B7" s="3" t="s">
        <v>44</v>
      </c>
      <c r="C7" s="3"/>
      <c r="D7" s="12" t="n">
        <f aca="false">_xlfn.NORM.S.INV(0.5+C6/2)</f>
        <v>1.95996398454005</v>
      </c>
      <c r="E7" s="3" t="s">
        <v>45</v>
      </c>
    </row>
    <row r="8" customFormat="false" ht="15" hidden="false" customHeight="false" outlineLevel="0" collapsed="false">
      <c r="B8" s="7" t="s">
        <v>46</v>
      </c>
      <c r="C8" s="7"/>
      <c r="D8" s="8" t="n">
        <f aca="false">1+(D7*Assumptions!C9/C5)^2/2</f>
        <v>78.0425907928099</v>
      </c>
      <c r="E8" s="7" t="s">
        <v>47</v>
      </c>
    </row>
    <row r="9" customFormat="false" ht="15" hidden="false" customHeight="false" outlineLevel="0" collapsed="false">
      <c r="B9" s="3" t="s">
        <v>48</v>
      </c>
      <c r="C9" s="3"/>
      <c r="D9" s="10" t="n">
        <f aca="false">SQRT(2*(Assumptions!C5*Assumptions!C7)*Assumptions!C16/(Assumptions!C11*Assumptions!C19))</f>
        <v>4384.50460109405</v>
      </c>
      <c r="E9" s="3" t="s">
        <v>5</v>
      </c>
    </row>
    <row r="10" customFormat="false" ht="15" hidden="false" customHeight="false" outlineLevel="0" collapsed="false">
      <c r="B10" s="3" t="s">
        <v>49</v>
      </c>
      <c r="C10" s="3"/>
      <c r="D10" s="12" t="n">
        <f aca="false">(Assumptions!C5*Assumptions!C7)/D9</f>
        <v>21.8223057574453</v>
      </c>
      <c r="E10" s="3" t="s">
        <v>50</v>
      </c>
    </row>
    <row r="11" customFormat="false" ht="15" hidden="false" customHeight="false" outlineLevel="0" collapsed="false">
      <c r="B11" s="7" t="s">
        <v>51</v>
      </c>
      <c r="C11" s="7"/>
      <c r="D11" s="13" t="n">
        <f aca="false">CEILING(D8,1)</f>
        <v>79</v>
      </c>
      <c r="E11" s="7" t="s">
        <v>47</v>
      </c>
    </row>
    <row r="12" customFormat="false" ht="15" hidden="false" customHeight="false" outlineLevel="0" collapsed="false">
      <c r="B12" s="7" t="s">
        <v>52</v>
      </c>
      <c r="C12" s="7"/>
      <c r="D12" s="8" t="n">
        <f aca="false">D11/D10</f>
        <v>3.62014907489998</v>
      </c>
      <c r="E12" s="7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2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54</v>
      </c>
    </row>
    <row r="4" customFormat="false" ht="27.75" hidden="false" customHeight="true" outlineLevel="0" collapsed="false"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</row>
    <row r="5" customFormat="false" ht="15" hidden="false" customHeight="false" outlineLevel="0" collapsed="false">
      <c r="B5" s="3" t="s">
        <v>60</v>
      </c>
      <c r="C5" s="10" t="n">
        <v>78.0425907927764</v>
      </c>
      <c r="D5" s="10" t="n">
        <f aca="false">'How well sigma is known'!D8</f>
        <v>78.0425907928099</v>
      </c>
      <c r="E5" s="12" t="n">
        <f aca="false">ABS(C5-D5)</f>
        <v>3.35376171278767E-011</v>
      </c>
      <c r="F5" s="3" t="str">
        <f aca="false">IF(E5&lt;0.0000001,"OK","CHECK")</f>
        <v>OK</v>
      </c>
    </row>
    <row r="6" customFormat="false" ht="15" hidden="false" customHeight="false" outlineLevel="0" collapsed="false">
      <c r="B6" s="3" t="s">
        <v>61</v>
      </c>
      <c r="C6" s="10" t="n">
        <v>79</v>
      </c>
      <c r="D6" s="10" t="n">
        <f aca="false">'How well sigma is known'!D11</f>
        <v>79</v>
      </c>
      <c r="E6" s="12" t="n">
        <f aca="false">ABS(C6-D6)</f>
        <v>0</v>
      </c>
      <c r="F6" s="3" t="str">
        <f aca="false">IF(E6&lt;0.0000001,"OK","CHECK")</f>
        <v>OK</v>
      </c>
    </row>
    <row r="7" customFormat="false" ht="15" hidden="false" customHeight="false" outlineLevel="0" collapsed="false">
      <c r="B7" s="3" t="s">
        <v>52</v>
      </c>
      <c r="C7" s="10" t="n">
        <v>3.62014907489998</v>
      </c>
      <c r="D7" s="10" t="n">
        <f aca="false">'How well sigma is known'!D12</f>
        <v>3.62014907489998</v>
      </c>
      <c r="E7" s="12" t="n">
        <f aca="false">ABS(C7-D7)</f>
        <v>0</v>
      </c>
      <c r="F7" s="3" t="str">
        <f aca="false">IF(E7&lt;0.0000001,"OK","CHECK")</f>
        <v>OK</v>
      </c>
    </row>
    <row r="8" customFormat="false" ht="15" hidden="false" customHeight="false" outlineLevel="0" collapsed="false">
      <c r="B8" s="3" t="s">
        <v>29</v>
      </c>
      <c r="C8" s="10" t="n">
        <v>11040</v>
      </c>
      <c r="D8" s="10" t="n">
        <f aca="false">'Variance split'!D5</f>
        <v>11040</v>
      </c>
      <c r="E8" s="12" t="n">
        <f aca="false">ABS(C8-D8)</f>
        <v>0</v>
      </c>
      <c r="F8" s="3" t="str">
        <f aca="false">IF(E8&lt;0.0000001,"OK","CHECK")</f>
        <v>OK</v>
      </c>
    </row>
    <row r="9" customFormat="false" ht="15" hidden="false" customHeight="false" outlineLevel="0" collapsed="false">
      <c r="B9" s="3" t="s">
        <v>62</v>
      </c>
      <c r="C9" s="11" t="n">
        <v>0.0948451714770697</v>
      </c>
      <c r="D9" s="11" t="n">
        <f aca="false">'Variance split'!E6</f>
        <v>0.0948451714770697</v>
      </c>
      <c r="E9" s="12" t="n">
        <f aca="false">ABS(C9-D9)</f>
        <v>0</v>
      </c>
      <c r="F9" s="3" t="str">
        <f aca="false">IF(E9&lt;0.0000001,"OK","CHECK")</f>
        <v>OK</v>
      </c>
    </row>
    <row r="10" customFormat="false" ht="15" hidden="false" customHeight="false" outlineLevel="0" collapsed="false">
      <c r="B10" s="3" t="s">
        <v>63</v>
      </c>
      <c r="C10" s="11" t="n">
        <v>0.90515482852293</v>
      </c>
      <c r="D10" s="11" t="n">
        <f aca="false">'Variance split'!E7</f>
        <v>0.90515482852293</v>
      </c>
      <c r="E10" s="12" t="n">
        <f aca="false">ABS(C10-D10)</f>
        <v>0</v>
      </c>
      <c r="F10" s="3" t="str">
        <f aca="false">IF(E10&lt;0.0000001,"OK","CHECK")</f>
        <v>OK</v>
      </c>
    </row>
    <row r="11" customFormat="false" ht="15" hidden="false" customHeight="false" outlineLevel="0" collapsed="false">
      <c r="B11" s="3" t="s">
        <v>37</v>
      </c>
      <c r="C11" s="10" t="n">
        <v>3674.5992978827</v>
      </c>
      <c r="D11" s="10" t="n">
        <f aca="false">'Variance split'!D9</f>
        <v>3674.5992978827</v>
      </c>
      <c r="E11" s="12" t="n">
        <f aca="false">ABS(C11-D11)</f>
        <v>0</v>
      </c>
      <c r="F11" s="3" t="str">
        <f aca="false">IF(E11&lt;0.0000001,"OK","CHECK")</f>
        <v>OK</v>
      </c>
    </row>
    <row r="12" customFormat="false" ht="15" hidden="false" customHeight="false" outlineLevel="0" collapsed="false">
      <c r="B12" s="3" t="s">
        <v>23</v>
      </c>
      <c r="C12" s="10" t="n">
        <v>18.9</v>
      </c>
      <c r="D12" s="10" t="n">
        <f aca="false">Assumptions!C18</f>
        <v>18.9</v>
      </c>
      <c r="E12" s="12" t="n">
        <f aca="false">ABS(C12-D12)</f>
        <v>0</v>
      </c>
      <c r="F12" s="3" t="str">
        <f aca="false">IF(E12&lt;0.0000001,"OK","CHECK")</f>
        <v>OK</v>
      </c>
    </row>
    <row r="13" customFormat="false" ht="15" hidden="false" customHeight="false" outlineLevel="0" collapsed="false">
      <c r="B13" s="3" t="s">
        <v>24</v>
      </c>
      <c r="C13" s="11" t="n">
        <v>0.134</v>
      </c>
      <c r="D13" s="11" t="n">
        <f aca="false">Assumptions!C19</f>
        <v>0.134</v>
      </c>
      <c r="E13" s="12" t="n">
        <f aca="false">ABS(C13-D13)</f>
        <v>0</v>
      </c>
      <c r="F13" s="3" t="str">
        <f aca="false">IF(E13&lt;0.0000001,"OK","CHECK")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2026-09-16T05:50:22Z</dcterms:created>
  <dc:creator>openpyxl</dc:creator>
  <dc:description/>
  <dc:language>en-US</dc:language>
  <cp:lastModifiedBy/>
  <dcterms:modified xsi:type="dcterms:W3CDTF">2026-09-16T05:50:22Z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