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Your portfolio" sheetId="1" state="visible" r:id="rId3"/>
    <sheet name="Worked example" sheetId="2" state="visible" r:id="rId4"/>
    <sheet name="Break-even" sheetId="3" state="visible" r:id="rId5"/>
    <sheet name="Break-even, example" sheetId="4" state="visible" r:id="rId6"/>
    <sheet name="Control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<sst xmlns="http://schemas.openxmlformats.org/spreadsheetml/2006/main" count="169" uniqueCount="105">
  <si>
    <t xml:space="preserve">Your own reference portfolio</t>
  </si>
  <si>
    <t xml:space="preserve">An empty skeleton. Enter your buckets and your structure; KIRB, capital, the capital released and the break-even detachment fall out.</t>
  </si>
  <si>
    <t xml:space="preserve">Grade</t>
  </si>
  <si>
    <t xml:space="preserve">EAD</t>
  </si>
  <si>
    <t xml:space="preserve">PD</t>
  </si>
  <si>
    <t xml:space="preserve">LGD</t>
  </si>
  <si>
    <t xml:space="preserve">M</t>
  </si>
  <si>
    <t xml:space="preserve">Sales (m)</t>
  </si>
  <si>
    <t xml:space="preserve">Names</t>
  </si>
  <si>
    <t xml:space="preserve">Correlation</t>
  </si>
  <si>
    <t xml:space="preserve">Maturity adj.</t>
  </si>
  <si>
    <t xml:space="preserve">K</t>
  </si>
  <si>
    <t xml:space="preserve">RWA</t>
  </si>
  <si>
    <t xml:space="preserve">Expected loss</t>
  </si>
  <si>
    <t xml:space="preserve">EAD² per name</t>
  </si>
  <si>
    <t xml:space="preserve">Bucket 1</t>
  </si>
  <si>
    <t xml:space="preserve">Bucket 2</t>
  </si>
  <si>
    <t xml:space="preserve">Bucket 3</t>
  </si>
  <si>
    <t xml:space="preserve">Bucket 4</t>
  </si>
  <si>
    <t xml:space="preserve">Bucket 5</t>
  </si>
  <si>
    <t xml:space="preserve">Bucket 6</t>
  </si>
  <si>
    <t xml:space="preserve">Bucket 7</t>
  </si>
  <si>
    <t xml:space="preserve">Bucket 8</t>
  </si>
  <si>
    <t xml:space="preserve">Bucket 9</t>
  </si>
  <si>
    <t xml:space="preserve">Bucket 10</t>
  </si>
  <si>
    <t xml:space="preserve">Bucket 11</t>
  </si>
  <si>
    <t xml:space="preserve">Bucket 12</t>
  </si>
  <si>
    <t xml:space="preserve">Total</t>
  </si>
  <si>
    <t xml:space="preserve">Your numbers</t>
  </si>
  <si>
    <t xml:space="preserve">RWA density</t>
  </si>
  <si>
    <t xml:space="preserve">Expected loss, per euro</t>
  </si>
  <si>
    <t xml:space="preserve">KIRB</t>
  </si>
  <si>
    <t xml:space="preserve">Capital held at your CET1 target</t>
  </si>
  <si>
    <t xml:space="preserve">Detachment with 50 basis points of clearance  (a rule of thumb, not a break-even)</t>
  </si>
  <si>
    <t xml:space="preserve">Leave the sales column empty for large corporates. Revised 24 September 2026: the first edition called row 24 the minimum detachment point, below which "the structure destroys capital". It is a clearance rule. On the book's portfolio a detachment below KIRB still releases capital down to about 3.5 percent; row 43 gives your own break-even.</t>
  </si>
  <si>
    <t xml:space="preserve">Your structure</t>
  </si>
  <si>
    <t xml:space="preserve">CET1 target</t>
  </si>
  <si>
    <t xml:space="preserve">the book: 13.50 percent</t>
  </si>
  <si>
    <t xml:space="preserve">Detachment point of the junior tranche</t>
  </si>
  <si>
    <t xml:space="preserve">the book: 7.00 percent</t>
  </si>
  <si>
    <t xml:space="preserve">Share of the junior retained, vertically and deducted</t>
  </si>
  <si>
    <t xml:space="preserve">the book: 5 percent</t>
  </si>
  <si>
    <t xml:space="preserve">Tranche maturity for the p-factor, years</t>
  </si>
  <si>
    <t xml:space="preserve">the book: 5</t>
  </si>
  <si>
    <t xml:space="preserve">STS on-balance-sheet, senior retained?  (1 = yes, 0 = no)</t>
  </si>
  <si>
    <t xml:space="preserve">the book: 0</t>
  </si>
  <si>
    <t xml:space="preserve">Results</t>
  </si>
  <si>
    <t xml:space="preserve">Effective number of exposures  (from the Names column)</t>
  </si>
  <si>
    <t xml:space="preserve">Weighted average LGD</t>
  </si>
  <si>
    <t xml:space="preserve">Senior p</t>
  </si>
  <si>
    <t xml:space="preserve">Senior risk weight</t>
  </si>
  <si>
    <t xml:space="preserve">Capital held after the trade</t>
  </si>
  <si>
    <t xml:space="preserve">Capital released</t>
  </si>
  <si>
    <t xml:space="preserve">Share of RWA released</t>
  </si>
  <si>
    <t xml:space="preserve">Detachment at which your structure releases nothing</t>
  </si>
  <si>
    <t xml:space="preserve">Clearance of your detachment above KIRB</t>
  </si>
  <si>
    <t xml:space="preserve">Worked example: the book's portfolio, through the same formulas</t>
  </si>
  <si>
    <t xml:space="preserve">Northwall 2026-1's seven buckets and its structure, typed into the blank sheet. Every figure below is the book's.</t>
  </si>
  <si>
    <t xml:space="preserve">1 (AA/A)</t>
  </si>
  <si>
    <t xml:space="preserve">2 (BBB+)</t>
  </si>
  <si>
    <t xml:space="preserve">3 (BBB)</t>
  </si>
  <si>
    <t xml:space="preserve">4 (BBB-)</t>
  </si>
  <si>
    <t xml:space="preserve">5 (BB+)</t>
  </si>
  <si>
    <t xml:space="preserve">6 (BB)</t>
  </si>
  <si>
    <t xml:space="preserve">7 (BB-)</t>
  </si>
  <si>
    <t xml:space="preserve">The detachment at which the structure releases nothing</t>
  </si>
  <si>
    <t xml:space="preserve">Forty halvings on the portfolio of the sheet "Your portfolio". Everything else as entered there.</t>
  </si>
  <si>
    <t xml:space="preserve">Step</t>
  </si>
  <si>
    <t xml:space="preserve">Low</t>
  </si>
  <si>
    <t xml:space="preserve">High</t>
  </si>
  <si>
    <t xml:space="preserve">Middle</t>
  </si>
  <si>
    <t xml:space="preserve">Answer</t>
  </si>
  <si>
    <t xml:space="preserve">Forty halvings on the portfolio of the sheet "Worked example". Everything else as entered there.</t>
  </si>
  <si>
    <t xml:space="preserve">Controls</t>
  </si>
  <si>
    <t xml:space="preserve">The blank sheet has no figures to check. These rows prove its formulas compute, on the worked example.</t>
  </si>
  <si>
    <t xml:space="preserve">Figure</t>
  </si>
  <si>
    <t xml:space="preserve">Live formula</t>
  </si>
  <si>
    <t xml:space="preserve">Printed in the book</t>
  </si>
  <si>
    <t xml:space="preserve">Difference</t>
  </si>
  <si>
    <t xml:space="preserve">Status</t>
  </si>
  <si>
    <t xml:space="preserve">Note</t>
  </si>
  <si>
    <t xml:space="preserve">Asset correlation, 6 (BB)  (with the SME size adjustment)</t>
  </si>
  <si>
    <t xml:space="preserve">bucket 6, row 10 of the worked example</t>
  </si>
  <si>
    <t xml:space="preserve">Maturity adjustment, 6 (BB)</t>
  </si>
  <si>
    <t xml:space="preserve">Capital requirement K, 6 (BB)</t>
  </si>
  <si>
    <t xml:space="preserve">Risk-weighted assets, 6 (BB)</t>
  </si>
  <si>
    <t xml:space="preserve">KIRB, whole portfolio</t>
  </si>
  <si>
    <t xml:space="preserve">Chapter 4: 6.51 percent</t>
  </si>
  <si>
    <t xml:space="preserve">RWA, whole portfolio</t>
  </si>
  <si>
    <t xml:space="preserve">Chapter 3</t>
  </si>
  <si>
    <t xml:space="preserve">Capital held</t>
  </si>
  <si>
    <t xml:space="preserve">Chapter 2</t>
  </si>
  <si>
    <t xml:space="preserve">Effective number of exposures</t>
  </si>
  <si>
    <t xml:space="preserve">Chapter 8</t>
  </si>
  <si>
    <t xml:space="preserve">Chapter 11</t>
  </si>
  <si>
    <t xml:space="preserve">Detachment at which nothing is released</t>
  </si>
  <si>
    <t xml:space="preserve">not printed</t>
  </si>
  <si>
    <t xml:space="preserve">not printed: about 3.54 percent</t>
  </si>
  <si>
    <t xml:space="preserve">  between the book's 3.00 (negative) and 4.00 (positive)</t>
  </si>
  <si>
    <t xml:space="preserve">—</t>
  </si>
  <si>
    <t xml:space="preserve">Chapter 23</t>
  </si>
  <si>
    <t xml:space="preserve">Your portfolio is empty, so every result on it is blank</t>
  </si>
  <si>
    <t xml:space="preserve">the template arrives blank</t>
  </si>
  <si>
    <t xml:space="preserve">Failures</t>
  </si>
  <si>
    <t xml:space="preserve">All checks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</si>
</sst>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00"/>
    <numFmt numFmtId="166" formatCode="#,##0"/>
    <numFmt numFmtId="167" formatCode="0.00%"/>
    <numFmt numFmtId="168" formatCode="0.0000%"/>
    <numFmt numFmtId="169" formatCode="0.0"/>
    <numFmt numFmtId="170" formatCode="0"/>
    <numFmt numFmtId="171" formatCode="0.000000"/>
    <numFmt numFmtId="172" formatCode="0.00"/>
    <numFmt numFmtId="173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sz val="9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CC"/>
      <name val="Arial"/>
      <family val="0"/>
      <charset val="1"/>
    </font>
    <font>
      <sz val="10"/>
      <name val="Arial"/>
      <family val="0"/>
      <charset val="1"/>
    </font>
    <font>
      <sz val="9"/>
      <color rgb="FF55555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2CC"/>
      </patternFill>
    </fill>
    <fill>
      <patternFill patternType="solid">
        <fgColor rgb="FFFFF2CC"/>
        <bgColor rgb="FFEEEEEE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6"/>
    <col collapsed="false" customWidth="true" hidden="false" outlineLevel="0" max="3" min="3" style="0" width="11"/>
    <col collapsed="false" customWidth="true" hidden="false" outlineLevel="0" max="4" min="4" style="0" width="10"/>
    <col collapsed="false" customWidth="true" hidden="false" outlineLevel="0" max="5" min="5" style="0" width="8"/>
    <col collapsed="false" customWidth="true" hidden="false" outlineLevel="0" max="6" min="6" style="0" width="10"/>
    <col collapsed="false" customWidth="true" hidden="false" outlineLevel="0" max="7" min="7" style="0" width="9"/>
    <col collapsed="false" customWidth="true" hidden="false" outlineLevel="0" max="9" min="8" style="0" width="12"/>
    <col collapsed="false" customWidth="true" hidden="false" outlineLevel="0" max="10" min="10" style="0" width="14"/>
    <col collapsed="false" customWidth="true" hidden="false" outlineLevel="0" max="11" min="11" style="0" width="16"/>
    <col collapsed="false" customWidth="true" hidden="false" outlineLevel="0" max="13" min="12" style="0" width="14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customFormat="false" ht="15" hidden="false" customHeight="false" outlineLevel="0" collapsed="false">
      <c r="A5" s="4" t="s">
        <v>15</v>
      </c>
      <c r="H5" s="5" t="str">
        <f aca="false">IF(C5="","",0.12*(1-EXP(-50*C5))/(1-EXP(-50))+0.24*(1-(1-EXP(-50*C5))/(1-EXP(-50)))-IF(F5="",0,0.04*(1-(MIN(50,MAX(5,F5))-5)/45)))</f>
        <v/>
      </c>
      <c r="I5" s="5" t="str">
        <f aca="false">IF(C5="","",(1+(E5-2.5)*(0.11852-0.05478*LN(C5))^2)/(1-1.5*(0.11852-0.05478*LN(C5))^2))</f>
        <v/>
      </c>
      <c r="J5" s="6" t="str">
        <f aca="false">IF(C5="","",(D5*NORMSDIST((NORMSINV(C5)+SQRT(H5)*NORMSINV(0.999))/SQRT(1-H5))-C5*D5)*I5)</f>
        <v/>
      </c>
      <c r="K5" s="7" t="str">
        <f aca="false">IF(C5="","",J5*12.5*B5)</f>
        <v/>
      </c>
      <c r="L5" s="7" t="str">
        <f aca="false">IF(C5="","",C5*D5*B5)</f>
        <v/>
      </c>
      <c r="M5" s="7" t="n">
        <f aca="false">IF(OR(B5="",G5=""),0,B5^2/G5)</f>
        <v>0</v>
      </c>
    </row>
    <row r="6" customFormat="false" ht="15" hidden="false" customHeight="false" outlineLevel="0" collapsed="false">
      <c r="A6" s="4" t="s">
        <v>16</v>
      </c>
      <c r="H6" s="5" t="str">
        <f aca="false">IF(C6="","",0.12*(1-EXP(-50*C6))/(1-EXP(-50))+0.24*(1-(1-EXP(-50*C6))/(1-EXP(-50)))-IF(F6="",0,0.04*(1-(MIN(50,MAX(5,F6))-5)/45)))</f>
        <v/>
      </c>
      <c r="I6" s="5" t="str">
        <f aca="false">IF(C6="","",(1+(E6-2.5)*(0.11852-0.05478*LN(C6))^2)/(1-1.5*(0.11852-0.05478*LN(C6))^2))</f>
        <v/>
      </c>
      <c r="J6" s="6" t="str">
        <f aca="false">IF(C6="","",(D6*NORMSDIST((NORMSINV(C6)+SQRT(H6)*NORMSINV(0.999))/SQRT(1-H6))-C6*D6)*I6)</f>
        <v/>
      </c>
      <c r="K6" s="7" t="str">
        <f aca="false">IF(C6="","",J6*12.5*B6)</f>
        <v/>
      </c>
      <c r="L6" s="7" t="str">
        <f aca="false">IF(C6="","",C6*D6*B6)</f>
        <v/>
      </c>
      <c r="M6" s="7" t="n">
        <f aca="false">IF(OR(B6="",G6=""),0,B6^2/G6)</f>
        <v>0</v>
      </c>
    </row>
    <row r="7" customFormat="false" ht="15" hidden="false" customHeight="false" outlineLevel="0" collapsed="false">
      <c r="A7" s="4" t="s">
        <v>17</v>
      </c>
      <c r="H7" s="5" t="str">
        <f aca="false">IF(C7="","",0.12*(1-EXP(-50*C7))/(1-EXP(-50))+0.24*(1-(1-EXP(-50*C7))/(1-EXP(-50)))-IF(F7="",0,0.04*(1-(MIN(50,MAX(5,F7))-5)/45)))</f>
        <v/>
      </c>
      <c r="I7" s="5" t="str">
        <f aca="false">IF(C7="","",(1+(E7-2.5)*(0.11852-0.05478*LN(C7))^2)/(1-1.5*(0.11852-0.05478*LN(C7))^2))</f>
        <v/>
      </c>
      <c r="J7" s="6" t="str">
        <f aca="false">IF(C7="","",(D7*NORMSDIST((NORMSINV(C7)+SQRT(H7)*NORMSINV(0.999))/SQRT(1-H7))-C7*D7)*I7)</f>
        <v/>
      </c>
      <c r="K7" s="7" t="str">
        <f aca="false">IF(C7="","",J7*12.5*B7)</f>
        <v/>
      </c>
      <c r="L7" s="7" t="str">
        <f aca="false">IF(C7="","",C7*D7*B7)</f>
        <v/>
      </c>
      <c r="M7" s="7" t="n">
        <f aca="false">IF(OR(B7="",G7=""),0,B7^2/G7)</f>
        <v>0</v>
      </c>
    </row>
    <row r="8" customFormat="false" ht="15" hidden="false" customHeight="false" outlineLevel="0" collapsed="false">
      <c r="A8" s="4" t="s">
        <v>18</v>
      </c>
      <c r="H8" s="5" t="str">
        <f aca="false">IF(C8="","",0.12*(1-EXP(-50*C8))/(1-EXP(-50))+0.24*(1-(1-EXP(-50*C8))/(1-EXP(-50)))-IF(F8="",0,0.04*(1-(MIN(50,MAX(5,F8))-5)/45)))</f>
        <v/>
      </c>
      <c r="I8" s="5" t="str">
        <f aca="false">IF(C8="","",(1+(E8-2.5)*(0.11852-0.05478*LN(C8))^2)/(1-1.5*(0.11852-0.05478*LN(C8))^2))</f>
        <v/>
      </c>
      <c r="J8" s="6" t="str">
        <f aca="false">IF(C8="","",(D8*NORMSDIST((NORMSINV(C8)+SQRT(H8)*NORMSINV(0.999))/SQRT(1-H8))-C8*D8)*I8)</f>
        <v/>
      </c>
      <c r="K8" s="7" t="str">
        <f aca="false">IF(C8="","",J8*12.5*B8)</f>
        <v/>
      </c>
      <c r="L8" s="7" t="str">
        <f aca="false">IF(C8="","",C8*D8*B8)</f>
        <v/>
      </c>
      <c r="M8" s="7" t="n">
        <f aca="false">IF(OR(B8="",G8=""),0,B8^2/G8)</f>
        <v>0</v>
      </c>
    </row>
    <row r="9" customFormat="false" ht="15" hidden="false" customHeight="false" outlineLevel="0" collapsed="false">
      <c r="A9" s="4" t="s">
        <v>19</v>
      </c>
      <c r="H9" s="5" t="str">
        <f aca="false">IF(C9="","",0.12*(1-EXP(-50*C9))/(1-EXP(-50))+0.24*(1-(1-EXP(-50*C9))/(1-EXP(-50)))-IF(F9="",0,0.04*(1-(MIN(50,MAX(5,F9))-5)/45)))</f>
        <v/>
      </c>
      <c r="I9" s="5" t="str">
        <f aca="false">IF(C9="","",(1+(E9-2.5)*(0.11852-0.05478*LN(C9))^2)/(1-1.5*(0.11852-0.05478*LN(C9))^2))</f>
        <v/>
      </c>
      <c r="J9" s="6" t="str">
        <f aca="false">IF(C9="","",(D9*NORMSDIST((NORMSINV(C9)+SQRT(H9)*NORMSINV(0.999))/SQRT(1-H9))-C9*D9)*I9)</f>
        <v/>
      </c>
      <c r="K9" s="7" t="str">
        <f aca="false">IF(C9="","",J9*12.5*B9)</f>
        <v/>
      </c>
      <c r="L9" s="7" t="str">
        <f aca="false">IF(C9="","",C9*D9*B9)</f>
        <v/>
      </c>
      <c r="M9" s="7" t="n">
        <f aca="false">IF(OR(B9="",G9=""),0,B9^2/G9)</f>
        <v>0</v>
      </c>
    </row>
    <row r="10" customFormat="false" ht="15" hidden="false" customHeight="false" outlineLevel="0" collapsed="false">
      <c r="A10" s="4" t="s">
        <v>20</v>
      </c>
      <c r="H10" s="5" t="str">
        <f aca="false">IF(C10="","",0.12*(1-EXP(-50*C10))/(1-EXP(-50))+0.24*(1-(1-EXP(-50*C10))/(1-EXP(-50)))-IF(F10="",0,0.04*(1-(MIN(50,MAX(5,F10))-5)/45)))</f>
        <v/>
      </c>
      <c r="I10" s="5" t="str">
        <f aca="false">IF(C10="","",(1+(E10-2.5)*(0.11852-0.05478*LN(C10))^2)/(1-1.5*(0.11852-0.05478*LN(C10))^2))</f>
        <v/>
      </c>
      <c r="J10" s="6" t="str">
        <f aca="false">IF(C10="","",(D10*NORMSDIST((NORMSINV(C10)+SQRT(H10)*NORMSINV(0.999))/SQRT(1-H10))-C10*D10)*I10)</f>
        <v/>
      </c>
      <c r="K10" s="7" t="str">
        <f aca="false">IF(C10="","",J10*12.5*B10)</f>
        <v/>
      </c>
      <c r="L10" s="7" t="str">
        <f aca="false">IF(C10="","",C10*D10*B10)</f>
        <v/>
      </c>
      <c r="M10" s="7" t="n">
        <f aca="false">IF(OR(B10="",G10=""),0,B10^2/G10)</f>
        <v>0</v>
      </c>
    </row>
    <row r="11" customFormat="false" ht="15" hidden="false" customHeight="false" outlineLevel="0" collapsed="false">
      <c r="A11" s="4" t="s">
        <v>21</v>
      </c>
      <c r="H11" s="5" t="str">
        <f aca="false">IF(C11="","",0.12*(1-EXP(-50*C11))/(1-EXP(-50))+0.24*(1-(1-EXP(-50*C11))/(1-EXP(-50)))-IF(F11="",0,0.04*(1-(MIN(50,MAX(5,F11))-5)/45)))</f>
        <v/>
      </c>
      <c r="I11" s="5" t="str">
        <f aca="false">IF(C11="","",(1+(E11-2.5)*(0.11852-0.05478*LN(C11))^2)/(1-1.5*(0.11852-0.05478*LN(C11))^2))</f>
        <v/>
      </c>
      <c r="J11" s="6" t="str">
        <f aca="false">IF(C11="","",(D11*NORMSDIST((NORMSINV(C11)+SQRT(H11)*NORMSINV(0.999))/SQRT(1-H11))-C11*D11)*I11)</f>
        <v/>
      </c>
      <c r="K11" s="7" t="str">
        <f aca="false">IF(C11="","",J11*12.5*B11)</f>
        <v/>
      </c>
      <c r="L11" s="7" t="str">
        <f aca="false">IF(C11="","",C11*D11*B11)</f>
        <v/>
      </c>
      <c r="M11" s="7" t="n">
        <f aca="false">IF(OR(B11="",G11=""),0,B11^2/G11)</f>
        <v>0</v>
      </c>
    </row>
    <row r="12" customFormat="false" ht="15" hidden="false" customHeight="false" outlineLevel="0" collapsed="false">
      <c r="A12" s="4" t="s">
        <v>22</v>
      </c>
      <c r="H12" s="5" t="str">
        <f aca="false">IF(C12="","",0.12*(1-EXP(-50*C12))/(1-EXP(-50))+0.24*(1-(1-EXP(-50*C12))/(1-EXP(-50)))-IF(F12="",0,0.04*(1-(MIN(50,MAX(5,F12))-5)/45)))</f>
        <v/>
      </c>
      <c r="I12" s="5" t="str">
        <f aca="false">IF(C12="","",(1+(E12-2.5)*(0.11852-0.05478*LN(C12))^2)/(1-1.5*(0.11852-0.05478*LN(C12))^2))</f>
        <v/>
      </c>
      <c r="J12" s="6" t="str">
        <f aca="false">IF(C12="","",(D12*NORMSDIST((NORMSINV(C12)+SQRT(H12)*NORMSINV(0.999))/SQRT(1-H12))-C12*D12)*I12)</f>
        <v/>
      </c>
      <c r="K12" s="7" t="str">
        <f aca="false">IF(C12="","",J12*12.5*B12)</f>
        <v/>
      </c>
      <c r="L12" s="7" t="str">
        <f aca="false">IF(C12="","",C12*D12*B12)</f>
        <v/>
      </c>
      <c r="M12" s="7" t="n">
        <f aca="false">IF(OR(B12="",G12=""),0,B12^2/G12)</f>
        <v>0</v>
      </c>
    </row>
    <row r="13" customFormat="false" ht="15" hidden="false" customHeight="false" outlineLevel="0" collapsed="false">
      <c r="A13" s="4" t="s">
        <v>23</v>
      </c>
      <c r="H13" s="5" t="str">
        <f aca="false">IF(C13="","",0.12*(1-EXP(-50*C13))/(1-EXP(-50))+0.24*(1-(1-EXP(-50*C13))/(1-EXP(-50)))-IF(F13="",0,0.04*(1-(MIN(50,MAX(5,F13))-5)/45)))</f>
        <v/>
      </c>
      <c r="I13" s="5" t="str">
        <f aca="false">IF(C13="","",(1+(E13-2.5)*(0.11852-0.05478*LN(C13))^2)/(1-1.5*(0.11852-0.05478*LN(C13))^2))</f>
        <v/>
      </c>
      <c r="J13" s="6" t="str">
        <f aca="false">IF(C13="","",(D13*NORMSDIST((NORMSINV(C13)+SQRT(H13)*NORMSINV(0.999))/SQRT(1-H13))-C13*D13)*I13)</f>
        <v/>
      </c>
      <c r="K13" s="7" t="str">
        <f aca="false">IF(C13="","",J13*12.5*B13)</f>
        <v/>
      </c>
      <c r="L13" s="7" t="str">
        <f aca="false">IF(C13="","",C13*D13*B13)</f>
        <v/>
      </c>
      <c r="M13" s="7" t="n">
        <f aca="false">IF(OR(B13="",G13=""),0,B13^2/G13)</f>
        <v>0</v>
      </c>
    </row>
    <row r="14" customFormat="false" ht="15" hidden="false" customHeight="false" outlineLevel="0" collapsed="false">
      <c r="A14" s="4" t="s">
        <v>24</v>
      </c>
      <c r="H14" s="5" t="str">
        <f aca="false">IF(C14="","",0.12*(1-EXP(-50*C14))/(1-EXP(-50))+0.24*(1-(1-EXP(-50*C14))/(1-EXP(-50)))-IF(F14="",0,0.04*(1-(MIN(50,MAX(5,F14))-5)/45)))</f>
        <v/>
      </c>
      <c r="I14" s="5" t="str">
        <f aca="false">IF(C14="","",(1+(E14-2.5)*(0.11852-0.05478*LN(C14))^2)/(1-1.5*(0.11852-0.05478*LN(C14))^2))</f>
        <v/>
      </c>
      <c r="J14" s="6" t="str">
        <f aca="false">IF(C14="","",(D14*NORMSDIST((NORMSINV(C14)+SQRT(H14)*NORMSINV(0.999))/SQRT(1-H14))-C14*D14)*I14)</f>
        <v/>
      </c>
      <c r="K14" s="7" t="str">
        <f aca="false">IF(C14="","",J14*12.5*B14)</f>
        <v/>
      </c>
      <c r="L14" s="7" t="str">
        <f aca="false">IF(C14="","",C14*D14*B14)</f>
        <v/>
      </c>
      <c r="M14" s="7" t="n">
        <f aca="false">IF(OR(B14="",G14=""),0,B14^2/G14)</f>
        <v>0</v>
      </c>
    </row>
    <row r="15" customFormat="false" ht="15" hidden="false" customHeight="false" outlineLevel="0" collapsed="false">
      <c r="A15" s="4" t="s">
        <v>25</v>
      </c>
      <c r="H15" s="5" t="str">
        <f aca="false">IF(C15="","",0.12*(1-EXP(-50*C15))/(1-EXP(-50))+0.24*(1-(1-EXP(-50*C15))/(1-EXP(-50)))-IF(F15="",0,0.04*(1-(MIN(50,MAX(5,F15))-5)/45)))</f>
        <v/>
      </c>
      <c r="I15" s="5" t="str">
        <f aca="false">IF(C15="","",(1+(E15-2.5)*(0.11852-0.05478*LN(C15))^2)/(1-1.5*(0.11852-0.05478*LN(C15))^2))</f>
        <v/>
      </c>
      <c r="J15" s="6" t="str">
        <f aca="false">IF(C15="","",(D15*NORMSDIST((NORMSINV(C15)+SQRT(H15)*NORMSINV(0.999))/SQRT(1-H15))-C15*D15)*I15)</f>
        <v/>
      </c>
      <c r="K15" s="7" t="str">
        <f aca="false">IF(C15="","",J15*12.5*B15)</f>
        <v/>
      </c>
      <c r="L15" s="7" t="str">
        <f aca="false">IF(C15="","",C15*D15*B15)</f>
        <v/>
      </c>
      <c r="M15" s="7" t="n">
        <f aca="false">IF(OR(B15="",G15=""),0,B15^2/G15)</f>
        <v>0</v>
      </c>
    </row>
    <row r="16" customFormat="false" ht="15" hidden="false" customHeight="false" outlineLevel="0" collapsed="false">
      <c r="A16" s="4" t="s">
        <v>26</v>
      </c>
      <c r="H16" s="5" t="str">
        <f aca="false">IF(C16="","",0.12*(1-EXP(-50*C16))/(1-EXP(-50))+0.24*(1-(1-EXP(-50*C16))/(1-EXP(-50)))-IF(F16="",0,0.04*(1-(MIN(50,MAX(5,F16))-5)/45)))</f>
        <v/>
      </c>
      <c r="I16" s="5" t="str">
        <f aca="false">IF(C16="","",(1+(E16-2.5)*(0.11852-0.05478*LN(C16))^2)/(1-1.5*(0.11852-0.05478*LN(C16))^2))</f>
        <v/>
      </c>
      <c r="J16" s="6" t="str">
        <f aca="false">IF(C16="","",(D16*NORMSDIST((NORMSINV(C16)+SQRT(H16)*NORMSINV(0.999))/SQRT(1-H16))-C16*D16)*I16)</f>
        <v/>
      </c>
      <c r="K16" s="7" t="str">
        <f aca="false">IF(C16="","",J16*12.5*B16)</f>
        <v/>
      </c>
      <c r="L16" s="7" t="str">
        <f aca="false">IF(C16="","",C16*D16*B16)</f>
        <v/>
      </c>
      <c r="M16" s="7" t="n">
        <f aca="false">IF(OR(B16="",G16=""),0,B16^2/G16)</f>
        <v>0</v>
      </c>
    </row>
    <row r="17" customFormat="false" ht="15" hidden="false" customHeight="false" outlineLevel="0" collapsed="false">
      <c r="A17" s="8" t="s">
        <v>27</v>
      </c>
      <c r="B17" s="9" t="n">
        <f aca="false">SUM(B5:B16)</f>
        <v>0</v>
      </c>
      <c r="K17" s="9" t="n">
        <f aca="false">SUM(K5:K16)</f>
        <v>0</v>
      </c>
      <c r="L17" s="9" t="n">
        <f aca="false">SUM(L5:L16)</f>
        <v>0</v>
      </c>
    </row>
    <row r="19" customFormat="false" ht="15" hidden="false" customHeight="false" outlineLevel="0" collapsed="false">
      <c r="A19" s="8" t="s">
        <v>28</v>
      </c>
    </row>
    <row r="20" customFormat="false" ht="15" hidden="false" customHeight="false" outlineLevel="0" collapsed="false">
      <c r="A20" s="5" t="s">
        <v>29</v>
      </c>
      <c r="B20" s="10" t="str">
        <f aca="false">IF(B17=0,"",K17/B17)</f>
        <v/>
      </c>
    </row>
    <row r="21" customFormat="false" ht="15" hidden="false" customHeight="false" outlineLevel="0" collapsed="false">
      <c r="A21" s="5" t="s">
        <v>30</v>
      </c>
      <c r="B21" s="11" t="str">
        <f aca="false">IF(B17=0,"",L17/B17)</f>
        <v/>
      </c>
    </row>
    <row r="22" customFormat="false" ht="15" hidden="false" customHeight="false" outlineLevel="0" collapsed="false">
      <c r="A22" s="8" t="s">
        <v>31</v>
      </c>
      <c r="B22" s="12" t="str">
        <f aca="false">IF(B17=0,"",(K17*0.08+L17)/B17)</f>
        <v/>
      </c>
    </row>
    <row r="23" customFormat="false" ht="15" hidden="false" customHeight="false" outlineLevel="0" collapsed="false">
      <c r="A23" s="5" t="s">
        <v>32</v>
      </c>
      <c r="B23" s="7" t="str">
        <f aca="false">IF(OR(B17=0,B29=""),"",K17*B29)</f>
        <v/>
      </c>
    </row>
    <row r="24" customFormat="false" ht="15" hidden="false" customHeight="false" outlineLevel="0" collapsed="false">
      <c r="A24" s="5" t="s">
        <v>33</v>
      </c>
      <c r="B24" s="10" t="str">
        <f aca="false">IF(B17=0,"",B22+0.005)</f>
        <v/>
      </c>
    </row>
    <row r="26" customFormat="false" ht="51.75" hidden="false" customHeight="true" outlineLevel="0" collapsed="false">
      <c r="A26" s="13" t="s">
        <v>34</v>
      </c>
    </row>
    <row r="28" customFormat="false" ht="15" hidden="false" customHeight="false" outlineLevel="0" collapsed="false">
      <c r="A28" s="8" t="s">
        <v>35</v>
      </c>
    </row>
    <row r="29" customFormat="false" ht="15" hidden="false" customHeight="false" outlineLevel="0" collapsed="false">
      <c r="A29" s="5" t="s">
        <v>36</v>
      </c>
      <c r="B29" s="14"/>
      <c r="C29" s="15" t="s">
        <v>37</v>
      </c>
    </row>
    <row r="30" customFormat="false" ht="15" hidden="false" customHeight="false" outlineLevel="0" collapsed="false">
      <c r="A30" s="5" t="s">
        <v>38</v>
      </c>
      <c r="B30" s="14"/>
      <c r="C30" s="15" t="s">
        <v>39</v>
      </c>
    </row>
    <row r="31" customFormat="false" ht="15" hidden="false" customHeight="false" outlineLevel="0" collapsed="false">
      <c r="A31" s="5" t="s">
        <v>40</v>
      </c>
      <c r="B31" s="14"/>
      <c r="C31" s="15" t="s">
        <v>41</v>
      </c>
    </row>
    <row r="32" customFormat="false" ht="15" hidden="false" customHeight="false" outlineLevel="0" collapsed="false">
      <c r="A32" s="5" t="s">
        <v>42</v>
      </c>
      <c r="B32" s="16"/>
      <c r="C32" s="15" t="s">
        <v>43</v>
      </c>
    </row>
    <row r="33" customFormat="false" ht="15" hidden="false" customHeight="false" outlineLevel="0" collapsed="false">
      <c r="A33" s="5" t="s">
        <v>44</v>
      </c>
      <c r="B33" s="17"/>
      <c r="C33" s="15" t="s">
        <v>45</v>
      </c>
    </row>
    <row r="35" customFormat="false" ht="15" hidden="false" customHeight="false" outlineLevel="0" collapsed="false">
      <c r="A35" s="8" t="s">
        <v>46</v>
      </c>
    </row>
    <row r="36" customFormat="false" ht="15" hidden="false" customHeight="false" outlineLevel="0" collapsed="false">
      <c r="A36" s="5" t="s">
        <v>47</v>
      </c>
      <c r="B36" s="18" t="str">
        <f aca="false">IF(B17=0,"",B17^2/SUM(M5:M16))</f>
        <v/>
      </c>
    </row>
    <row r="37" customFormat="false" ht="15" hidden="false" customHeight="false" outlineLevel="0" collapsed="false">
      <c r="A37" s="5" t="s">
        <v>48</v>
      </c>
      <c r="B37" s="10" t="str">
        <f aca="false">IF(B17=0,"",SUMPRODUCT(D5:D16,B5:B16)/B17)</f>
        <v/>
      </c>
    </row>
    <row r="38" customFormat="false" ht="15" hidden="false" customHeight="false" outlineLevel="0" collapsed="false">
      <c r="A38" s="5" t="s">
        <v>49</v>
      </c>
      <c r="B38" s="6" t="str">
        <f aca="false">IF(OR(B17=0,COUNT(B29:B33)&lt;5),"",IF(B33=1,MAX(0.3,MAX(0.3,IF(B36&gt;=25,0+3.56/B36+(-1.85)*B22+0.55*B37+0.07*B32,0.11+2.61/B36+(-2.91)*B22+0.68*B37+0.07*B32))/2),MAX(0.3,IF(B36&gt;=25,0+3.56/B36+(-1.85)*B22+0.55*B37+0.07*B32,0.11+2.61/B36+(-2.91)*B22+0.68*B37+0.07*B32))))</f>
        <v/>
      </c>
    </row>
    <row r="39" customFormat="false" ht="15" hidden="false" customHeight="false" outlineLevel="0" collapsed="false">
      <c r="A39" s="5" t="s">
        <v>50</v>
      </c>
      <c r="B39" s="10" t="str">
        <f aca="false">IF(OR(B17=0,COUNT(B29:B33)&lt;5),"",MAX(IF(B33=1,0.1,0.15),12.5*IF((1)&lt;=(B22),1,IF((B30)&gt;=(B22),(EXP((-1/((B38)*(B22)))*((1)-(B22)))-EXP((-1/((B38)*(B22)))*MAX((B30)-(B22),0)))/((-1/((B38)*(B22)))*(((1)-(B22))-MAX((B30)-(B22),0))),((B22)-(B30))/((1)-(B30))+(1-((B22)-(B30))/((1)-(B30)))*(EXP((-1/((B38)*(B22)))*((1)-(B22)))-EXP((-1/((B38)*(B22)))*MAX((B22)-(B22),0)))/((-1/((B38)*(B22)))*(((1)-(B22))-MAX((B22)-(B22),0)))))))</f>
        <v/>
      </c>
    </row>
    <row r="40" customFormat="false" ht="15" hidden="false" customHeight="false" outlineLevel="0" collapsed="false">
      <c r="A40" s="5" t="s">
        <v>51</v>
      </c>
      <c r="B40" s="7" t="str">
        <f aca="false">IF(OR(B17=0,COUNT(B29:B33)&lt;5),"",B39*(1-B30)*B17*B29+B30*B17*B31)</f>
        <v/>
      </c>
    </row>
    <row r="41" customFormat="false" ht="15" hidden="false" customHeight="false" outlineLevel="0" collapsed="false">
      <c r="A41" s="8" t="s">
        <v>52</v>
      </c>
      <c r="B41" s="9" t="str">
        <f aca="false">IF(OR(B17=0,COUNT(B29:B33)&lt;5),"",B23-B40)</f>
        <v/>
      </c>
    </row>
    <row r="42" customFormat="false" ht="15" hidden="false" customHeight="false" outlineLevel="0" collapsed="false">
      <c r="A42" s="5" t="s">
        <v>53</v>
      </c>
      <c r="B42" s="10" t="str">
        <f aca="false">IF(OR(B17=0,COUNT(B29:B33)&lt;5),"",1-B39*(1-B30)*B17/K17)</f>
        <v/>
      </c>
    </row>
    <row r="43" customFormat="false" ht="15" hidden="false" customHeight="false" outlineLevel="0" collapsed="false">
      <c r="A43" s="8" t="s">
        <v>54</v>
      </c>
      <c r="B43" s="19" t="str">
        <f aca="false">IF(OR(B17=0,COUNT(B29:B33)&lt;5),"",'Break-even'!I44)</f>
        <v/>
      </c>
    </row>
    <row r="44" customFormat="false" ht="15" hidden="false" customHeight="false" outlineLevel="0" collapsed="false">
      <c r="A44" s="5" t="s">
        <v>55</v>
      </c>
      <c r="B44" s="10" t="str">
        <f aca="false">IF(OR(B17=0,COUNT(B29:B33)&lt;5),"",B30-B22)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6"/>
    <col collapsed="false" customWidth="true" hidden="false" outlineLevel="0" max="3" min="3" style="0" width="11"/>
    <col collapsed="false" customWidth="true" hidden="false" outlineLevel="0" max="4" min="4" style="0" width="10"/>
    <col collapsed="false" customWidth="true" hidden="false" outlineLevel="0" max="5" min="5" style="0" width="8"/>
    <col collapsed="false" customWidth="true" hidden="false" outlineLevel="0" max="6" min="6" style="0" width="10"/>
    <col collapsed="false" customWidth="true" hidden="false" outlineLevel="0" max="7" min="7" style="0" width="9"/>
    <col collapsed="false" customWidth="true" hidden="false" outlineLevel="0" max="9" min="8" style="0" width="12"/>
    <col collapsed="false" customWidth="true" hidden="false" outlineLevel="0" max="10" min="10" style="0" width="14"/>
    <col collapsed="false" customWidth="true" hidden="false" outlineLevel="0" max="11" min="11" style="0" width="16"/>
    <col collapsed="false" customWidth="true" hidden="false" outlineLevel="0" max="13" min="12" style="0" width="14"/>
  </cols>
  <sheetData>
    <row r="1" customFormat="false" ht="15" hidden="false" customHeight="false" outlineLevel="0" collapsed="false">
      <c r="A1" s="1" t="s">
        <v>56</v>
      </c>
    </row>
    <row r="2" customFormat="false" ht="15" hidden="false" customHeight="false" outlineLevel="0" collapsed="false">
      <c r="A2" s="2" t="s">
        <v>57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customFormat="false" ht="15" hidden="false" customHeight="false" outlineLevel="0" collapsed="false">
      <c r="A5" s="5" t="s">
        <v>58</v>
      </c>
      <c r="B5" s="20" t="n">
        <v>520000000</v>
      </c>
      <c r="C5" s="4" t="n">
        <v>0.0009</v>
      </c>
      <c r="D5" s="4" t="n">
        <v>0.35</v>
      </c>
      <c r="E5" s="4" t="n">
        <v>3.4</v>
      </c>
      <c r="G5" s="4" t="n">
        <v>16</v>
      </c>
      <c r="H5" s="5" t="n">
        <f aca="false">IF(C5="","",0.12*(1-EXP(-50*C5))/(1-EXP(-50))+0.24*(1-(1-EXP(-50*C5))/(1-EXP(-50)))-IF(F5="",0,0.04*(1-(MIN(50,MAX(5,F5))-5)/45)))</f>
        <v>0.234719697819972</v>
      </c>
      <c r="I5" s="5" t="n">
        <f aca="false">IF(C5="","",(1+(E5-2.5)*(0.11852-0.05478*LN(C5))^2)/(1-1.5*(0.11852-0.05478*LN(C5))^2))</f>
        <v>1.97673288100555</v>
      </c>
      <c r="J5" s="6" t="n">
        <f aca="false">IF(C5="","",(D5*NORMSDIST((NORMSINV(C5)+SQRT(H5)*NORMSINV(0.999))/SQRT(1-H5))-C5*D5)*I5)</f>
        <v>0.02129375557446</v>
      </c>
      <c r="K5" s="7" t="n">
        <f aca="false">IF(C5="","",J5*12.5*B5)</f>
        <v>138409411.23399</v>
      </c>
      <c r="L5" s="7" t="n">
        <f aca="false">IF(C5="","",C5*D5*B5)</f>
        <v>163800</v>
      </c>
      <c r="M5" s="7" t="n">
        <f aca="false">IF(OR(B5="",G5=""),0,B5^2/G5)</f>
        <v>16900000000000000</v>
      </c>
    </row>
    <row r="6" customFormat="false" ht="15" hidden="false" customHeight="false" outlineLevel="0" collapsed="false">
      <c r="A6" s="5" t="s">
        <v>59</v>
      </c>
      <c r="B6" s="20" t="n">
        <v>720000000</v>
      </c>
      <c r="C6" s="4" t="n">
        <v>0.0021</v>
      </c>
      <c r="D6" s="4" t="n">
        <v>0.38</v>
      </c>
      <c r="E6" s="4" t="n">
        <v>3.8</v>
      </c>
      <c r="G6" s="4" t="n">
        <v>24</v>
      </c>
      <c r="H6" s="5" t="n">
        <f aca="false">IF(C6="","",0.12*(1-EXP(-50*C6))/(1-EXP(-50))+0.24*(1-(1-EXP(-50*C6))/(1-EXP(-50)))-IF(F6="",0,0.04*(1-(MIN(50,MAX(5,F6))-5)/45)))</f>
        <v>0.228038942710352</v>
      </c>
      <c r="I6" s="5" t="n">
        <f aca="false">IF(C6="","",(1+(E6-2.5)*(0.11852-0.05478*LN(C6))^2)/(1-1.5*(0.11852-0.05478*LN(C6))^2))</f>
        <v>1.84766347193713</v>
      </c>
      <c r="J6" s="6" t="n">
        <f aca="false">IF(C6="","",(D6*NORMSDIST((NORMSINV(C6)+SQRT(H6)*NORMSINV(0.999))/SQRT(1-H6))-C6*D6)*I6)</f>
        <v>0.0386901115348426</v>
      </c>
      <c r="K6" s="7" t="n">
        <f aca="false">IF(C6="","",J6*12.5*B6)</f>
        <v>348211003.813584</v>
      </c>
      <c r="L6" s="7" t="n">
        <f aca="false">IF(C6="","",C6*D6*B6)</f>
        <v>574560</v>
      </c>
      <c r="M6" s="7" t="n">
        <f aca="false">IF(OR(B6="",G6=""),0,B6^2/G6)</f>
        <v>21600000000000000</v>
      </c>
    </row>
    <row r="7" customFormat="false" ht="15" hidden="false" customHeight="false" outlineLevel="0" collapsed="false">
      <c r="A7" s="5" t="s">
        <v>60</v>
      </c>
      <c r="B7" s="20" t="n">
        <v>880000000</v>
      </c>
      <c r="C7" s="4" t="n">
        <v>0.0038</v>
      </c>
      <c r="D7" s="4" t="n">
        <v>0.4</v>
      </c>
      <c r="E7" s="4" t="n">
        <v>4.1</v>
      </c>
      <c r="G7" s="4" t="n">
        <v>32</v>
      </c>
      <c r="H7" s="5" t="n">
        <f aca="false">IF(C7="","",0.12*(1-EXP(-50*C7))/(1-EXP(-50))+0.24*(1-(1-EXP(-50*C7))/(1-EXP(-50)))-IF(F7="",0,0.04*(1-(MIN(50,MAX(5,F7))-5)/45)))</f>
        <v>0.219235096073203</v>
      </c>
      <c r="I7" s="5" t="n">
        <f aca="false">IF(C7="","",(1+(E7-2.5)*(0.11852-0.05478*LN(C7))^2)/(1-1.5*(0.11852-0.05478*LN(C7))^2))</f>
        <v>1.76207371259483</v>
      </c>
      <c r="J7" s="6" t="n">
        <f aca="false">IF(C7="","",(D7*NORMSDIST((NORMSINV(C7)+SQRT(H7)*NORMSINV(0.999))/SQRT(1-H7))-C7*D7)*I7)</f>
        <v>0.0560096959916495</v>
      </c>
      <c r="K7" s="7" t="n">
        <f aca="false">IF(C7="","",J7*12.5*B7)</f>
        <v>616106655.908145</v>
      </c>
      <c r="L7" s="7" t="n">
        <f aca="false">IF(C7="","",C7*D7*B7)</f>
        <v>1337600</v>
      </c>
      <c r="M7" s="7" t="n">
        <f aca="false">IF(OR(B7="",G7=""),0,B7^2/G7)</f>
        <v>24200000000000000</v>
      </c>
    </row>
    <row r="8" customFormat="false" ht="15" hidden="false" customHeight="false" outlineLevel="0" collapsed="false">
      <c r="A8" s="5" t="s">
        <v>61</v>
      </c>
      <c r="B8" s="20" t="n">
        <v>780000000</v>
      </c>
      <c r="C8" s="4" t="n">
        <v>0.0067</v>
      </c>
      <c r="D8" s="4" t="n">
        <v>0.42</v>
      </c>
      <c r="E8" s="4" t="n">
        <v>4.3</v>
      </c>
      <c r="G8" s="4" t="n">
        <v>35</v>
      </c>
      <c r="H8" s="5" t="n">
        <f aca="false">IF(C8="","",0.12*(1-EXP(-50*C8))/(1-EXP(-50))+0.24*(1-(1-EXP(-50*C8))/(1-EXP(-50)))-IF(F8="",0,0.04*(1-(MIN(50,MAX(5,F8))-5)/45)))</f>
        <v>0.205840570362307</v>
      </c>
      <c r="I8" s="5" t="n">
        <f aca="false">IF(C8="","",(1+(E8-2.5)*(0.11852-0.05478*LN(C8))^2)/(1-1.5*(0.11852-0.05478*LN(C8))^2))</f>
        <v>1.66217788693094</v>
      </c>
      <c r="J8" s="6" t="n">
        <f aca="false">IF(C8="","",(D8*NORMSDIST((NORMSINV(C8)+SQRT(H8)*NORMSINV(0.999))/SQRT(1-H8))-C8*D8)*I8)</f>
        <v>0.0754200639771639</v>
      </c>
      <c r="K8" s="7" t="n">
        <f aca="false">IF(C8="","",J8*12.5*B8)</f>
        <v>735345623.777348</v>
      </c>
      <c r="L8" s="7" t="n">
        <f aca="false">IF(C8="","",C8*D8*B8)</f>
        <v>2194920</v>
      </c>
      <c r="M8" s="7" t="n">
        <f aca="false">IF(OR(B8="",G8=""),0,B8^2/G8)</f>
        <v>17382857142857100</v>
      </c>
    </row>
    <row r="9" customFormat="false" ht="15" hidden="false" customHeight="false" outlineLevel="0" collapsed="false">
      <c r="A9" s="5" t="s">
        <v>62</v>
      </c>
      <c r="B9" s="20" t="n">
        <v>560000000</v>
      </c>
      <c r="C9" s="4" t="n">
        <v>0.0121</v>
      </c>
      <c r="D9" s="4" t="n">
        <v>0.44</v>
      </c>
      <c r="E9" s="4" t="n">
        <v>4</v>
      </c>
      <c r="F9" s="4" t="n">
        <v>38</v>
      </c>
      <c r="G9" s="4" t="n">
        <v>33</v>
      </c>
      <c r="H9" s="5" t="n">
        <f aca="false">IF(C9="","",0.12*(1-EXP(-50*C9))/(1-EXP(-50))+0.24*(1-(1-EXP(-50*C9))/(1-EXP(-50)))-IF(F9="",0,0.04*(1-(MIN(50,MAX(5,F9))-5)/45)))</f>
        <v>0.174862264530098</v>
      </c>
      <c r="I9" s="5" t="n">
        <f aca="false">IF(C9="","",(1+(E9-2.5)*(0.11852-0.05478*LN(C9))^2)/(1-1.5*(0.11852-0.05478*LN(C9))^2))</f>
        <v>1.48378444371311</v>
      </c>
      <c r="J9" s="6" t="n">
        <f aca="false">IF(C9="","",(D9*NORMSDIST((NORMSINV(C9)+SQRT(H9)*NORMSINV(0.999))/SQRT(1-H9))-C9*D9)*I9)</f>
        <v>0.0866766786593441</v>
      </c>
      <c r="K9" s="7" t="n">
        <f aca="false">IF(C9="","",J9*12.5*B9)</f>
        <v>606736750.615408</v>
      </c>
      <c r="L9" s="7" t="n">
        <f aca="false">IF(C9="","",C9*D9*B9)</f>
        <v>2981440</v>
      </c>
      <c r="M9" s="7" t="n">
        <f aca="false">IF(OR(B9="",G9=""),0,B9^2/G9)</f>
        <v>9503030303030300</v>
      </c>
    </row>
    <row r="10" customFormat="false" ht="15" hidden="false" customHeight="false" outlineLevel="0" collapsed="false">
      <c r="A10" s="5" t="s">
        <v>63</v>
      </c>
      <c r="B10" s="20" t="n">
        <v>380000000</v>
      </c>
      <c r="C10" s="4" t="n">
        <v>0.0224</v>
      </c>
      <c r="D10" s="4" t="n">
        <v>0.45</v>
      </c>
      <c r="E10" s="4" t="n">
        <v>3.7</v>
      </c>
      <c r="F10" s="4" t="n">
        <v>24</v>
      </c>
      <c r="G10" s="4" t="n">
        <v>30</v>
      </c>
      <c r="H10" s="5" t="n">
        <f aca="false">IF(C10="","",0.12*(1-EXP(-50*C10))/(1-EXP(-50))+0.24*(1-(1-EXP(-50*C10))/(1-EXP(-50)))-IF(F10="",0,0.04*(1-(MIN(50,MAX(5,F10))-5)/45)))</f>
        <v>0.136042464243654</v>
      </c>
      <c r="I10" s="5" t="n">
        <f aca="false">IF(C10="","",(1+(E10-2.5)*(0.11852-0.05478*LN(C10))^2)/(1-1.5*(0.11852-0.05478*LN(C10))^2))</f>
        <v>1.34289174315453</v>
      </c>
      <c r="J10" s="6" t="n">
        <f aca="false">IF(C10="","",(D10*NORMSDIST((NORMSINV(C10)+SQRT(H10)*NORMSINV(0.999))/SQRT(1-H10))-C10*D10)*I10)</f>
        <v>0.0925462078655509</v>
      </c>
      <c r="K10" s="7" t="n">
        <f aca="false">IF(C10="","",J10*12.5*B10)</f>
        <v>439594487.361367</v>
      </c>
      <c r="L10" s="7" t="n">
        <f aca="false">IF(C10="","",C10*D10*B10)</f>
        <v>3830400</v>
      </c>
      <c r="M10" s="7" t="n">
        <f aca="false">IF(OR(B10="",G10=""),0,B10^2/G10)</f>
        <v>4813333333333333</v>
      </c>
    </row>
    <row r="11" customFormat="false" ht="15" hidden="false" customHeight="false" outlineLevel="0" collapsed="false">
      <c r="A11" s="5" t="s">
        <v>64</v>
      </c>
      <c r="B11" s="20" t="n">
        <v>160000000</v>
      </c>
      <c r="C11" s="4" t="n">
        <v>0.041</v>
      </c>
      <c r="D11" s="4" t="n">
        <v>0.45</v>
      </c>
      <c r="E11" s="4" t="n">
        <v>3.2</v>
      </c>
      <c r="F11" s="4" t="n">
        <v>15</v>
      </c>
      <c r="G11" s="4" t="n">
        <v>14</v>
      </c>
      <c r="H11" s="5" t="n">
        <f aca="false">IF(C11="","",0.12*(1-EXP(-50*C11))/(1-EXP(-50))+0.24*(1-(1-EXP(-50*C11))/(1-EXP(-50)))-IF(F11="",0,0.04*(1-(MIN(50,MAX(5,F11))-5)/45)))</f>
        <v>0.104337077319425</v>
      </c>
      <c r="I11" s="5" t="n">
        <f aca="false">IF(C11="","",(1+(E11-2.5)*(0.11852-0.05478*LN(C11))^2)/(1-1.5*(0.11852-0.05478*LN(C11))^2))</f>
        <v>1.21762969711621</v>
      </c>
      <c r="J11" s="6" t="n">
        <f aca="false">IF(C11="","",(D11*NORMSDIST((NORMSINV(C11)+SQRT(H11)*NORMSINV(0.999))/SQRT(1-H11))-C11*D11)*I11)</f>
        <v>0.09633633254264</v>
      </c>
      <c r="K11" s="7" t="n">
        <f aca="false">IF(C11="","",J11*12.5*B11)</f>
        <v>192672665.08528</v>
      </c>
      <c r="L11" s="7" t="n">
        <f aca="false">IF(C11="","",C11*D11*B11)</f>
        <v>2952000</v>
      </c>
      <c r="M11" s="7" t="n">
        <f aca="false">IF(OR(B11="",G11=""),0,B11^2/G11)</f>
        <v>1828571428571430</v>
      </c>
    </row>
    <row r="12" customFormat="false" ht="15" hidden="false" customHeight="false" outlineLevel="0" collapsed="false">
      <c r="A12" s="4" t="s">
        <v>22</v>
      </c>
      <c r="H12" s="5" t="str">
        <f aca="false">IF(C12="","",0.12*(1-EXP(-50*C12))/(1-EXP(-50))+0.24*(1-(1-EXP(-50*C12))/(1-EXP(-50)))-IF(F12="",0,0.04*(1-(MIN(50,MAX(5,F12))-5)/45)))</f>
        <v/>
      </c>
      <c r="I12" s="5" t="str">
        <f aca="false">IF(C12="","",(1+(E12-2.5)*(0.11852-0.05478*LN(C12))^2)/(1-1.5*(0.11852-0.05478*LN(C12))^2))</f>
        <v/>
      </c>
      <c r="J12" s="6" t="str">
        <f aca="false">IF(C12="","",(D12*NORMSDIST((NORMSINV(C12)+SQRT(H12)*NORMSINV(0.999))/SQRT(1-H12))-C12*D12)*I12)</f>
        <v/>
      </c>
      <c r="K12" s="7" t="str">
        <f aca="false">IF(C12="","",J12*12.5*B12)</f>
        <v/>
      </c>
      <c r="L12" s="7" t="str">
        <f aca="false">IF(C12="","",C12*D12*B12)</f>
        <v/>
      </c>
      <c r="M12" s="7" t="n">
        <f aca="false">IF(OR(B12="",G12=""),0,B12^2/G12)</f>
        <v>0</v>
      </c>
    </row>
    <row r="13" customFormat="false" ht="15" hidden="false" customHeight="false" outlineLevel="0" collapsed="false">
      <c r="A13" s="4" t="s">
        <v>23</v>
      </c>
      <c r="H13" s="5" t="str">
        <f aca="false">IF(C13="","",0.12*(1-EXP(-50*C13))/(1-EXP(-50))+0.24*(1-(1-EXP(-50*C13))/(1-EXP(-50)))-IF(F13="",0,0.04*(1-(MIN(50,MAX(5,F13))-5)/45)))</f>
        <v/>
      </c>
      <c r="I13" s="5" t="str">
        <f aca="false">IF(C13="","",(1+(E13-2.5)*(0.11852-0.05478*LN(C13))^2)/(1-1.5*(0.11852-0.05478*LN(C13))^2))</f>
        <v/>
      </c>
      <c r="J13" s="6" t="str">
        <f aca="false">IF(C13="","",(D13*NORMSDIST((NORMSINV(C13)+SQRT(H13)*NORMSINV(0.999))/SQRT(1-H13))-C13*D13)*I13)</f>
        <v/>
      </c>
      <c r="K13" s="7" t="str">
        <f aca="false">IF(C13="","",J13*12.5*B13)</f>
        <v/>
      </c>
      <c r="L13" s="7" t="str">
        <f aca="false">IF(C13="","",C13*D13*B13)</f>
        <v/>
      </c>
      <c r="M13" s="7" t="n">
        <f aca="false">IF(OR(B13="",G13=""),0,B13^2/G13)</f>
        <v>0</v>
      </c>
    </row>
    <row r="14" customFormat="false" ht="15" hidden="false" customHeight="false" outlineLevel="0" collapsed="false">
      <c r="A14" s="4" t="s">
        <v>24</v>
      </c>
      <c r="H14" s="5" t="str">
        <f aca="false">IF(C14="","",0.12*(1-EXP(-50*C14))/(1-EXP(-50))+0.24*(1-(1-EXP(-50*C14))/(1-EXP(-50)))-IF(F14="",0,0.04*(1-(MIN(50,MAX(5,F14))-5)/45)))</f>
        <v/>
      </c>
      <c r="I14" s="5" t="str">
        <f aca="false">IF(C14="","",(1+(E14-2.5)*(0.11852-0.05478*LN(C14))^2)/(1-1.5*(0.11852-0.05478*LN(C14))^2))</f>
        <v/>
      </c>
      <c r="J14" s="6" t="str">
        <f aca="false">IF(C14="","",(D14*NORMSDIST((NORMSINV(C14)+SQRT(H14)*NORMSINV(0.999))/SQRT(1-H14))-C14*D14)*I14)</f>
        <v/>
      </c>
      <c r="K14" s="7" t="str">
        <f aca="false">IF(C14="","",J14*12.5*B14)</f>
        <v/>
      </c>
      <c r="L14" s="7" t="str">
        <f aca="false">IF(C14="","",C14*D14*B14)</f>
        <v/>
      </c>
      <c r="M14" s="7" t="n">
        <f aca="false">IF(OR(B14="",G14=""),0,B14^2/G14)</f>
        <v>0</v>
      </c>
    </row>
    <row r="15" customFormat="false" ht="15" hidden="false" customHeight="false" outlineLevel="0" collapsed="false">
      <c r="A15" s="4" t="s">
        <v>25</v>
      </c>
      <c r="H15" s="5" t="str">
        <f aca="false">IF(C15="","",0.12*(1-EXP(-50*C15))/(1-EXP(-50))+0.24*(1-(1-EXP(-50*C15))/(1-EXP(-50)))-IF(F15="",0,0.04*(1-(MIN(50,MAX(5,F15))-5)/45)))</f>
        <v/>
      </c>
      <c r="I15" s="5" t="str">
        <f aca="false">IF(C15="","",(1+(E15-2.5)*(0.11852-0.05478*LN(C15))^2)/(1-1.5*(0.11852-0.05478*LN(C15))^2))</f>
        <v/>
      </c>
      <c r="J15" s="6" t="str">
        <f aca="false">IF(C15="","",(D15*NORMSDIST((NORMSINV(C15)+SQRT(H15)*NORMSINV(0.999))/SQRT(1-H15))-C15*D15)*I15)</f>
        <v/>
      </c>
      <c r="K15" s="7" t="str">
        <f aca="false">IF(C15="","",J15*12.5*B15)</f>
        <v/>
      </c>
      <c r="L15" s="7" t="str">
        <f aca="false">IF(C15="","",C15*D15*B15)</f>
        <v/>
      </c>
      <c r="M15" s="7" t="n">
        <f aca="false">IF(OR(B15="",G15=""),0,B15^2/G15)</f>
        <v>0</v>
      </c>
    </row>
    <row r="16" customFormat="false" ht="15" hidden="false" customHeight="false" outlineLevel="0" collapsed="false">
      <c r="A16" s="4" t="s">
        <v>26</v>
      </c>
      <c r="H16" s="5" t="str">
        <f aca="false">IF(C16="","",0.12*(1-EXP(-50*C16))/(1-EXP(-50))+0.24*(1-(1-EXP(-50*C16))/(1-EXP(-50)))-IF(F16="",0,0.04*(1-(MIN(50,MAX(5,F16))-5)/45)))</f>
        <v/>
      </c>
      <c r="I16" s="5" t="str">
        <f aca="false">IF(C16="","",(1+(E16-2.5)*(0.11852-0.05478*LN(C16))^2)/(1-1.5*(0.11852-0.05478*LN(C16))^2))</f>
        <v/>
      </c>
      <c r="J16" s="6" t="str">
        <f aca="false">IF(C16="","",(D16*NORMSDIST((NORMSINV(C16)+SQRT(H16)*NORMSINV(0.999))/SQRT(1-H16))-C16*D16)*I16)</f>
        <v/>
      </c>
      <c r="K16" s="7" t="str">
        <f aca="false">IF(C16="","",J16*12.5*B16)</f>
        <v/>
      </c>
      <c r="L16" s="7" t="str">
        <f aca="false">IF(C16="","",C16*D16*B16)</f>
        <v/>
      </c>
      <c r="M16" s="7" t="n">
        <f aca="false">IF(OR(B16="",G16=""),0,B16^2/G16)</f>
        <v>0</v>
      </c>
    </row>
    <row r="17" customFormat="false" ht="15" hidden="false" customHeight="false" outlineLevel="0" collapsed="false">
      <c r="A17" s="8" t="s">
        <v>27</v>
      </c>
      <c r="B17" s="9" t="n">
        <f aca="false">SUM(B5:B16)</f>
        <v>4000000000</v>
      </c>
      <c r="K17" s="9" t="n">
        <f aca="false">SUM(K5:K16)</f>
        <v>3077076597.79512</v>
      </c>
      <c r="L17" s="9" t="n">
        <f aca="false">SUM(L5:L16)</f>
        <v>14034720</v>
      </c>
    </row>
    <row r="19" customFormat="false" ht="15" hidden="false" customHeight="false" outlineLevel="0" collapsed="false">
      <c r="A19" s="8" t="s">
        <v>28</v>
      </c>
    </row>
    <row r="20" customFormat="false" ht="15" hidden="false" customHeight="false" outlineLevel="0" collapsed="false">
      <c r="A20" s="5" t="s">
        <v>29</v>
      </c>
      <c r="B20" s="10" t="n">
        <f aca="false">IF(B17=0,"",K17/B17)</f>
        <v>0.76926914944878</v>
      </c>
    </row>
    <row r="21" customFormat="false" ht="15" hidden="false" customHeight="false" outlineLevel="0" collapsed="false">
      <c r="A21" s="5" t="s">
        <v>30</v>
      </c>
      <c r="B21" s="11" t="n">
        <f aca="false">IF(B17=0,"",L17/B17)</f>
        <v>0.00350868</v>
      </c>
    </row>
    <row r="22" customFormat="false" ht="15" hidden="false" customHeight="false" outlineLevel="0" collapsed="false">
      <c r="A22" s="8" t="s">
        <v>31</v>
      </c>
      <c r="B22" s="12" t="n">
        <f aca="false">IF(B17=0,"",(K17*0.08+L17)/B17)</f>
        <v>0.0650502119559024</v>
      </c>
    </row>
    <row r="23" customFormat="false" ht="15" hidden="false" customHeight="false" outlineLevel="0" collapsed="false">
      <c r="A23" s="5" t="s">
        <v>32</v>
      </c>
      <c r="B23" s="7" t="n">
        <f aca="false">IF(OR(B17=0,B29=""),"",K17*B29)</f>
        <v>415405340.702341</v>
      </c>
    </row>
    <row r="24" customFormat="false" ht="15" hidden="false" customHeight="false" outlineLevel="0" collapsed="false">
      <c r="A24" s="5" t="s">
        <v>33</v>
      </c>
      <c r="B24" s="10" t="n">
        <f aca="false">IF(B17=0,"",B22+0.005)</f>
        <v>0.0700502119559024</v>
      </c>
    </row>
    <row r="26" customFormat="false" ht="51.75" hidden="false" customHeight="true" outlineLevel="0" collapsed="false">
      <c r="A26" s="13" t="s">
        <v>34</v>
      </c>
    </row>
    <row r="28" customFormat="false" ht="15" hidden="false" customHeight="false" outlineLevel="0" collapsed="false">
      <c r="A28" s="8" t="s">
        <v>35</v>
      </c>
    </row>
    <row r="29" customFormat="false" ht="15" hidden="false" customHeight="false" outlineLevel="0" collapsed="false">
      <c r="A29" s="5" t="s">
        <v>36</v>
      </c>
      <c r="B29" s="14" t="n">
        <v>0.135</v>
      </c>
      <c r="C29" s="15" t="s">
        <v>37</v>
      </c>
    </row>
    <row r="30" customFormat="false" ht="15" hidden="false" customHeight="false" outlineLevel="0" collapsed="false">
      <c r="A30" s="5" t="s">
        <v>38</v>
      </c>
      <c r="B30" s="14" t="n">
        <v>0.07</v>
      </c>
      <c r="C30" s="15" t="s">
        <v>39</v>
      </c>
    </row>
    <row r="31" customFormat="false" ht="15" hidden="false" customHeight="false" outlineLevel="0" collapsed="false">
      <c r="A31" s="5" t="s">
        <v>40</v>
      </c>
      <c r="B31" s="14" t="n">
        <v>0.05</v>
      </c>
      <c r="C31" s="15" t="s">
        <v>41</v>
      </c>
    </row>
    <row r="32" customFormat="false" ht="15" hidden="false" customHeight="false" outlineLevel="0" collapsed="false">
      <c r="A32" s="5" t="s">
        <v>42</v>
      </c>
      <c r="B32" s="16" t="n">
        <v>5</v>
      </c>
      <c r="C32" s="15" t="s">
        <v>43</v>
      </c>
    </row>
    <row r="33" customFormat="false" ht="15" hidden="false" customHeight="false" outlineLevel="0" collapsed="false">
      <c r="A33" s="5" t="s">
        <v>44</v>
      </c>
      <c r="B33" s="17" t="n">
        <v>0</v>
      </c>
      <c r="C33" s="15" t="s">
        <v>45</v>
      </c>
    </row>
    <row r="35" customFormat="false" ht="15" hidden="false" customHeight="false" outlineLevel="0" collapsed="false">
      <c r="A35" s="8" t="s">
        <v>46</v>
      </c>
    </row>
    <row r="36" customFormat="false" ht="15" hidden="false" customHeight="false" outlineLevel="0" collapsed="false">
      <c r="A36" s="5" t="s">
        <v>47</v>
      </c>
      <c r="B36" s="18" t="n">
        <f aca="false">IF(B17=0,"",B17^2/SUM(M5:M16))</f>
        <v>166.2721302537</v>
      </c>
    </row>
    <row r="37" customFormat="false" ht="15" hidden="false" customHeight="false" outlineLevel="0" collapsed="false">
      <c r="A37" s="5" t="s">
        <v>48</v>
      </c>
      <c r="B37" s="10" t="n">
        <f aca="false">IF(B17=0,"",SUMPRODUCT(D5:D16,B5:B16)/B17)</f>
        <v>0.40615</v>
      </c>
    </row>
    <row r="38" customFormat="false" ht="15" hidden="false" customHeight="false" outlineLevel="0" collapsed="false">
      <c r="A38" s="5" t="s">
        <v>49</v>
      </c>
      <c r="B38" s="6" t="n">
        <f aca="false">IF(OR(B17=0,COUNT(B29:B33)&lt;5),"",IF(B33=1,MAX(0.3,MAX(0.3,IF(B36&gt;=25,0+3.56/B36+(-1.85)*B22+0.55*B37+0.07*B32,0.11+2.61/B36+(-2.91)*B22+0.68*B37+0.07*B32))/2),MAX(0.3,IF(B36&gt;=25,0+3.56/B36+(-1.85)*B22+0.55*B37+0.07*B32,0.11+2.61/B36+(-2.91)*B22+0.68*B37+0.07*B32))))</f>
        <v>0.474450291647814</v>
      </c>
    </row>
    <row r="39" customFormat="false" ht="15" hidden="false" customHeight="false" outlineLevel="0" collapsed="false">
      <c r="A39" s="5" t="s">
        <v>50</v>
      </c>
      <c r="B39" s="10" t="n">
        <f aca="false">IF(OR(B17=0,COUNT(B29:B33)&lt;5),"",MAX(IF(B33=1,0.1,0.15),12.5*IF((1)&lt;=(B22),1,IF((B30)&gt;=(B22),(EXP((-1/((B38)*(B22)))*((1)-(B22)))-EXP((-1/((B38)*(B22)))*MAX((B30)-(B22),0)))/((-1/((B38)*(B22)))*(((1)-(B22))-MAX((B30)-(B22),0))),((B22)-(B30))/((1)-(B30))+(1-((B22)-(B30))/((1)-(B30)))*(EXP((-1/((B38)*(B22)))*((1)-(B22)))-EXP((-1/((B38)*(B22)))*MAX((B22)-(B22),0)))/((-1/((B38)*(B22)))*(((1)-(B22))-MAX((B22)-(B22),0)))))))</f>
        <v>0.353357925857869</v>
      </c>
    </row>
    <row r="40" customFormat="false" ht="15" hidden="false" customHeight="false" outlineLevel="0" collapsed="false">
      <c r="A40" s="5" t="s">
        <v>51</v>
      </c>
      <c r="B40" s="7" t="n">
        <f aca="false">IF(OR(B17=0,COUNT(B29:B33)&lt;5),"",B39*(1-B30)*B17*B29+B30*B17*B31)</f>
        <v>191456350.365822</v>
      </c>
    </row>
    <row r="41" customFormat="false" ht="15" hidden="false" customHeight="false" outlineLevel="0" collapsed="false">
      <c r="A41" s="8" t="s">
        <v>52</v>
      </c>
      <c r="B41" s="9" t="n">
        <f aca="false">IF(OR(B17=0,COUNT(B29:B33)&lt;5),"",B23-B40)</f>
        <v>223948990.33652</v>
      </c>
    </row>
    <row r="42" customFormat="false" ht="15" hidden="false" customHeight="false" outlineLevel="0" collapsed="false">
      <c r="A42" s="5" t="s">
        <v>53</v>
      </c>
      <c r="B42" s="10" t="n">
        <f aca="false">IF(OR(B17=0,COUNT(B29:B33)&lt;5),"",1-B39*(1-B30)*B17/K17)</f>
        <v>0.572811581897841</v>
      </c>
    </row>
    <row r="43" customFormat="false" ht="15" hidden="false" customHeight="false" outlineLevel="0" collapsed="false">
      <c r="A43" s="8" t="s">
        <v>54</v>
      </c>
      <c r="B43" s="19" t="n">
        <f aca="false">IF(OR(B17=0,COUNT(B29:B33)&lt;5),"",'Break-even, example'!I44)</f>
        <v>0.0354212917909535</v>
      </c>
    </row>
    <row r="44" customFormat="false" ht="15" hidden="false" customHeight="false" outlineLevel="0" collapsed="false">
      <c r="A44" s="5" t="s">
        <v>55</v>
      </c>
      <c r="B44" s="10" t="n">
        <f aca="false">IF(OR(B17=0,COUNT(B29:B33)&lt;5),"",B30-B22)</f>
        <v>0.00494978804409757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4" min="2" style="0" width="14"/>
    <col collapsed="false" customWidth="true" hidden="false" outlineLevel="0" max="5" min="5" style="0" width="18"/>
  </cols>
  <sheetData>
    <row r="1" customFormat="false" ht="15" hidden="false" customHeight="false" outlineLevel="0" collapsed="false">
      <c r="A1" s="1" t="s">
        <v>65</v>
      </c>
    </row>
    <row r="2" customFormat="false" ht="15" hidden="false" customHeight="false" outlineLevel="0" collapsed="false">
      <c r="A2" s="2" t="s">
        <v>66</v>
      </c>
    </row>
    <row r="4" customFormat="false" ht="15" hidden="false" customHeight="false" outlineLevel="0" collapsed="false">
      <c r="A4" s="3" t="s">
        <v>67</v>
      </c>
      <c r="B4" s="3" t="s">
        <v>68</v>
      </c>
      <c r="C4" s="3" t="s">
        <v>69</v>
      </c>
      <c r="D4" s="3" t="s">
        <v>70</v>
      </c>
      <c r="E4" s="3" t="s">
        <v>52</v>
      </c>
    </row>
    <row r="5" customFormat="false" ht="15" hidden="false" customHeight="false" outlineLevel="0" collapsed="false">
      <c r="A5" s="5" t="n">
        <v>1</v>
      </c>
      <c r="B5" s="11" t="n">
        <f aca="false">0.001</f>
        <v>0.001</v>
      </c>
      <c r="C5" s="11" t="n">
        <f aca="false">IF('Your portfolio'!B22="",0.3,'Your portfolio'!B22+0.05)</f>
        <v>0.3</v>
      </c>
      <c r="D5" s="11" t="n">
        <f aca="false">(B5+C5)/2</f>
        <v>0.1505</v>
      </c>
      <c r="E5" s="7" t="n">
        <f aca="false">IF(ISNUMBER('Your portfolio'!B38),'Your portfolio'!B23-(MAX(IF('Your portfolio'!B33=1,0.1,0.15),12.5*IF((1)&lt;=('Your portfolio'!B22),1,IF((D5)&gt;=('Your portfolio'!B22),(EXP((-1/(('Your portfolio'!B38)*('Your portfolio'!B22)))*((1)-('Your portfolio'!B22)))-EXP((-1/(('Your portfolio'!B38)*('Your portfolio'!B22)))*MAX((D5)-('Your portfolio'!B22),0)))/((-1/(('Your portfolio'!B38)*('Your portfolio'!B22)))*(((1)-('Your portfolio'!B22))-MAX((D5)-('Your portfolio'!B22),0))),(('Your portfolio'!B22)-(D5))/((1)-(D5))+(1-(('Your portfolio'!B22)-(D5))/((1)-(D5)))*(EXP((-1/(('Your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portfolio'!B22),0))))))*(1-D5)*'Your portfolio'!B17*'Your portfolio'!B29+D5*'Your portfolio'!B17*'Your portfolio'!B31),0)</f>
        <v>0</v>
      </c>
    </row>
    <row r="6" customFormat="false" ht="15" hidden="false" customHeight="false" outlineLevel="0" collapsed="false">
      <c r="A6" s="5" t="n">
        <v>2</v>
      </c>
      <c r="B6" s="11" t="n">
        <f aca="false">IF(E5&lt;0,D5,B5)</f>
        <v>0.001</v>
      </c>
      <c r="C6" s="11" t="n">
        <f aca="false">IF(E5&lt;0,C5,D5)</f>
        <v>0.1505</v>
      </c>
      <c r="D6" s="11" t="n">
        <f aca="false">(B6+C6)/2</f>
        <v>0.07575</v>
      </c>
      <c r="E6" s="7" t="n">
        <f aca="false">IF(ISNUMBER('Your portfolio'!B38),'Your portfolio'!B23-(MAX(IF('Your portfolio'!B33=1,0.1,0.15),12.5*IF((1)&lt;=('Your portfolio'!B22),1,IF((D6)&gt;=('Your portfolio'!B22),(EXP((-1/(('Your portfolio'!B38)*('Your portfolio'!B22)))*((1)-('Your portfolio'!B22)))-EXP((-1/(('Your portfolio'!B38)*('Your portfolio'!B22)))*MAX((D6)-('Your portfolio'!B22),0)))/((-1/(('Your portfolio'!B38)*('Your portfolio'!B22)))*(((1)-('Your portfolio'!B22))-MAX((D6)-('Your portfolio'!B22),0))),(('Your portfolio'!B22)-(D6))/((1)-(D6))+(1-(('Your portfolio'!B22)-(D6))/((1)-(D6)))*(EXP((-1/(('Your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portfolio'!B22),0))))))*(1-D6)*'Your portfolio'!B17*'Your portfolio'!B29+D6*'Your portfolio'!B17*'Your portfolio'!B31),0)</f>
        <v>0</v>
      </c>
    </row>
    <row r="7" customFormat="false" ht="15" hidden="false" customHeight="false" outlineLevel="0" collapsed="false">
      <c r="A7" s="5" t="n">
        <v>3</v>
      </c>
      <c r="B7" s="11" t="n">
        <f aca="false">IF(E6&lt;0,D6,B6)</f>
        <v>0.001</v>
      </c>
      <c r="C7" s="11" t="n">
        <f aca="false">IF(E6&lt;0,C6,D6)</f>
        <v>0.07575</v>
      </c>
      <c r="D7" s="11" t="n">
        <f aca="false">(B7+C7)/2</f>
        <v>0.038375</v>
      </c>
      <c r="E7" s="7" t="n">
        <f aca="false">IF(ISNUMBER('Your portfolio'!B38),'Your portfolio'!B23-(MAX(IF('Your portfolio'!B33=1,0.1,0.15),12.5*IF((1)&lt;=('Your portfolio'!B22),1,IF((D7)&gt;=('Your portfolio'!B22),(EXP((-1/(('Your portfolio'!B38)*('Your portfolio'!B22)))*((1)-('Your portfolio'!B22)))-EXP((-1/(('Your portfolio'!B38)*('Your portfolio'!B22)))*MAX((D7)-('Your portfolio'!B22),0)))/((-1/(('Your portfolio'!B38)*('Your portfolio'!B22)))*(((1)-('Your portfolio'!B22))-MAX((D7)-('Your portfolio'!B22),0))),(('Your portfolio'!B22)-(D7))/((1)-(D7))+(1-(('Your portfolio'!B22)-(D7))/((1)-(D7)))*(EXP((-1/(('Your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portfolio'!B22),0))))))*(1-D7)*'Your portfolio'!B17*'Your portfolio'!B29+D7*'Your portfolio'!B17*'Your portfolio'!B31),0)</f>
        <v>0</v>
      </c>
    </row>
    <row r="8" customFormat="false" ht="15" hidden="false" customHeight="false" outlineLevel="0" collapsed="false">
      <c r="A8" s="5" t="n">
        <v>4</v>
      </c>
      <c r="B8" s="11" t="n">
        <f aca="false">IF(E7&lt;0,D7,B7)</f>
        <v>0.001</v>
      </c>
      <c r="C8" s="11" t="n">
        <f aca="false">IF(E7&lt;0,C7,D7)</f>
        <v>0.038375</v>
      </c>
      <c r="D8" s="11" t="n">
        <f aca="false">(B8+C8)/2</f>
        <v>0.0196875</v>
      </c>
      <c r="E8" s="7" t="n">
        <f aca="false">IF(ISNUMBER('Your portfolio'!B38),'Your portfolio'!B23-(MAX(IF('Your portfolio'!B33=1,0.1,0.15),12.5*IF((1)&lt;=('Your portfolio'!B22),1,IF((D8)&gt;=('Your portfolio'!B22),(EXP((-1/(('Your portfolio'!B38)*('Your portfolio'!B22)))*((1)-('Your portfolio'!B22)))-EXP((-1/(('Your portfolio'!B38)*('Your portfolio'!B22)))*MAX((D8)-('Your portfolio'!B22),0)))/((-1/(('Your portfolio'!B38)*('Your portfolio'!B22)))*(((1)-('Your portfolio'!B22))-MAX((D8)-('Your portfolio'!B22),0))),(('Your portfolio'!B22)-(D8))/((1)-(D8))+(1-(('Your portfolio'!B22)-(D8))/((1)-(D8)))*(EXP((-1/(('Your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portfolio'!B22),0))))))*(1-D8)*'Your portfolio'!B17*'Your portfolio'!B29+D8*'Your portfolio'!B17*'Your portfolio'!B31),0)</f>
        <v>0</v>
      </c>
    </row>
    <row r="9" customFormat="false" ht="15" hidden="false" customHeight="false" outlineLevel="0" collapsed="false">
      <c r="A9" s="5" t="n">
        <v>5</v>
      </c>
      <c r="B9" s="11" t="n">
        <f aca="false">IF(E8&lt;0,D8,B8)</f>
        <v>0.001</v>
      </c>
      <c r="C9" s="11" t="n">
        <f aca="false">IF(E8&lt;0,C8,D8)</f>
        <v>0.0196875</v>
      </c>
      <c r="D9" s="11" t="n">
        <f aca="false">(B9+C9)/2</f>
        <v>0.01034375</v>
      </c>
      <c r="E9" s="7" t="n">
        <f aca="false">IF(ISNUMBER('Your portfolio'!B38),'Your portfolio'!B23-(MAX(IF('Your portfolio'!B33=1,0.1,0.15),12.5*IF((1)&lt;=('Your portfolio'!B22),1,IF((D9)&gt;=('Your portfolio'!B22),(EXP((-1/(('Your portfolio'!B38)*('Your portfolio'!B22)))*((1)-('Your portfolio'!B22)))-EXP((-1/(('Your portfolio'!B38)*('Your portfolio'!B22)))*MAX((D9)-('Your portfolio'!B22),0)))/((-1/(('Your portfolio'!B38)*('Your portfolio'!B22)))*(((1)-('Your portfolio'!B22))-MAX((D9)-('Your portfolio'!B22),0))),(('Your portfolio'!B22)-(D9))/((1)-(D9))+(1-(('Your portfolio'!B22)-(D9))/((1)-(D9)))*(EXP((-1/(('Your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portfolio'!B22),0))))))*(1-D9)*'Your portfolio'!B17*'Your portfolio'!B29+D9*'Your portfolio'!B17*'Your portfolio'!B31),0)</f>
        <v>0</v>
      </c>
    </row>
    <row r="10" customFormat="false" ht="15" hidden="false" customHeight="false" outlineLevel="0" collapsed="false">
      <c r="A10" s="5" t="n">
        <v>6</v>
      </c>
      <c r="B10" s="11" t="n">
        <f aca="false">IF(E9&lt;0,D9,B9)</f>
        <v>0.001</v>
      </c>
      <c r="C10" s="11" t="n">
        <f aca="false">IF(E9&lt;0,C9,D9)</f>
        <v>0.01034375</v>
      </c>
      <c r="D10" s="11" t="n">
        <f aca="false">(B10+C10)/2</f>
        <v>0.005671875</v>
      </c>
      <c r="E10" s="7" t="n">
        <f aca="false">IF(ISNUMBER('Your portfolio'!B38),'Your portfolio'!B23-(MAX(IF('Your portfolio'!B33=1,0.1,0.15),12.5*IF((1)&lt;=('Your portfolio'!B22),1,IF((D10)&gt;=('Your portfolio'!B22),(EXP((-1/(('Your portfolio'!B38)*('Your portfolio'!B22)))*((1)-('Your portfolio'!B22)))-EXP((-1/(('Your portfolio'!B38)*('Your portfolio'!B22)))*MAX((D10)-('Your portfolio'!B22),0)))/((-1/(('Your portfolio'!B38)*('Your portfolio'!B22)))*(((1)-('Your portfolio'!B22))-MAX((D10)-('Your portfolio'!B22),0))),(('Your portfolio'!B22)-(D10))/((1)-(D10))+(1-(('Your portfolio'!B22)-(D10))/((1)-(D10)))*(EXP((-1/(('Your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portfolio'!B22),0))))))*(1-D10)*'Your portfolio'!B17*'Your portfolio'!B29+D10*'Your portfolio'!B17*'Your portfolio'!B31),0)</f>
        <v>0</v>
      </c>
    </row>
    <row r="11" customFormat="false" ht="15" hidden="false" customHeight="false" outlineLevel="0" collapsed="false">
      <c r="A11" s="5" t="n">
        <v>7</v>
      </c>
      <c r="B11" s="11" t="n">
        <f aca="false">IF(E10&lt;0,D10,B10)</f>
        <v>0.001</v>
      </c>
      <c r="C11" s="11" t="n">
        <f aca="false">IF(E10&lt;0,C10,D10)</f>
        <v>0.005671875</v>
      </c>
      <c r="D11" s="11" t="n">
        <f aca="false">(B11+C11)/2</f>
        <v>0.0033359375</v>
      </c>
      <c r="E11" s="7" t="n">
        <f aca="false">IF(ISNUMBER('Your portfolio'!B38),'Your portfolio'!B23-(MAX(IF('Your portfolio'!B33=1,0.1,0.15),12.5*IF((1)&lt;=('Your portfolio'!B22),1,IF((D11)&gt;=('Your portfolio'!B22),(EXP((-1/(('Your portfolio'!B38)*('Your portfolio'!B22)))*((1)-('Your portfolio'!B22)))-EXP((-1/(('Your portfolio'!B38)*('Your portfolio'!B22)))*MAX((D11)-('Your portfolio'!B22),0)))/((-1/(('Your portfolio'!B38)*('Your portfolio'!B22)))*(((1)-('Your portfolio'!B22))-MAX((D11)-('Your portfolio'!B22),0))),(('Your portfolio'!B22)-(D11))/((1)-(D11))+(1-(('Your portfolio'!B22)-(D11))/((1)-(D11)))*(EXP((-1/(('Your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portfolio'!B22),0))))))*(1-D11)*'Your portfolio'!B17*'Your portfolio'!B29+D11*'Your portfolio'!B17*'Your portfolio'!B31),0)</f>
        <v>0</v>
      </c>
    </row>
    <row r="12" customFormat="false" ht="15" hidden="false" customHeight="false" outlineLevel="0" collapsed="false">
      <c r="A12" s="5" t="n">
        <v>8</v>
      </c>
      <c r="B12" s="11" t="n">
        <f aca="false">IF(E11&lt;0,D11,B11)</f>
        <v>0.001</v>
      </c>
      <c r="C12" s="11" t="n">
        <f aca="false">IF(E11&lt;0,C11,D11)</f>
        <v>0.0033359375</v>
      </c>
      <c r="D12" s="11" t="n">
        <f aca="false">(B12+C12)/2</f>
        <v>0.00216796875</v>
      </c>
      <c r="E12" s="7" t="n">
        <f aca="false">IF(ISNUMBER('Your portfolio'!B38),'Your portfolio'!B23-(MAX(IF('Your portfolio'!B33=1,0.1,0.15),12.5*IF((1)&lt;=('Your portfolio'!B22),1,IF((D12)&gt;=('Your portfolio'!B22),(EXP((-1/(('Your portfolio'!B38)*('Your portfolio'!B22)))*((1)-('Your portfolio'!B22)))-EXP((-1/(('Your portfolio'!B38)*('Your portfolio'!B22)))*MAX((D12)-('Your portfolio'!B22),0)))/((-1/(('Your portfolio'!B38)*('Your portfolio'!B22)))*(((1)-('Your portfolio'!B22))-MAX((D12)-('Your portfolio'!B22),0))),(('Your portfolio'!B22)-(D12))/((1)-(D12))+(1-(('Your portfolio'!B22)-(D12))/((1)-(D12)))*(EXP((-1/(('Your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portfolio'!B22),0))))))*(1-D12)*'Your portfolio'!B17*'Your portfolio'!B29+D12*'Your portfolio'!B17*'Your portfolio'!B31),0)</f>
        <v>0</v>
      </c>
    </row>
    <row r="13" customFormat="false" ht="15" hidden="false" customHeight="false" outlineLevel="0" collapsed="false">
      <c r="A13" s="5" t="n">
        <v>9</v>
      </c>
      <c r="B13" s="11" t="n">
        <f aca="false">IF(E12&lt;0,D12,B12)</f>
        <v>0.001</v>
      </c>
      <c r="C13" s="11" t="n">
        <f aca="false">IF(E12&lt;0,C12,D12)</f>
        <v>0.00216796875</v>
      </c>
      <c r="D13" s="11" t="n">
        <f aca="false">(B13+C13)/2</f>
        <v>0.001583984375</v>
      </c>
      <c r="E13" s="7" t="n">
        <f aca="false">IF(ISNUMBER('Your portfolio'!B38),'Your portfolio'!B23-(MAX(IF('Your portfolio'!B33=1,0.1,0.15),12.5*IF((1)&lt;=('Your portfolio'!B22),1,IF((D13)&gt;=('Your portfolio'!B22),(EXP((-1/(('Your portfolio'!B38)*('Your portfolio'!B22)))*((1)-('Your portfolio'!B22)))-EXP((-1/(('Your portfolio'!B38)*('Your portfolio'!B22)))*MAX((D13)-('Your portfolio'!B22),0)))/((-1/(('Your portfolio'!B38)*('Your portfolio'!B22)))*(((1)-('Your portfolio'!B22))-MAX((D13)-('Your portfolio'!B22),0))),(('Your portfolio'!B22)-(D13))/((1)-(D13))+(1-(('Your portfolio'!B22)-(D13))/((1)-(D13)))*(EXP((-1/(('Your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portfolio'!B22),0))))))*(1-D13)*'Your portfolio'!B17*'Your portfolio'!B29+D13*'Your portfolio'!B17*'Your portfolio'!B31),0)</f>
        <v>0</v>
      </c>
    </row>
    <row r="14" customFormat="false" ht="15" hidden="false" customHeight="false" outlineLevel="0" collapsed="false">
      <c r="A14" s="5" t="n">
        <v>10</v>
      </c>
      <c r="B14" s="11" t="n">
        <f aca="false">IF(E13&lt;0,D13,B13)</f>
        <v>0.001</v>
      </c>
      <c r="C14" s="11" t="n">
        <f aca="false">IF(E13&lt;0,C13,D13)</f>
        <v>0.001583984375</v>
      </c>
      <c r="D14" s="11" t="n">
        <f aca="false">(B14+C14)/2</f>
        <v>0.0012919921875</v>
      </c>
      <c r="E14" s="7" t="n">
        <f aca="false">IF(ISNUMBER('Your portfolio'!B38),'Your portfolio'!B23-(MAX(IF('Your portfolio'!B33=1,0.1,0.15),12.5*IF((1)&lt;=('Your portfolio'!B22),1,IF((D14)&gt;=('Your portfolio'!B22),(EXP((-1/(('Your portfolio'!B38)*('Your portfolio'!B22)))*((1)-('Your portfolio'!B22)))-EXP((-1/(('Your portfolio'!B38)*('Your portfolio'!B22)))*MAX((D14)-('Your portfolio'!B22),0)))/((-1/(('Your portfolio'!B38)*('Your portfolio'!B22)))*(((1)-('Your portfolio'!B22))-MAX((D14)-('Your portfolio'!B22),0))),(('Your portfolio'!B22)-(D14))/((1)-(D14))+(1-(('Your portfolio'!B22)-(D14))/((1)-(D14)))*(EXP((-1/(('Your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portfolio'!B22),0))))))*(1-D14)*'Your portfolio'!B17*'Your portfolio'!B29+D14*'Your portfolio'!B17*'Your portfolio'!B31),0)</f>
        <v>0</v>
      </c>
    </row>
    <row r="15" customFormat="false" ht="15" hidden="false" customHeight="false" outlineLevel="0" collapsed="false">
      <c r="A15" s="5" t="n">
        <v>11</v>
      </c>
      <c r="B15" s="11" t="n">
        <f aca="false">IF(E14&lt;0,D14,B14)</f>
        <v>0.001</v>
      </c>
      <c r="C15" s="11" t="n">
        <f aca="false">IF(E14&lt;0,C14,D14)</f>
        <v>0.0012919921875</v>
      </c>
      <c r="D15" s="11" t="n">
        <f aca="false">(B15+C15)/2</f>
        <v>0.00114599609375</v>
      </c>
      <c r="E15" s="7" t="n">
        <f aca="false">IF(ISNUMBER('Your portfolio'!B38),'Your portfolio'!B23-(MAX(IF('Your portfolio'!B33=1,0.1,0.15),12.5*IF((1)&lt;=('Your portfolio'!B22),1,IF((D15)&gt;=('Your portfolio'!B22),(EXP((-1/(('Your portfolio'!B38)*('Your portfolio'!B22)))*((1)-('Your portfolio'!B22)))-EXP((-1/(('Your portfolio'!B38)*('Your portfolio'!B22)))*MAX((D15)-('Your portfolio'!B22),0)))/((-1/(('Your portfolio'!B38)*('Your portfolio'!B22)))*(((1)-('Your portfolio'!B22))-MAX((D15)-('Your portfolio'!B22),0))),(('Your portfolio'!B22)-(D15))/((1)-(D15))+(1-(('Your portfolio'!B22)-(D15))/((1)-(D15)))*(EXP((-1/(('Your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portfolio'!B22),0))))))*(1-D15)*'Your portfolio'!B17*'Your portfolio'!B29+D15*'Your portfolio'!B17*'Your portfolio'!B31),0)</f>
        <v>0</v>
      </c>
    </row>
    <row r="16" customFormat="false" ht="15" hidden="false" customHeight="false" outlineLevel="0" collapsed="false">
      <c r="A16" s="5" t="n">
        <v>12</v>
      </c>
      <c r="B16" s="11" t="n">
        <f aca="false">IF(E15&lt;0,D15,B15)</f>
        <v>0.001</v>
      </c>
      <c r="C16" s="11" t="n">
        <f aca="false">IF(E15&lt;0,C15,D15)</f>
        <v>0.00114599609375</v>
      </c>
      <c r="D16" s="11" t="n">
        <f aca="false">(B16+C16)/2</f>
        <v>0.001072998046875</v>
      </c>
      <c r="E16" s="7" t="n">
        <f aca="false">IF(ISNUMBER('Your portfolio'!B38),'Your portfolio'!B23-(MAX(IF('Your portfolio'!B33=1,0.1,0.15),12.5*IF((1)&lt;=('Your portfolio'!B22),1,IF((D16)&gt;=('Your portfolio'!B22),(EXP((-1/(('Your portfolio'!B38)*('Your portfolio'!B22)))*((1)-('Your portfolio'!B22)))-EXP((-1/(('Your portfolio'!B38)*('Your portfolio'!B22)))*MAX((D16)-('Your portfolio'!B22),0)))/((-1/(('Your portfolio'!B38)*('Your portfolio'!B22)))*(((1)-('Your portfolio'!B22))-MAX((D16)-('Your portfolio'!B22),0))),(('Your portfolio'!B22)-(D16))/((1)-(D16))+(1-(('Your portfolio'!B22)-(D16))/((1)-(D16)))*(EXP((-1/(('Your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portfolio'!B22),0))))))*(1-D16)*'Your portfolio'!B17*'Your portfolio'!B29+D16*'Your portfolio'!B17*'Your portfolio'!B31),0)</f>
        <v>0</v>
      </c>
    </row>
    <row r="17" customFormat="false" ht="15" hidden="false" customHeight="false" outlineLevel="0" collapsed="false">
      <c r="A17" s="5" t="n">
        <v>13</v>
      </c>
      <c r="B17" s="11" t="n">
        <f aca="false">IF(E16&lt;0,D16,B16)</f>
        <v>0.001</v>
      </c>
      <c r="C17" s="11" t="n">
        <f aca="false">IF(E16&lt;0,C16,D16)</f>
        <v>0.001072998046875</v>
      </c>
      <c r="D17" s="11" t="n">
        <f aca="false">(B17+C17)/2</f>
        <v>0.0010364990234375</v>
      </c>
      <c r="E17" s="7" t="n">
        <f aca="false">IF(ISNUMBER('Your portfolio'!B38),'Your portfolio'!B23-(MAX(IF('Your portfolio'!B33=1,0.1,0.15),12.5*IF((1)&lt;=('Your portfolio'!B22),1,IF((D17)&gt;=('Your portfolio'!B22),(EXP((-1/(('Your portfolio'!B38)*('Your portfolio'!B22)))*((1)-('Your portfolio'!B22)))-EXP((-1/(('Your portfolio'!B38)*('Your portfolio'!B22)))*MAX((D17)-('Your portfolio'!B22),0)))/((-1/(('Your portfolio'!B38)*('Your portfolio'!B22)))*(((1)-('Your portfolio'!B22))-MAX((D17)-('Your portfolio'!B22),0))),(('Your portfolio'!B22)-(D17))/((1)-(D17))+(1-(('Your portfolio'!B22)-(D17))/((1)-(D17)))*(EXP((-1/(('Your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portfolio'!B22),0))))))*(1-D17)*'Your portfolio'!B17*'Your portfolio'!B29+D17*'Your portfolio'!B17*'Your portfolio'!B31),0)</f>
        <v>0</v>
      </c>
    </row>
    <row r="18" customFormat="false" ht="15" hidden="false" customHeight="false" outlineLevel="0" collapsed="false">
      <c r="A18" s="5" t="n">
        <v>14</v>
      </c>
      <c r="B18" s="11" t="n">
        <f aca="false">IF(E17&lt;0,D17,B17)</f>
        <v>0.001</v>
      </c>
      <c r="C18" s="11" t="n">
        <f aca="false">IF(E17&lt;0,C17,D17)</f>
        <v>0.0010364990234375</v>
      </c>
      <c r="D18" s="11" t="n">
        <f aca="false">(B18+C18)/2</f>
        <v>0.00101824951171875</v>
      </c>
      <c r="E18" s="7" t="n">
        <f aca="false">IF(ISNUMBER('Your portfolio'!B38),'Your portfolio'!B23-(MAX(IF('Your portfolio'!B33=1,0.1,0.15),12.5*IF((1)&lt;=('Your portfolio'!B22),1,IF((D18)&gt;=('Your portfolio'!B22),(EXP((-1/(('Your portfolio'!B38)*('Your portfolio'!B22)))*((1)-('Your portfolio'!B22)))-EXP((-1/(('Your portfolio'!B38)*('Your portfolio'!B22)))*MAX((D18)-('Your portfolio'!B22),0)))/((-1/(('Your portfolio'!B38)*('Your portfolio'!B22)))*(((1)-('Your portfolio'!B22))-MAX((D18)-('Your portfolio'!B22),0))),(('Your portfolio'!B22)-(D18))/((1)-(D18))+(1-(('Your portfolio'!B22)-(D18))/((1)-(D18)))*(EXP((-1/(('Your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portfolio'!B22),0))))))*(1-D18)*'Your portfolio'!B17*'Your portfolio'!B29+D18*'Your portfolio'!B17*'Your portfolio'!B31),0)</f>
        <v>0</v>
      </c>
    </row>
    <row r="19" customFormat="false" ht="15" hidden="false" customHeight="false" outlineLevel="0" collapsed="false">
      <c r="A19" s="5" t="n">
        <v>15</v>
      </c>
      <c r="B19" s="11" t="n">
        <f aca="false">IF(E18&lt;0,D18,B18)</f>
        <v>0.001</v>
      </c>
      <c r="C19" s="11" t="n">
        <f aca="false">IF(E18&lt;0,C18,D18)</f>
        <v>0.00101824951171875</v>
      </c>
      <c r="D19" s="11" t="n">
        <f aca="false">(B19+C19)/2</f>
        <v>0.00100912475585938</v>
      </c>
      <c r="E19" s="7" t="n">
        <f aca="false">IF(ISNUMBER('Your portfolio'!B38),'Your portfolio'!B23-(MAX(IF('Your portfolio'!B33=1,0.1,0.15),12.5*IF((1)&lt;=('Your portfolio'!B22),1,IF((D19)&gt;=('Your portfolio'!B22),(EXP((-1/(('Your portfolio'!B38)*('Your portfolio'!B22)))*((1)-('Your portfolio'!B22)))-EXP((-1/(('Your portfolio'!B38)*('Your portfolio'!B22)))*MAX((D19)-('Your portfolio'!B22),0)))/((-1/(('Your portfolio'!B38)*('Your portfolio'!B22)))*(((1)-('Your portfolio'!B22))-MAX((D19)-('Your portfolio'!B22),0))),(('Your portfolio'!B22)-(D19))/((1)-(D19))+(1-(('Your portfolio'!B22)-(D19))/((1)-(D19)))*(EXP((-1/(('Your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portfolio'!B22),0))))))*(1-D19)*'Your portfolio'!B17*'Your portfolio'!B29+D19*'Your portfolio'!B17*'Your portfolio'!B31),0)</f>
        <v>0</v>
      </c>
    </row>
    <row r="20" customFormat="false" ht="15" hidden="false" customHeight="false" outlineLevel="0" collapsed="false">
      <c r="A20" s="5" t="n">
        <v>16</v>
      </c>
      <c r="B20" s="11" t="n">
        <f aca="false">IF(E19&lt;0,D19,B19)</f>
        <v>0.001</v>
      </c>
      <c r="C20" s="11" t="n">
        <f aca="false">IF(E19&lt;0,C19,D19)</f>
        <v>0.00100912475585938</v>
      </c>
      <c r="D20" s="11" t="n">
        <f aca="false">(B20+C20)/2</f>
        <v>0.00100456237792969</v>
      </c>
      <c r="E20" s="7" t="n">
        <f aca="false">IF(ISNUMBER('Your portfolio'!B38),'Your portfolio'!B23-(MAX(IF('Your portfolio'!B33=1,0.1,0.15),12.5*IF((1)&lt;=('Your portfolio'!B22),1,IF((D20)&gt;=('Your portfolio'!B22),(EXP((-1/(('Your portfolio'!B38)*('Your portfolio'!B22)))*((1)-('Your portfolio'!B22)))-EXP((-1/(('Your portfolio'!B38)*('Your portfolio'!B22)))*MAX((D20)-('Your portfolio'!B22),0)))/((-1/(('Your portfolio'!B38)*('Your portfolio'!B22)))*(((1)-('Your portfolio'!B22))-MAX((D20)-('Your portfolio'!B22),0))),(('Your portfolio'!B22)-(D20))/((1)-(D20))+(1-(('Your portfolio'!B22)-(D20))/((1)-(D20)))*(EXP((-1/(('Your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portfolio'!B22),0))))))*(1-D20)*'Your portfolio'!B17*'Your portfolio'!B29+D20*'Your portfolio'!B17*'Your portfolio'!B31),0)</f>
        <v>0</v>
      </c>
    </row>
    <row r="21" customFormat="false" ht="15" hidden="false" customHeight="false" outlineLevel="0" collapsed="false">
      <c r="A21" s="5" t="n">
        <v>17</v>
      </c>
      <c r="B21" s="11" t="n">
        <f aca="false">IF(E20&lt;0,D20,B20)</f>
        <v>0.001</v>
      </c>
      <c r="C21" s="11" t="n">
        <f aca="false">IF(E20&lt;0,C20,D20)</f>
        <v>0.00100456237792969</v>
      </c>
      <c r="D21" s="11" t="n">
        <f aca="false">(B21+C21)/2</f>
        <v>0.00100228118896484</v>
      </c>
      <c r="E21" s="7" t="n">
        <f aca="false">IF(ISNUMBER('Your portfolio'!B38),'Your portfolio'!B23-(MAX(IF('Your portfolio'!B33=1,0.1,0.15),12.5*IF((1)&lt;=('Your portfolio'!B22),1,IF((D21)&gt;=('Your portfolio'!B22),(EXP((-1/(('Your portfolio'!B38)*('Your portfolio'!B22)))*((1)-('Your portfolio'!B22)))-EXP((-1/(('Your portfolio'!B38)*('Your portfolio'!B22)))*MAX((D21)-('Your portfolio'!B22),0)))/((-1/(('Your portfolio'!B38)*('Your portfolio'!B22)))*(((1)-('Your portfolio'!B22))-MAX((D21)-('Your portfolio'!B22),0))),(('Your portfolio'!B22)-(D21))/((1)-(D21))+(1-(('Your portfolio'!B22)-(D21))/((1)-(D21)))*(EXP((-1/(('Your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portfolio'!B22),0))))))*(1-D21)*'Your portfolio'!B17*'Your portfolio'!B29+D21*'Your portfolio'!B17*'Your portfolio'!B31),0)</f>
        <v>0</v>
      </c>
    </row>
    <row r="22" customFormat="false" ht="15" hidden="false" customHeight="false" outlineLevel="0" collapsed="false">
      <c r="A22" s="5" t="n">
        <v>18</v>
      </c>
      <c r="B22" s="11" t="n">
        <f aca="false">IF(E21&lt;0,D21,B21)</f>
        <v>0.001</v>
      </c>
      <c r="C22" s="11" t="n">
        <f aca="false">IF(E21&lt;0,C21,D21)</f>
        <v>0.00100228118896484</v>
      </c>
      <c r="D22" s="11" t="n">
        <f aca="false">(B22+C22)/2</f>
        <v>0.00100114059448242</v>
      </c>
      <c r="E22" s="7" t="n">
        <f aca="false">IF(ISNUMBER('Your portfolio'!B38),'Your portfolio'!B23-(MAX(IF('Your portfolio'!B33=1,0.1,0.15),12.5*IF((1)&lt;=('Your portfolio'!B22),1,IF((D22)&gt;=('Your portfolio'!B22),(EXP((-1/(('Your portfolio'!B38)*('Your portfolio'!B22)))*((1)-('Your portfolio'!B22)))-EXP((-1/(('Your portfolio'!B38)*('Your portfolio'!B22)))*MAX((D22)-('Your portfolio'!B22),0)))/((-1/(('Your portfolio'!B38)*('Your portfolio'!B22)))*(((1)-('Your portfolio'!B22))-MAX((D22)-('Your portfolio'!B22),0))),(('Your portfolio'!B22)-(D22))/((1)-(D22))+(1-(('Your portfolio'!B22)-(D22))/((1)-(D22)))*(EXP((-1/(('Your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portfolio'!B22),0))))))*(1-D22)*'Your portfolio'!B17*'Your portfolio'!B29+D22*'Your portfolio'!B17*'Your portfolio'!B31),0)</f>
        <v>0</v>
      </c>
    </row>
    <row r="23" customFormat="false" ht="15" hidden="false" customHeight="false" outlineLevel="0" collapsed="false">
      <c r="A23" s="5" t="n">
        <v>19</v>
      </c>
      <c r="B23" s="11" t="n">
        <f aca="false">IF(E22&lt;0,D22,B22)</f>
        <v>0.001</v>
      </c>
      <c r="C23" s="11" t="n">
        <f aca="false">IF(E22&lt;0,C22,D22)</f>
        <v>0.00100114059448242</v>
      </c>
      <c r="D23" s="11" t="n">
        <f aca="false">(B23+C23)/2</f>
        <v>0.00100057029724121</v>
      </c>
      <c r="E23" s="7" t="n">
        <f aca="false">IF(ISNUMBER('Your portfolio'!B38),'Your portfolio'!B23-(MAX(IF('Your portfolio'!B33=1,0.1,0.15),12.5*IF((1)&lt;=('Your portfolio'!B22),1,IF((D23)&gt;=('Your portfolio'!B22),(EXP((-1/(('Your portfolio'!B38)*('Your portfolio'!B22)))*((1)-('Your portfolio'!B22)))-EXP((-1/(('Your portfolio'!B38)*('Your portfolio'!B22)))*MAX((D23)-('Your portfolio'!B22),0)))/((-1/(('Your portfolio'!B38)*('Your portfolio'!B22)))*(((1)-('Your portfolio'!B22))-MAX((D23)-('Your portfolio'!B22),0))),(('Your portfolio'!B22)-(D23))/((1)-(D23))+(1-(('Your portfolio'!B22)-(D23))/((1)-(D23)))*(EXP((-1/(('Your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portfolio'!B22),0))))))*(1-D23)*'Your portfolio'!B17*'Your portfolio'!B29+D23*'Your portfolio'!B17*'Your portfolio'!B31),0)</f>
        <v>0</v>
      </c>
    </row>
    <row r="24" customFormat="false" ht="15" hidden="false" customHeight="false" outlineLevel="0" collapsed="false">
      <c r="A24" s="5" t="n">
        <v>20</v>
      </c>
      <c r="B24" s="11" t="n">
        <f aca="false">IF(E23&lt;0,D23,B23)</f>
        <v>0.001</v>
      </c>
      <c r="C24" s="11" t="n">
        <f aca="false">IF(E23&lt;0,C23,D23)</f>
        <v>0.00100057029724121</v>
      </c>
      <c r="D24" s="11" t="n">
        <f aca="false">(B24+C24)/2</f>
        <v>0.00100028514862061</v>
      </c>
      <c r="E24" s="7" t="n">
        <f aca="false">IF(ISNUMBER('Your portfolio'!B38),'Your portfolio'!B23-(MAX(IF('Your portfolio'!B33=1,0.1,0.15),12.5*IF((1)&lt;=('Your portfolio'!B22),1,IF((D24)&gt;=('Your portfolio'!B22),(EXP((-1/(('Your portfolio'!B38)*('Your portfolio'!B22)))*((1)-('Your portfolio'!B22)))-EXP((-1/(('Your portfolio'!B38)*('Your portfolio'!B22)))*MAX((D24)-('Your portfolio'!B22),0)))/((-1/(('Your portfolio'!B38)*('Your portfolio'!B22)))*(((1)-('Your portfolio'!B22))-MAX((D24)-('Your portfolio'!B22),0))),(('Your portfolio'!B22)-(D24))/((1)-(D24))+(1-(('Your portfolio'!B22)-(D24))/((1)-(D24)))*(EXP((-1/(('Your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portfolio'!B22),0))))))*(1-D24)*'Your portfolio'!B17*'Your portfolio'!B29+D24*'Your portfolio'!B17*'Your portfolio'!B31),0)</f>
        <v>0</v>
      </c>
    </row>
    <row r="25" customFormat="false" ht="15" hidden="false" customHeight="false" outlineLevel="0" collapsed="false">
      <c r="A25" s="5" t="n">
        <v>21</v>
      </c>
      <c r="B25" s="11" t="n">
        <f aca="false">IF(E24&lt;0,D24,B24)</f>
        <v>0.001</v>
      </c>
      <c r="C25" s="11" t="n">
        <f aca="false">IF(E24&lt;0,C24,D24)</f>
        <v>0.00100028514862061</v>
      </c>
      <c r="D25" s="11" t="n">
        <f aca="false">(B25+C25)/2</f>
        <v>0.0010001425743103</v>
      </c>
      <c r="E25" s="7" t="n">
        <f aca="false">IF(ISNUMBER('Your portfolio'!B38),'Your portfolio'!B23-(MAX(IF('Your portfolio'!B33=1,0.1,0.15),12.5*IF((1)&lt;=('Your portfolio'!B22),1,IF((D25)&gt;=('Your portfolio'!B22),(EXP((-1/(('Your portfolio'!B38)*('Your portfolio'!B22)))*((1)-('Your portfolio'!B22)))-EXP((-1/(('Your portfolio'!B38)*('Your portfolio'!B22)))*MAX((D25)-('Your portfolio'!B22),0)))/((-1/(('Your portfolio'!B38)*('Your portfolio'!B22)))*(((1)-('Your portfolio'!B22))-MAX((D25)-('Your portfolio'!B22),0))),(('Your portfolio'!B22)-(D25))/((1)-(D25))+(1-(('Your portfolio'!B22)-(D25))/((1)-(D25)))*(EXP((-1/(('Your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portfolio'!B22),0))))))*(1-D25)*'Your portfolio'!B17*'Your portfolio'!B29+D25*'Your portfolio'!B17*'Your portfolio'!B31),0)</f>
        <v>0</v>
      </c>
    </row>
    <row r="26" customFormat="false" ht="15" hidden="false" customHeight="false" outlineLevel="0" collapsed="false">
      <c r="A26" s="5" t="n">
        <v>22</v>
      </c>
      <c r="B26" s="11" t="n">
        <f aca="false">IF(E25&lt;0,D25,B25)</f>
        <v>0.001</v>
      </c>
      <c r="C26" s="11" t="n">
        <f aca="false">IF(E25&lt;0,C25,D25)</f>
        <v>0.0010001425743103</v>
      </c>
      <c r="D26" s="11" t="n">
        <f aca="false">(B26+C26)/2</f>
        <v>0.00100007128715515</v>
      </c>
      <c r="E26" s="7" t="n">
        <f aca="false">IF(ISNUMBER('Your portfolio'!B38),'Your portfolio'!B23-(MAX(IF('Your portfolio'!B33=1,0.1,0.15),12.5*IF((1)&lt;=('Your portfolio'!B22),1,IF((D26)&gt;=('Your portfolio'!B22),(EXP((-1/(('Your portfolio'!B38)*('Your portfolio'!B22)))*((1)-('Your portfolio'!B22)))-EXP((-1/(('Your portfolio'!B38)*('Your portfolio'!B22)))*MAX((D26)-('Your portfolio'!B22),0)))/((-1/(('Your portfolio'!B38)*('Your portfolio'!B22)))*(((1)-('Your portfolio'!B22))-MAX((D26)-('Your portfolio'!B22),0))),(('Your portfolio'!B22)-(D26))/((1)-(D26))+(1-(('Your portfolio'!B22)-(D26))/((1)-(D26)))*(EXP((-1/(('Your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portfolio'!B22),0))))))*(1-D26)*'Your portfolio'!B17*'Your portfolio'!B29+D26*'Your portfolio'!B17*'Your portfolio'!B31),0)</f>
        <v>0</v>
      </c>
    </row>
    <row r="27" customFormat="false" ht="15" hidden="false" customHeight="false" outlineLevel="0" collapsed="false">
      <c r="A27" s="5" t="n">
        <v>23</v>
      </c>
      <c r="B27" s="11" t="n">
        <f aca="false">IF(E26&lt;0,D26,B26)</f>
        <v>0.001</v>
      </c>
      <c r="C27" s="11" t="n">
        <f aca="false">IF(E26&lt;0,C26,D26)</f>
        <v>0.00100007128715515</v>
      </c>
      <c r="D27" s="11" t="n">
        <f aca="false">(B27+C27)/2</f>
        <v>0.00100003564357758</v>
      </c>
      <c r="E27" s="7" t="n">
        <f aca="false">IF(ISNUMBER('Your portfolio'!B38),'Your portfolio'!B23-(MAX(IF('Your portfolio'!B33=1,0.1,0.15),12.5*IF((1)&lt;=('Your portfolio'!B22),1,IF((D27)&gt;=('Your portfolio'!B22),(EXP((-1/(('Your portfolio'!B38)*('Your portfolio'!B22)))*((1)-('Your portfolio'!B22)))-EXP((-1/(('Your portfolio'!B38)*('Your portfolio'!B22)))*MAX((D27)-('Your portfolio'!B22),0)))/((-1/(('Your portfolio'!B38)*('Your portfolio'!B22)))*(((1)-('Your portfolio'!B22))-MAX((D27)-('Your portfolio'!B22),0))),(('Your portfolio'!B22)-(D27))/((1)-(D27))+(1-(('Your portfolio'!B22)-(D27))/((1)-(D27)))*(EXP((-1/(('Your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portfolio'!B22),0))))))*(1-D27)*'Your portfolio'!B17*'Your portfolio'!B29+D27*'Your portfolio'!B17*'Your portfolio'!B31),0)</f>
        <v>0</v>
      </c>
    </row>
    <row r="28" customFormat="false" ht="15" hidden="false" customHeight="false" outlineLevel="0" collapsed="false">
      <c r="A28" s="5" t="n">
        <v>24</v>
      </c>
      <c r="B28" s="11" t="n">
        <f aca="false">IF(E27&lt;0,D27,B27)</f>
        <v>0.001</v>
      </c>
      <c r="C28" s="11" t="n">
        <f aca="false">IF(E27&lt;0,C27,D27)</f>
        <v>0.00100003564357758</v>
      </c>
      <c r="D28" s="11" t="n">
        <f aca="false">(B28+C28)/2</f>
        <v>0.00100001782178879</v>
      </c>
      <c r="E28" s="7" t="n">
        <f aca="false">IF(ISNUMBER('Your portfolio'!B38),'Your portfolio'!B23-(MAX(IF('Your portfolio'!B33=1,0.1,0.15),12.5*IF((1)&lt;=('Your portfolio'!B22),1,IF((D28)&gt;=('Your portfolio'!B22),(EXP((-1/(('Your portfolio'!B38)*('Your portfolio'!B22)))*((1)-('Your portfolio'!B22)))-EXP((-1/(('Your portfolio'!B38)*('Your portfolio'!B22)))*MAX((D28)-('Your portfolio'!B22),0)))/((-1/(('Your portfolio'!B38)*('Your portfolio'!B22)))*(((1)-('Your portfolio'!B22))-MAX((D28)-('Your portfolio'!B22),0))),(('Your portfolio'!B22)-(D28))/((1)-(D28))+(1-(('Your portfolio'!B22)-(D28))/((1)-(D28)))*(EXP((-1/(('Your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portfolio'!B22),0))))))*(1-D28)*'Your portfolio'!B17*'Your portfolio'!B29+D28*'Your portfolio'!B17*'Your portfolio'!B31),0)</f>
        <v>0</v>
      </c>
    </row>
    <row r="29" customFormat="false" ht="15" hidden="false" customHeight="false" outlineLevel="0" collapsed="false">
      <c r="A29" s="5" t="n">
        <v>25</v>
      </c>
      <c r="B29" s="11" t="n">
        <f aca="false">IF(E28&lt;0,D28,B28)</f>
        <v>0.001</v>
      </c>
      <c r="C29" s="11" t="n">
        <f aca="false">IF(E28&lt;0,C28,D28)</f>
        <v>0.00100001782178879</v>
      </c>
      <c r="D29" s="11" t="n">
        <f aca="false">(B29+C29)/2</f>
        <v>0.00100000891089439</v>
      </c>
      <c r="E29" s="7" t="n">
        <f aca="false">IF(ISNUMBER('Your portfolio'!B38),'Your portfolio'!B23-(MAX(IF('Your portfolio'!B33=1,0.1,0.15),12.5*IF((1)&lt;=('Your portfolio'!B22),1,IF((D29)&gt;=('Your portfolio'!B22),(EXP((-1/(('Your portfolio'!B38)*('Your portfolio'!B22)))*((1)-('Your portfolio'!B22)))-EXP((-1/(('Your portfolio'!B38)*('Your portfolio'!B22)))*MAX((D29)-('Your portfolio'!B22),0)))/((-1/(('Your portfolio'!B38)*('Your portfolio'!B22)))*(((1)-('Your portfolio'!B22))-MAX((D29)-('Your portfolio'!B22),0))),(('Your portfolio'!B22)-(D29))/((1)-(D29))+(1-(('Your portfolio'!B22)-(D29))/((1)-(D29)))*(EXP((-1/(('Your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portfolio'!B22),0))))))*(1-D29)*'Your portfolio'!B17*'Your portfolio'!B29+D29*'Your portfolio'!B17*'Your portfolio'!B31),0)</f>
        <v>0</v>
      </c>
    </row>
    <row r="30" customFormat="false" ht="15" hidden="false" customHeight="false" outlineLevel="0" collapsed="false">
      <c r="A30" s="5" t="n">
        <v>26</v>
      </c>
      <c r="B30" s="11" t="n">
        <f aca="false">IF(E29&lt;0,D29,B29)</f>
        <v>0.001</v>
      </c>
      <c r="C30" s="11" t="n">
        <f aca="false">IF(E29&lt;0,C29,D29)</f>
        <v>0.00100000891089439</v>
      </c>
      <c r="D30" s="11" t="n">
        <f aca="false">(B30+C30)/2</f>
        <v>0.0010000044554472</v>
      </c>
      <c r="E30" s="7" t="n">
        <f aca="false">IF(ISNUMBER('Your portfolio'!B38),'Your portfolio'!B23-(MAX(IF('Your portfolio'!B33=1,0.1,0.15),12.5*IF((1)&lt;=('Your portfolio'!B22),1,IF((D30)&gt;=('Your portfolio'!B22),(EXP((-1/(('Your portfolio'!B38)*('Your portfolio'!B22)))*((1)-('Your portfolio'!B22)))-EXP((-1/(('Your portfolio'!B38)*('Your portfolio'!B22)))*MAX((D30)-('Your portfolio'!B22),0)))/((-1/(('Your portfolio'!B38)*('Your portfolio'!B22)))*(((1)-('Your portfolio'!B22))-MAX((D30)-('Your portfolio'!B22),0))),(('Your portfolio'!B22)-(D30))/((1)-(D30))+(1-(('Your portfolio'!B22)-(D30))/((1)-(D30)))*(EXP((-1/(('Your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portfolio'!B22),0))))))*(1-D30)*'Your portfolio'!B17*'Your portfolio'!B29+D30*'Your portfolio'!B17*'Your portfolio'!B31),0)</f>
        <v>0</v>
      </c>
    </row>
    <row r="31" customFormat="false" ht="15" hidden="false" customHeight="false" outlineLevel="0" collapsed="false">
      <c r="A31" s="5" t="n">
        <v>27</v>
      </c>
      <c r="B31" s="11" t="n">
        <f aca="false">IF(E30&lt;0,D30,B30)</f>
        <v>0.001</v>
      </c>
      <c r="C31" s="11" t="n">
        <f aca="false">IF(E30&lt;0,C30,D30)</f>
        <v>0.0010000044554472</v>
      </c>
      <c r="D31" s="11" t="n">
        <f aca="false">(B31+C31)/2</f>
        <v>0.0010000022277236</v>
      </c>
      <c r="E31" s="7" t="n">
        <f aca="false">IF(ISNUMBER('Your portfolio'!B38),'Your portfolio'!B23-(MAX(IF('Your portfolio'!B33=1,0.1,0.15),12.5*IF((1)&lt;=('Your portfolio'!B22),1,IF((D31)&gt;=('Your portfolio'!B22),(EXP((-1/(('Your portfolio'!B38)*('Your portfolio'!B22)))*((1)-('Your portfolio'!B22)))-EXP((-1/(('Your portfolio'!B38)*('Your portfolio'!B22)))*MAX((D31)-('Your portfolio'!B22),0)))/((-1/(('Your portfolio'!B38)*('Your portfolio'!B22)))*(((1)-('Your portfolio'!B22))-MAX((D31)-('Your portfolio'!B22),0))),(('Your portfolio'!B22)-(D31))/((1)-(D31))+(1-(('Your portfolio'!B22)-(D31))/((1)-(D31)))*(EXP((-1/(('Your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portfolio'!B22),0))))))*(1-D31)*'Your portfolio'!B17*'Your portfolio'!B29+D31*'Your portfolio'!B17*'Your portfolio'!B31),0)</f>
        <v>0</v>
      </c>
    </row>
    <row r="32" customFormat="false" ht="15" hidden="false" customHeight="false" outlineLevel="0" collapsed="false">
      <c r="A32" s="5" t="n">
        <v>28</v>
      </c>
      <c r="B32" s="11" t="n">
        <f aca="false">IF(E31&lt;0,D31,B31)</f>
        <v>0.001</v>
      </c>
      <c r="C32" s="11" t="n">
        <f aca="false">IF(E31&lt;0,C31,D31)</f>
        <v>0.0010000022277236</v>
      </c>
      <c r="D32" s="11" t="n">
        <f aca="false">(B32+C32)/2</f>
        <v>0.0010000011138618</v>
      </c>
      <c r="E32" s="7" t="n">
        <f aca="false">IF(ISNUMBER('Your portfolio'!B38),'Your portfolio'!B23-(MAX(IF('Your portfolio'!B33=1,0.1,0.15),12.5*IF((1)&lt;=('Your portfolio'!B22),1,IF((D32)&gt;=('Your portfolio'!B22),(EXP((-1/(('Your portfolio'!B38)*('Your portfolio'!B22)))*((1)-('Your portfolio'!B22)))-EXP((-1/(('Your portfolio'!B38)*('Your portfolio'!B22)))*MAX((D32)-('Your portfolio'!B22),0)))/((-1/(('Your portfolio'!B38)*('Your portfolio'!B22)))*(((1)-('Your portfolio'!B22))-MAX((D32)-('Your portfolio'!B22),0))),(('Your portfolio'!B22)-(D32))/((1)-(D32))+(1-(('Your portfolio'!B22)-(D32))/((1)-(D32)))*(EXP((-1/(('Your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portfolio'!B22),0))))))*(1-D32)*'Your portfolio'!B17*'Your portfolio'!B29+D32*'Your portfolio'!B17*'Your portfolio'!B31),0)</f>
        <v>0</v>
      </c>
    </row>
    <row r="33" customFormat="false" ht="15" hidden="false" customHeight="false" outlineLevel="0" collapsed="false">
      <c r="A33" s="5" t="n">
        <v>29</v>
      </c>
      <c r="B33" s="11" t="n">
        <f aca="false">IF(E32&lt;0,D32,B32)</f>
        <v>0.001</v>
      </c>
      <c r="C33" s="11" t="n">
        <f aca="false">IF(E32&lt;0,C32,D32)</f>
        <v>0.0010000011138618</v>
      </c>
      <c r="D33" s="11" t="n">
        <f aca="false">(B33+C33)/2</f>
        <v>0.0010000005569309</v>
      </c>
      <c r="E33" s="7" t="n">
        <f aca="false">IF(ISNUMBER('Your portfolio'!B38),'Your portfolio'!B23-(MAX(IF('Your portfolio'!B33=1,0.1,0.15),12.5*IF((1)&lt;=('Your portfolio'!B22),1,IF((D33)&gt;=('Your portfolio'!B22),(EXP((-1/(('Your portfolio'!B38)*('Your portfolio'!B22)))*((1)-('Your portfolio'!B22)))-EXP((-1/(('Your portfolio'!B38)*('Your portfolio'!B22)))*MAX((D33)-('Your portfolio'!B22),0)))/((-1/(('Your portfolio'!B38)*('Your portfolio'!B22)))*(((1)-('Your portfolio'!B22))-MAX((D33)-('Your portfolio'!B22),0))),(('Your portfolio'!B22)-(D33))/((1)-(D33))+(1-(('Your portfolio'!B22)-(D33))/((1)-(D33)))*(EXP((-1/(('Your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portfolio'!B22),0))))))*(1-D33)*'Your portfolio'!B17*'Your portfolio'!B29+D33*'Your portfolio'!B17*'Your portfolio'!B31),0)</f>
        <v>0</v>
      </c>
    </row>
    <row r="34" customFormat="false" ht="15" hidden="false" customHeight="false" outlineLevel="0" collapsed="false">
      <c r="A34" s="5" t="n">
        <v>30</v>
      </c>
      <c r="B34" s="11" t="n">
        <f aca="false">IF(E33&lt;0,D33,B33)</f>
        <v>0.001</v>
      </c>
      <c r="C34" s="11" t="n">
        <f aca="false">IF(E33&lt;0,C33,D33)</f>
        <v>0.0010000005569309</v>
      </c>
      <c r="D34" s="11" t="n">
        <f aca="false">(B34+C34)/2</f>
        <v>0.00100000027846545</v>
      </c>
      <c r="E34" s="7" t="n">
        <f aca="false">IF(ISNUMBER('Your portfolio'!B38),'Your portfolio'!B23-(MAX(IF('Your portfolio'!B33=1,0.1,0.15),12.5*IF((1)&lt;=('Your portfolio'!B22),1,IF((D34)&gt;=('Your portfolio'!B22),(EXP((-1/(('Your portfolio'!B38)*('Your portfolio'!B22)))*((1)-('Your portfolio'!B22)))-EXP((-1/(('Your portfolio'!B38)*('Your portfolio'!B22)))*MAX((D34)-('Your portfolio'!B22),0)))/((-1/(('Your portfolio'!B38)*('Your portfolio'!B22)))*(((1)-('Your portfolio'!B22))-MAX((D34)-('Your portfolio'!B22),0))),(('Your portfolio'!B22)-(D34))/((1)-(D34))+(1-(('Your portfolio'!B22)-(D34))/((1)-(D34)))*(EXP((-1/(('Your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portfolio'!B22),0))))))*(1-D34)*'Your portfolio'!B17*'Your portfolio'!B29+D34*'Your portfolio'!B17*'Your portfolio'!B31),0)</f>
        <v>0</v>
      </c>
    </row>
    <row r="35" customFormat="false" ht="15" hidden="false" customHeight="false" outlineLevel="0" collapsed="false">
      <c r="A35" s="5" t="n">
        <v>31</v>
      </c>
      <c r="B35" s="11" t="n">
        <f aca="false">IF(E34&lt;0,D34,B34)</f>
        <v>0.001</v>
      </c>
      <c r="C35" s="11" t="n">
        <f aca="false">IF(E34&lt;0,C34,D34)</f>
        <v>0.00100000027846545</v>
      </c>
      <c r="D35" s="11" t="n">
        <f aca="false">(B35+C35)/2</f>
        <v>0.00100000013923273</v>
      </c>
      <c r="E35" s="7" t="n">
        <f aca="false">IF(ISNUMBER('Your portfolio'!B38),'Your portfolio'!B23-(MAX(IF('Your portfolio'!B33=1,0.1,0.15),12.5*IF((1)&lt;=('Your portfolio'!B22),1,IF((D35)&gt;=('Your portfolio'!B22),(EXP((-1/(('Your portfolio'!B38)*('Your portfolio'!B22)))*((1)-('Your portfolio'!B22)))-EXP((-1/(('Your portfolio'!B38)*('Your portfolio'!B22)))*MAX((D35)-('Your portfolio'!B22),0)))/((-1/(('Your portfolio'!B38)*('Your portfolio'!B22)))*(((1)-('Your portfolio'!B22))-MAX((D35)-('Your portfolio'!B22),0))),(('Your portfolio'!B22)-(D35))/((1)-(D35))+(1-(('Your portfolio'!B22)-(D35))/((1)-(D35)))*(EXP((-1/(('Your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portfolio'!B22),0))))))*(1-D35)*'Your portfolio'!B17*'Your portfolio'!B29+D35*'Your portfolio'!B17*'Your portfolio'!B31),0)</f>
        <v>0</v>
      </c>
    </row>
    <row r="36" customFormat="false" ht="15" hidden="false" customHeight="false" outlineLevel="0" collapsed="false">
      <c r="A36" s="5" t="n">
        <v>32</v>
      </c>
      <c r="B36" s="11" t="n">
        <f aca="false">IF(E35&lt;0,D35,B35)</f>
        <v>0.001</v>
      </c>
      <c r="C36" s="11" t="n">
        <f aca="false">IF(E35&lt;0,C35,D35)</f>
        <v>0.00100000013923273</v>
      </c>
      <c r="D36" s="11" t="n">
        <f aca="false">(B36+C36)/2</f>
        <v>0.00100000006961636</v>
      </c>
      <c r="E36" s="7" t="n">
        <f aca="false">IF(ISNUMBER('Your portfolio'!B38),'Your portfolio'!B23-(MAX(IF('Your portfolio'!B33=1,0.1,0.15),12.5*IF((1)&lt;=('Your portfolio'!B22),1,IF((D36)&gt;=('Your portfolio'!B22),(EXP((-1/(('Your portfolio'!B38)*('Your portfolio'!B22)))*((1)-('Your portfolio'!B22)))-EXP((-1/(('Your portfolio'!B38)*('Your portfolio'!B22)))*MAX((D36)-('Your portfolio'!B22),0)))/((-1/(('Your portfolio'!B38)*('Your portfolio'!B22)))*(((1)-('Your portfolio'!B22))-MAX((D36)-('Your portfolio'!B22),0))),(('Your portfolio'!B22)-(D36))/((1)-(D36))+(1-(('Your portfolio'!B22)-(D36))/((1)-(D36)))*(EXP((-1/(('Your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portfolio'!B22),0))))))*(1-D36)*'Your portfolio'!B17*'Your portfolio'!B29+D36*'Your portfolio'!B17*'Your portfolio'!B31),0)</f>
        <v>0</v>
      </c>
    </row>
    <row r="37" customFormat="false" ht="15" hidden="false" customHeight="false" outlineLevel="0" collapsed="false">
      <c r="A37" s="5" t="n">
        <v>33</v>
      </c>
      <c r="B37" s="11" t="n">
        <f aca="false">IF(E36&lt;0,D36,B36)</f>
        <v>0.001</v>
      </c>
      <c r="C37" s="11" t="n">
        <f aca="false">IF(E36&lt;0,C36,D36)</f>
        <v>0.00100000006961636</v>
      </c>
      <c r="D37" s="11" t="n">
        <f aca="false">(B37+C37)/2</f>
        <v>0.00100000003480818</v>
      </c>
      <c r="E37" s="7" t="n">
        <f aca="false">IF(ISNUMBER('Your portfolio'!B38),'Your portfolio'!B23-(MAX(IF('Your portfolio'!B33=1,0.1,0.15),12.5*IF((1)&lt;=('Your portfolio'!B22),1,IF((D37)&gt;=('Your portfolio'!B22),(EXP((-1/(('Your portfolio'!B38)*('Your portfolio'!B22)))*((1)-('Your portfolio'!B22)))-EXP((-1/(('Your portfolio'!B38)*('Your portfolio'!B22)))*MAX((D37)-('Your portfolio'!B22),0)))/((-1/(('Your portfolio'!B38)*('Your portfolio'!B22)))*(((1)-('Your portfolio'!B22))-MAX((D37)-('Your portfolio'!B22),0))),(('Your portfolio'!B22)-(D37))/((1)-(D37))+(1-(('Your portfolio'!B22)-(D37))/((1)-(D37)))*(EXP((-1/(('Your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portfolio'!B22),0))))))*(1-D37)*'Your portfolio'!B17*'Your portfolio'!B29+D37*'Your portfolio'!B17*'Your portfolio'!B31),0)</f>
        <v>0</v>
      </c>
    </row>
    <row r="38" customFormat="false" ht="15" hidden="false" customHeight="false" outlineLevel="0" collapsed="false">
      <c r="A38" s="5" t="n">
        <v>34</v>
      </c>
      <c r="B38" s="11" t="n">
        <f aca="false">IF(E37&lt;0,D37,B37)</f>
        <v>0.001</v>
      </c>
      <c r="C38" s="11" t="n">
        <f aca="false">IF(E37&lt;0,C37,D37)</f>
        <v>0.00100000003480818</v>
      </c>
      <c r="D38" s="11" t="n">
        <f aca="false">(B38+C38)/2</f>
        <v>0.00100000001740409</v>
      </c>
      <c r="E38" s="7" t="n">
        <f aca="false">IF(ISNUMBER('Your portfolio'!B38),'Your portfolio'!B23-(MAX(IF('Your portfolio'!B33=1,0.1,0.15),12.5*IF((1)&lt;=('Your portfolio'!B22),1,IF((D38)&gt;=('Your portfolio'!B22),(EXP((-1/(('Your portfolio'!B38)*('Your portfolio'!B22)))*((1)-('Your portfolio'!B22)))-EXP((-1/(('Your portfolio'!B38)*('Your portfolio'!B22)))*MAX((D38)-('Your portfolio'!B22),0)))/((-1/(('Your portfolio'!B38)*('Your portfolio'!B22)))*(((1)-('Your portfolio'!B22))-MAX((D38)-('Your portfolio'!B22),0))),(('Your portfolio'!B22)-(D38))/((1)-(D38))+(1-(('Your portfolio'!B22)-(D38))/((1)-(D38)))*(EXP((-1/(('Your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portfolio'!B22),0))))))*(1-D38)*'Your portfolio'!B17*'Your portfolio'!B29+D38*'Your portfolio'!B17*'Your portfolio'!B31),0)</f>
        <v>0</v>
      </c>
    </row>
    <row r="39" customFormat="false" ht="15" hidden="false" customHeight="false" outlineLevel="0" collapsed="false">
      <c r="A39" s="5" t="n">
        <v>35</v>
      </c>
      <c r="B39" s="11" t="n">
        <f aca="false">IF(E38&lt;0,D38,B38)</f>
        <v>0.001</v>
      </c>
      <c r="C39" s="11" t="n">
        <f aca="false">IF(E38&lt;0,C38,D38)</f>
        <v>0.00100000001740409</v>
      </c>
      <c r="D39" s="11" t="n">
        <f aca="false">(B39+C39)/2</f>
        <v>0.00100000000870205</v>
      </c>
      <c r="E39" s="7" t="n">
        <f aca="false">IF(ISNUMBER('Your portfolio'!B38),'Your portfolio'!B23-(MAX(IF('Your portfolio'!B33=1,0.1,0.15),12.5*IF((1)&lt;=('Your portfolio'!B22),1,IF((D39)&gt;=('Your portfolio'!B22),(EXP((-1/(('Your portfolio'!B38)*('Your portfolio'!B22)))*((1)-('Your portfolio'!B22)))-EXP((-1/(('Your portfolio'!B38)*('Your portfolio'!B22)))*MAX((D39)-('Your portfolio'!B22),0)))/((-1/(('Your portfolio'!B38)*('Your portfolio'!B22)))*(((1)-('Your portfolio'!B22))-MAX((D39)-('Your portfolio'!B22),0))),(('Your portfolio'!B22)-(D39))/((1)-(D39))+(1-(('Your portfolio'!B22)-(D39))/((1)-(D39)))*(EXP((-1/(('Your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portfolio'!B22),0))))))*(1-D39)*'Your portfolio'!B17*'Your portfolio'!B29+D39*'Your portfolio'!B17*'Your portfolio'!B31),0)</f>
        <v>0</v>
      </c>
    </row>
    <row r="40" customFormat="false" ht="15" hidden="false" customHeight="false" outlineLevel="0" collapsed="false">
      <c r="A40" s="5" t="n">
        <v>36</v>
      </c>
      <c r="B40" s="11" t="n">
        <f aca="false">IF(E39&lt;0,D39,B39)</f>
        <v>0.001</v>
      </c>
      <c r="C40" s="11" t="n">
        <f aca="false">IF(E39&lt;0,C39,D39)</f>
        <v>0.00100000000870205</v>
      </c>
      <c r="D40" s="11" t="n">
        <f aca="false">(B40+C40)/2</f>
        <v>0.00100000000435102</v>
      </c>
      <c r="E40" s="7" t="n">
        <f aca="false">IF(ISNUMBER('Your portfolio'!B38),'Your portfolio'!B23-(MAX(IF('Your portfolio'!B33=1,0.1,0.15),12.5*IF((1)&lt;=('Your portfolio'!B22),1,IF((D40)&gt;=('Your portfolio'!B22),(EXP((-1/(('Your portfolio'!B38)*('Your portfolio'!B22)))*((1)-('Your portfolio'!B22)))-EXP((-1/(('Your portfolio'!B38)*('Your portfolio'!B22)))*MAX((D40)-('Your portfolio'!B22),0)))/((-1/(('Your portfolio'!B38)*('Your portfolio'!B22)))*(((1)-('Your portfolio'!B22))-MAX((D40)-('Your portfolio'!B22),0))),(('Your portfolio'!B22)-(D40))/((1)-(D40))+(1-(('Your portfolio'!B22)-(D40))/((1)-(D40)))*(EXP((-1/(('Your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portfolio'!B22),0))))))*(1-D40)*'Your portfolio'!B17*'Your portfolio'!B29+D40*'Your portfolio'!B17*'Your portfolio'!B31),0)</f>
        <v>0</v>
      </c>
    </row>
    <row r="41" customFormat="false" ht="15" hidden="false" customHeight="false" outlineLevel="0" collapsed="false">
      <c r="A41" s="5" t="n">
        <v>37</v>
      </c>
      <c r="B41" s="11" t="n">
        <f aca="false">IF(E40&lt;0,D40,B40)</f>
        <v>0.001</v>
      </c>
      <c r="C41" s="11" t="n">
        <f aca="false">IF(E40&lt;0,C40,D40)</f>
        <v>0.00100000000435102</v>
      </c>
      <c r="D41" s="11" t="n">
        <f aca="false">(B41+C41)/2</f>
        <v>0.00100000000217551</v>
      </c>
      <c r="E41" s="7" t="n">
        <f aca="false">IF(ISNUMBER('Your portfolio'!B38),'Your portfolio'!B23-(MAX(IF('Your portfolio'!B33=1,0.1,0.15),12.5*IF((1)&lt;=('Your portfolio'!B22),1,IF((D41)&gt;=('Your portfolio'!B22),(EXP((-1/(('Your portfolio'!B38)*('Your portfolio'!B22)))*((1)-('Your portfolio'!B22)))-EXP((-1/(('Your portfolio'!B38)*('Your portfolio'!B22)))*MAX((D41)-('Your portfolio'!B22),0)))/((-1/(('Your portfolio'!B38)*('Your portfolio'!B22)))*(((1)-('Your portfolio'!B22))-MAX((D41)-('Your portfolio'!B22),0))),(('Your portfolio'!B22)-(D41))/((1)-(D41))+(1-(('Your portfolio'!B22)-(D41))/((1)-(D41)))*(EXP((-1/(('Your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portfolio'!B22),0))))))*(1-D41)*'Your portfolio'!B17*'Your portfolio'!B29+D41*'Your portfolio'!B17*'Your portfolio'!B31),0)</f>
        <v>0</v>
      </c>
    </row>
    <row r="42" customFormat="false" ht="15" hidden="false" customHeight="false" outlineLevel="0" collapsed="false">
      <c r="A42" s="5" t="n">
        <v>38</v>
      </c>
      <c r="B42" s="11" t="n">
        <f aca="false">IF(E41&lt;0,D41,B41)</f>
        <v>0.001</v>
      </c>
      <c r="C42" s="11" t="n">
        <f aca="false">IF(E41&lt;0,C41,D41)</f>
        <v>0.00100000000217551</v>
      </c>
      <c r="D42" s="11" t="n">
        <f aca="false">(B42+C42)/2</f>
        <v>0.00100000000108776</v>
      </c>
      <c r="E42" s="7" t="n">
        <f aca="false">IF(ISNUMBER('Your portfolio'!B38),'Your portfolio'!B23-(MAX(IF('Your portfolio'!B33=1,0.1,0.15),12.5*IF((1)&lt;=('Your portfolio'!B22),1,IF((D42)&gt;=('Your portfolio'!B22),(EXP((-1/(('Your portfolio'!B38)*('Your portfolio'!B22)))*((1)-('Your portfolio'!B22)))-EXP((-1/(('Your portfolio'!B38)*('Your portfolio'!B22)))*MAX((D42)-('Your portfolio'!B22),0)))/((-1/(('Your portfolio'!B38)*('Your portfolio'!B22)))*(((1)-('Your portfolio'!B22))-MAX((D42)-('Your portfolio'!B22),0))),(('Your portfolio'!B22)-(D42))/((1)-(D42))+(1-(('Your portfolio'!B22)-(D42))/((1)-(D42)))*(EXP((-1/(('Your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portfolio'!B22),0))))))*(1-D42)*'Your portfolio'!B17*'Your portfolio'!B29+D42*'Your portfolio'!B17*'Your portfolio'!B31),0)</f>
        <v>0</v>
      </c>
    </row>
    <row r="43" customFormat="false" ht="15" hidden="false" customHeight="false" outlineLevel="0" collapsed="false">
      <c r="A43" s="5" t="n">
        <v>39</v>
      </c>
      <c r="B43" s="11" t="n">
        <f aca="false">IF(E42&lt;0,D42,B42)</f>
        <v>0.001</v>
      </c>
      <c r="C43" s="11" t="n">
        <f aca="false">IF(E42&lt;0,C42,D42)</f>
        <v>0.00100000000108776</v>
      </c>
      <c r="D43" s="11" t="n">
        <f aca="false">(B43+C43)/2</f>
        <v>0.00100000000054388</v>
      </c>
      <c r="E43" s="7" t="n">
        <f aca="false">IF(ISNUMBER('Your portfolio'!B38),'Your portfolio'!B23-(MAX(IF('Your portfolio'!B33=1,0.1,0.15),12.5*IF((1)&lt;=('Your portfolio'!B22),1,IF((D43)&gt;=('Your portfolio'!B22),(EXP((-1/(('Your portfolio'!B38)*('Your portfolio'!B22)))*((1)-('Your portfolio'!B22)))-EXP((-1/(('Your portfolio'!B38)*('Your portfolio'!B22)))*MAX((D43)-('Your portfolio'!B22),0)))/((-1/(('Your portfolio'!B38)*('Your portfolio'!B22)))*(((1)-('Your portfolio'!B22))-MAX((D43)-('Your portfolio'!B22),0))),(('Your portfolio'!B22)-(D43))/((1)-(D43))+(1-(('Your portfolio'!B22)-(D43))/((1)-(D43)))*(EXP((-1/(('Your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portfolio'!B22),0))))))*(1-D43)*'Your portfolio'!B17*'Your portfolio'!B29+D43*'Your portfolio'!B17*'Your portfolio'!B31),0)</f>
        <v>0</v>
      </c>
    </row>
    <row r="44" customFormat="false" ht="15" hidden="false" customHeight="false" outlineLevel="0" collapsed="false">
      <c r="A44" s="5" t="n">
        <v>40</v>
      </c>
      <c r="B44" s="11" t="n">
        <f aca="false">IF(E43&lt;0,D43,B43)</f>
        <v>0.001</v>
      </c>
      <c r="C44" s="11" t="n">
        <f aca="false">IF(E43&lt;0,C43,D43)</f>
        <v>0.00100000000054388</v>
      </c>
      <c r="D44" s="11" t="n">
        <f aca="false">(B44+C44)/2</f>
        <v>0.00100000000027194</v>
      </c>
      <c r="E44" s="7" t="n">
        <f aca="false">IF(ISNUMBER('Your portfolio'!B38),'Your portfolio'!B23-(MAX(IF('Your portfolio'!B33=1,0.1,0.15),12.5*IF((1)&lt;=('Your portfolio'!B22),1,IF((D44)&gt;=('Your portfolio'!B22),(EXP((-1/(('Your portfolio'!B38)*('Your portfolio'!B22)))*((1)-('Your portfolio'!B22)))-EXP((-1/(('Your portfolio'!B38)*('Your portfolio'!B22)))*MAX((D44)-('Your portfolio'!B22),0)))/((-1/(('Your portfolio'!B38)*('Your portfolio'!B22)))*(((1)-('Your portfolio'!B22))-MAX((D44)-('Your portfolio'!B22),0))),(('Your portfolio'!B22)-(D44))/((1)-(D44))+(1-(('Your portfolio'!B22)-(D44))/((1)-(D44)))*(EXP((-1/(('Your portfolio'!B38)*('Your portfolio'!B22)))*((1)-('Your portfolio'!B22)))-EXP((-1/(('Your portfolio'!B38)*('Your portfolio'!B22)))*MAX(('Your portfolio'!B22)-('Your portfolio'!B22),0)))/((-1/(('Your portfolio'!B38)*('Your portfolio'!B22)))*(((1)-('Your portfolio'!B22))-MAX(('Your portfolio'!B22)-('Your portfolio'!B22),0))))))*(1-D44)*'Your portfolio'!B17*'Your portfolio'!B29+D44*'Your portfolio'!B17*'Your portfolio'!B31),0)</f>
        <v>0</v>
      </c>
      <c r="H44" s="8" t="s">
        <v>71</v>
      </c>
      <c r="I44" s="11" t="n">
        <f aca="false">D44</f>
        <v>0.00100000000027194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4" min="2" style="0" width="14"/>
    <col collapsed="false" customWidth="true" hidden="false" outlineLevel="0" max="5" min="5" style="0" width="18"/>
  </cols>
  <sheetData>
    <row r="1" customFormat="false" ht="15" hidden="false" customHeight="false" outlineLevel="0" collapsed="false">
      <c r="A1" s="1" t="s">
        <v>65</v>
      </c>
    </row>
    <row r="2" customFormat="false" ht="15" hidden="false" customHeight="false" outlineLevel="0" collapsed="false">
      <c r="A2" s="2" t="s">
        <v>72</v>
      </c>
    </row>
    <row r="4" customFormat="false" ht="15" hidden="false" customHeight="false" outlineLevel="0" collapsed="false">
      <c r="A4" s="3" t="s">
        <v>67</v>
      </c>
      <c r="B4" s="3" t="s">
        <v>68</v>
      </c>
      <c r="C4" s="3" t="s">
        <v>69</v>
      </c>
      <c r="D4" s="3" t="s">
        <v>70</v>
      </c>
      <c r="E4" s="3" t="s">
        <v>52</v>
      </c>
    </row>
    <row r="5" customFormat="false" ht="15" hidden="false" customHeight="false" outlineLevel="0" collapsed="false">
      <c r="A5" s="5" t="n">
        <v>1</v>
      </c>
      <c r="B5" s="11" t="n">
        <f aca="false">0.001</f>
        <v>0.001</v>
      </c>
      <c r="C5" s="11" t="n">
        <f aca="false">IF('Worked example'!B22="",0.3,'Worked example'!B22+0.05)</f>
        <v>0.115050211955902</v>
      </c>
      <c r="D5" s="11" t="n">
        <f aca="false">(B5+C5)/2</f>
        <v>0.0580251059779512</v>
      </c>
      <c r="E5" s="7" t="n">
        <f aca="false">IF(ISNUMBER('Worked example'!B38),'Worked example'!B23-(MAX(IF('Worked example'!B33=1,0.1,0.15),12.5*IF((1)&lt;=('Worked example'!B22),1,IF((D5)&gt;=('Worked example'!B22),(EXP((-1/(('Worked example'!B38)*('Worked example'!B22)))*((1)-('Worked example'!B22)))-EXP((-1/(('Worked example'!B38)*('Worked example'!B22)))*MAX((D5)-('Worked example'!B22),0)))/((-1/(('Worked example'!B38)*('Worked example'!B22)))*(((1)-('Worked example'!B22))-MAX((D5)-('Worked example'!B22),0))),(('Worked example'!B22)-(D5))/((1)-(D5))+(1-(('Worked example'!B22)-(D5))/((1)-(D5)))*(EXP((-1/(('Worked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example'!B22),0))))))*(1-D5)*'Worked example'!B17*'Worked example'!B29+D5*'Worked example'!B17*'Worked example'!B31),0)</f>
        <v>148054982.924542</v>
      </c>
    </row>
    <row r="6" customFormat="false" ht="15" hidden="false" customHeight="false" outlineLevel="0" collapsed="false">
      <c r="A6" s="5" t="n">
        <v>2</v>
      </c>
      <c r="B6" s="11" t="n">
        <f aca="false">IF(E5&lt;0,D5,B5)</f>
        <v>0.001</v>
      </c>
      <c r="C6" s="11" t="n">
        <f aca="false">IF(E5&lt;0,C5,D5)</f>
        <v>0.0580251059779512</v>
      </c>
      <c r="D6" s="11" t="n">
        <f aca="false">(B6+C6)/2</f>
        <v>0.0295125529889756</v>
      </c>
      <c r="E6" s="7" t="n">
        <f aca="false">IF(ISNUMBER('Worked example'!B38),'Worked example'!B23-(MAX(IF('Worked example'!B33=1,0.1,0.15),12.5*IF((1)&lt;=('Worked example'!B22),1,IF((D6)&gt;=('Worked example'!B22),(EXP((-1/(('Worked example'!B38)*('Worked example'!B22)))*((1)-('Worked example'!B22)))-EXP((-1/(('Worked example'!B38)*('Worked example'!B22)))*MAX((D6)-('Worked example'!B22),0)))/((-1/(('Worked example'!B38)*('Worked example'!B22)))*(((1)-('Worked example'!B22))-MAX((D6)-('Worked example'!B22),0))),(('Worked example'!B22)-(D6))/((1)-(D6))+(1-(('Worked example'!B22)-(D6))/((1)-(D6)))*(EXP((-1/(('Worked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example'!B22),0))))))*(1-D6)*'Worked example'!B17*'Worked example'!B29+D6*'Worked example'!B17*'Worked example'!B31),0)</f>
        <v>-38702239.1532481</v>
      </c>
    </row>
    <row r="7" customFormat="false" ht="15" hidden="false" customHeight="false" outlineLevel="0" collapsed="false">
      <c r="A7" s="5" t="n">
        <v>3</v>
      </c>
      <c r="B7" s="11" t="n">
        <f aca="false">IF(E6&lt;0,D6,B6)</f>
        <v>0.0295125529889756</v>
      </c>
      <c r="C7" s="11" t="n">
        <f aca="false">IF(E6&lt;0,C6,D6)</f>
        <v>0.0580251059779512</v>
      </c>
      <c r="D7" s="11" t="n">
        <f aca="false">(B7+C7)/2</f>
        <v>0.0437688294834634</v>
      </c>
      <c r="E7" s="7" t="n">
        <f aca="false">IF(ISNUMBER('Worked example'!B38),'Worked example'!B23-(MAX(IF('Worked example'!B33=1,0.1,0.15),12.5*IF((1)&lt;=('Worked example'!B22),1,IF((D7)&gt;=('Worked example'!B22),(EXP((-1/(('Worked example'!B38)*('Worked example'!B22)))*((1)-('Worked example'!B22)))-EXP((-1/(('Worked example'!B38)*('Worked example'!B22)))*MAX((D7)-('Worked example'!B22),0)))/((-1/(('Worked example'!B38)*('Worked example'!B22)))*(((1)-('Worked example'!B22))-MAX((D7)-('Worked example'!B22),0))),(('Worked example'!B22)-(D7))/((1)-(D7))+(1-(('Worked example'!B22)-(D7))/((1)-(D7)))*(EXP((-1/(('Worked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example'!B22),0))))))*(1-D7)*'Worked example'!B17*'Worked example'!B29+D7*'Worked example'!B17*'Worked example'!B31),0)</f>
        <v>54676371.885647</v>
      </c>
    </row>
    <row r="8" customFormat="false" ht="15" hidden="false" customHeight="false" outlineLevel="0" collapsed="false">
      <c r="A8" s="5" t="n">
        <v>4</v>
      </c>
      <c r="B8" s="11" t="n">
        <f aca="false">IF(E7&lt;0,D7,B7)</f>
        <v>0.0295125529889756</v>
      </c>
      <c r="C8" s="11" t="n">
        <f aca="false">IF(E7&lt;0,C7,D7)</f>
        <v>0.0437688294834634</v>
      </c>
      <c r="D8" s="11" t="n">
        <f aca="false">(B8+C8)/2</f>
        <v>0.0366406912362195</v>
      </c>
      <c r="E8" s="7" t="n">
        <f aca="false">IF(ISNUMBER('Worked example'!B38),'Worked example'!B23-(MAX(IF('Worked example'!B33=1,0.1,0.15),12.5*IF((1)&lt;=('Worked example'!B22),1,IF((D8)&gt;=('Worked example'!B22),(EXP((-1/(('Worked example'!B38)*('Worked example'!B22)))*((1)-('Worked example'!B22)))-EXP((-1/(('Worked example'!B38)*('Worked example'!B22)))*MAX((D8)-('Worked example'!B22),0)))/((-1/(('Worked example'!B38)*('Worked example'!B22)))*(((1)-('Worked example'!B22))-MAX((D8)-('Worked example'!B22),0))),(('Worked example'!B22)-(D8))/((1)-(D8))+(1-(('Worked example'!B22)-(D8))/((1)-(D8)))*(EXP((-1/(('Worked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example'!B22),0))))))*(1-D8)*'Worked example'!B17*'Worked example'!B29+D8*'Worked example'!B17*'Worked example'!B31),0)</f>
        <v>7987066.36619949</v>
      </c>
    </row>
    <row r="9" customFormat="false" ht="15" hidden="false" customHeight="false" outlineLevel="0" collapsed="false">
      <c r="A9" s="5" t="n">
        <v>5</v>
      </c>
      <c r="B9" s="11" t="n">
        <f aca="false">IF(E8&lt;0,D8,B8)</f>
        <v>0.0295125529889756</v>
      </c>
      <c r="C9" s="11" t="n">
        <f aca="false">IF(E8&lt;0,C8,D8)</f>
        <v>0.0366406912362195</v>
      </c>
      <c r="D9" s="11" t="n">
        <f aca="false">(B9+C9)/2</f>
        <v>0.0330766221125976</v>
      </c>
      <c r="E9" s="7" t="n">
        <f aca="false">IF(ISNUMBER('Worked example'!B38),'Worked example'!B23-(MAX(IF('Worked example'!B33=1,0.1,0.15),12.5*IF((1)&lt;=('Worked example'!B22),1,IF((D9)&gt;=('Worked example'!B22),(EXP((-1/(('Worked example'!B38)*('Worked example'!B22)))*((1)-('Worked example'!B22)))-EXP((-1/(('Worked example'!B38)*('Worked example'!B22)))*MAX((D9)-('Worked example'!B22),0)))/((-1/(('Worked example'!B38)*('Worked example'!B22)))*(((1)-('Worked example'!B22))-MAX((D9)-('Worked example'!B22),0))),(('Worked example'!B22)-(D9))/((1)-(D9))+(1-(('Worked example'!B22)-(D9))/((1)-(D9)))*(EXP((-1/(('Worked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example'!B22),0))))))*(1-D9)*'Worked example'!B17*'Worked example'!B29+D9*'Worked example'!B17*'Worked example'!B31),0)</f>
        <v>-15357586.3935242</v>
      </c>
    </row>
    <row r="10" customFormat="false" ht="15" hidden="false" customHeight="false" outlineLevel="0" collapsed="false">
      <c r="A10" s="5" t="n">
        <v>6</v>
      </c>
      <c r="B10" s="11" t="n">
        <f aca="false">IF(E9&lt;0,D9,B9)</f>
        <v>0.0330766221125976</v>
      </c>
      <c r="C10" s="11" t="n">
        <f aca="false">IF(E9&lt;0,C9,D9)</f>
        <v>0.0366406912362195</v>
      </c>
      <c r="D10" s="11" t="n">
        <f aca="false">(B10+C10)/2</f>
        <v>0.0348586566744085</v>
      </c>
      <c r="E10" s="7" t="n">
        <f aca="false">IF(ISNUMBER('Worked example'!B38),'Worked example'!B23-(MAX(IF('Worked example'!B33=1,0.1,0.15),12.5*IF((1)&lt;=('Worked example'!B22),1,IF((D10)&gt;=('Worked example'!B22),(EXP((-1/(('Worked example'!B38)*('Worked example'!B22)))*((1)-('Worked example'!B22)))-EXP((-1/(('Worked example'!B38)*('Worked example'!B22)))*MAX((D10)-('Worked example'!B22),0)))/((-1/(('Worked example'!B38)*('Worked example'!B22)))*(((1)-('Worked example'!B22))-MAX((D10)-('Worked example'!B22),0))),(('Worked example'!B22)-(D10))/((1)-(D10))+(1-(('Worked example'!B22)-(D10))/((1)-(D10)))*(EXP((-1/(('Worked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example'!B22),0))))))*(1-D10)*'Worked example'!B17*'Worked example'!B29+D10*'Worked example'!B17*'Worked example'!B31),0)</f>
        <v>-3685260.01366234</v>
      </c>
    </row>
    <row r="11" customFormat="false" ht="15" hidden="false" customHeight="false" outlineLevel="0" collapsed="false">
      <c r="A11" s="5" t="n">
        <v>7</v>
      </c>
      <c r="B11" s="11" t="n">
        <f aca="false">IF(E10&lt;0,D10,B10)</f>
        <v>0.0348586566744085</v>
      </c>
      <c r="C11" s="11" t="n">
        <f aca="false">IF(E10&lt;0,C10,D10)</f>
        <v>0.0366406912362195</v>
      </c>
      <c r="D11" s="11" t="n">
        <f aca="false">(B11+C11)/2</f>
        <v>0.035749673955314</v>
      </c>
      <c r="E11" s="7" t="n">
        <f aca="false">IF(ISNUMBER('Worked example'!B38),'Worked example'!B23-(MAX(IF('Worked example'!B33=1,0.1,0.15),12.5*IF((1)&lt;=('Worked example'!B22),1,IF((D11)&gt;=('Worked example'!B22),(EXP((-1/(('Worked example'!B38)*('Worked example'!B22)))*((1)-('Worked example'!B22)))-EXP((-1/(('Worked example'!B38)*('Worked example'!B22)))*MAX((D11)-('Worked example'!B22),0)))/((-1/(('Worked example'!B38)*('Worked example'!B22)))*(((1)-('Worked example'!B22))-MAX((D11)-('Worked example'!B22),0))),(('Worked example'!B22)-(D11))/((1)-(D11))+(1-(('Worked example'!B22)-(D11))/((1)-(D11)))*(EXP((-1/(('Worked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example'!B22),0))))))*(1-D11)*'Worked example'!B17*'Worked example'!B29+D11*'Worked example'!B17*'Worked example'!B31),0)</f>
        <v>2150903.17626852</v>
      </c>
    </row>
    <row r="12" customFormat="false" ht="15" hidden="false" customHeight="false" outlineLevel="0" collapsed="false">
      <c r="A12" s="5" t="n">
        <v>8</v>
      </c>
      <c r="B12" s="11" t="n">
        <f aca="false">IF(E11&lt;0,D11,B11)</f>
        <v>0.0348586566744085</v>
      </c>
      <c r="C12" s="11" t="n">
        <f aca="false">IF(E11&lt;0,C11,D11)</f>
        <v>0.035749673955314</v>
      </c>
      <c r="D12" s="11" t="n">
        <f aca="false">(B12+C12)/2</f>
        <v>0.0353041653148613</v>
      </c>
      <c r="E12" s="7" t="n">
        <f aca="false">IF(ISNUMBER('Worked example'!B38),'Worked example'!B23-(MAX(IF('Worked example'!B33=1,0.1,0.15),12.5*IF((1)&lt;=('Worked example'!B22),1,IF((D12)&gt;=('Worked example'!B22),(EXP((-1/(('Worked example'!B38)*('Worked example'!B22)))*((1)-('Worked example'!B22)))-EXP((-1/(('Worked example'!B38)*('Worked example'!B22)))*MAX((D12)-('Worked example'!B22),0)))/((-1/(('Worked example'!B38)*('Worked example'!B22)))*(((1)-('Worked example'!B22))-MAX((D12)-('Worked example'!B22),0))),(('Worked example'!B22)-(D12))/((1)-(D12))+(1-(('Worked example'!B22)-(D12))/((1)-(D12)))*(EXP((-1/(('Worked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example'!B22),0))))))*(1-D12)*'Worked example'!B17*'Worked example'!B29+D12*'Worked example'!B17*'Worked example'!B31),0)</f>
        <v>-767178.41869694</v>
      </c>
    </row>
    <row r="13" customFormat="false" ht="15" hidden="false" customHeight="false" outlineLevel="0" collapsed="false">
      <c r="A13" s="5" t="n">
        <v>9</v>
      </c>
      <c r="B13" s="11" t="n">
        <f aca="false">IF(E12&lt;0,D12,B12)</f>
        <v>0.0353041653148613</v>
      </c>
      <c r="C13" s="11" t="n">
        <f aca="false">IF(E12&lt;0,C12,D12)</f>
        <v>0.035749673955314</v>
      </c>
      <c r="D13" s="11" t="n">
        <f aca="false">(B13+C13)/2</f>
        <v>0.0355269196350877</v>
      </c>
      <c r="E13" s="7" t="n">
        <f aca="false">IF(ISNUMBER('Worked example'!B38),'Worked example'!B23-(MAX(IF('Worked example'!B33=1,0.1,0.15),12.5*IF((1)&lt;=('Worked example'!B22),1,IF((D13)&gt;=('Worked example'!B22),(EXP((-1/(('Worked example'!B38)*('Worked example'!B22)))*((1)-('Worked example'!B22)))-EXP((-1/(('Worked example'!B38)*('Worked example'!B22)))*MAX((D13)-('Worked example'!B22),0)))/((-1/(('Worked example'!B38)*('Worked example'!B22)))*(((1)-('Worked example'!B22))-MAX((D13)-('Worked example'!B22),0))),(('Worked example'!B22)-(D13))/((1)-(D13))+(1-(('Worked example'!B22)-(D13))/((1)-(D13)))*(EXP((-1/(('Worked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example'!B22),0))))))*(1-D13)*'Worked example'!B17*'Worked example'!B29+D13*'Worked example'!B17*'Worked example'!B31),0)</f>
        <v>691862.378785849</v>
      </c>
    </row>
    <row r="14" customFormat="false" ht="15" hidden="false" customHeight="false" outlineLevel="0" collapsed="false">
      <c r="A14" s="5" t="n">
        <v>10</v>
      </c>
      <c r="B14" s="11" t="n">
        <f aca="false">IF(E13&lt;0,D13,B13)</f>
        <v>0.0353041653148613</v>
      </c>
      <c r="C14" s="11" t="n">
        <f aca="false">IF(E13&lt;0,C13,D13)</f>
        <v>0.0355269196350877</v>
      </c>
      <c r="D14" s="11" t="n">
        <f aca="false">(B14+C14)/2</f>
        <v>0.0354155424749745</v>
      </c>
      <c r="E14" s="7" t="n">
        <f aca="false">IF(ISNUMBER('Worked example'!B38),'Worked example'!B23-(MAX(IF('Worked example'!B33=1,0.1,0.15),12.5*IF((1)&lt;=('Worked example'!B22),1,IF((D14)&gt;=('Worked example'!B22),(EXP((-1/(('Worked example'!B38)*('Worked example'!B22)))*((1)-('Worked example'!B22)))-EXP((-1/(('Worked example'!B38)*('Worked example'!B22)))*MAX((D14)-('Worked example'!B22),0)))/((-1/(('Worked example'!B38)*('Worked example'!B22)))*(((1)-('Worked example'!B22))-MAX((D14)-('Worked example'!B22),0))),(('Worked example'!B22)-(D14))/((1)-(D14))+(1-(('Worked example'!B22)-(D14))/((1)-(D14)))*(EXP((-1/(('Worked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example'!B22),0))))))*(1-D14)*'Worked example'!B17*'Worked example'!B29+D14*'Worked example'!B17*'Worked example'!B31),0)</f>
        <v>-37658.0199554563</v>
      </c>
    </row>
    <row r="15" customFormat="false" ht="15" hidden="false" customHeight="false" outlineLevel="0" collapsed="false">
      <c r="A15" s="5" t="n">
        <v>11</v>
      </c>
      <c r="B15" s="11" t="n">
        <f aca="false">IF(E14&lt;0,D14,B14)</f>
        <v>0.0354155424749745</v>
      </c>
      <c r="C15" s="11" t="n">
        <f aca="false">IF(E14&lt;0,C14,D14)</f>
        <v>0.0355269196350877</v>
      </c>
      <c r="D15" s="11" t="n">
        <f aca="false">(B15+C15)/2</f>
        <v>0.0354712310550311</v>
      </c>
      <c r="E15" s="7" t="n">
        <f aca="false">IF(ISNUMBER('Worked example'!B38),'Worked example'!B23-(MAX(IF('Worked example'!B33=1,0.1,0.15),12.5*IF((1)&lt;=('Worked example'!B22),1,IF((D15)&gt;=('Worked example'!B22),(EXP((-1/(('Worked example'!B38)*('Worked example'!B22)))*((1)-('Worked example'!B22)))-EXP((-1/(('Worked example'!B38)*('Worked example'!B22)))*MAX((D15)-('Worked example'!B22),0)))/((-1/(('Worked example'!B38)*('Worked example'!B22)))*(((1)-('Worked example'!B22))-MAX((D15)-('Worked example'!B22),0))),(('Worked example'!B22)-(D15))/((1)-(D15))+(1-(('Worked example'!B22)-(D15))/((1)-(D15)))*(EXP((-1/(('Worked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example'!B22),0))))))*(1-D15)*'Worked example'!B17*'Worked example'!B29+D15*'Worked example'!B17*'Worked example'!B31),0)</f>
        <v>327102.179415166</v>
      </c>
    </row>
    <row r="16" customFormat="false" ht="15" hidden="false" customHeight="false" outlineLevel="0" collapsed="false">
      <c r="A16" s="5" t="n">
        <v>12</v>
      </c>
      <c r="B16" s="11" t="n">
        <f aca="false">IF(E15&lt;0,D15,B15)</f>
        <v>0.0354155424749745</v>
      </c>
      <c r="C16" s="11" t="n">
        <f aca="false">IF(E15&lt;0,C15,D15)</f>
        <v>0.0354712310550311</v>
      </c>
      <c r="D16" s="11" t="n">
        <f aca="false">(B16+C16)/2</f>
        <v>0.0354433867650028</v>
      </c>
      <c r="E16" s="7" t="n">
        <f aca="false">IF(ISNUMBER('Worked example'!B38),'Worked example'!B23-(MAX(IF('Worked example'!B33=1,0.1,0.15),12.5*IF((1)&lt;=('Worked example'!B22),1,IF((D16)&gt;=('Worked example'!B22),(EXP((-1/(('Worked example'!B38)*('Worked example'!B22)))*((1)-('Worked example'!B22)))-EXP((-1/(('Worked example'!B38)*('Worked example'!B22)))*MAX((D16)-('Worked example'!B22),0)))/((-1/(('Worked example'!B38)*('Worked example'!B22)))*(((1)-('Worked example'!B22))-MAX((D16)-('Worked example'!B22),0))),(('Worked example'!B22)-(D16))/((1)-(D16))+(1-(('Worked example'!B22)-(D16))/((1)-(D16)))*(EXP((-1/(('Worked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example'!B22),0))))))*(1-D16)*'Worked example'!B17*'Worked example'!B29+D16*'Worked example'!B17*'Worked example'!B31),0)</f>
        <v>144722.079729855</v>
      </c>
    </row>
    <row r="17" customFormat="false" ht="15" hidden="false" customHeight="false" outlineLevel="0" collapsed="false">
      <c r="A17" s="5" t="n">
        <v>13</v>
      </c>
      <c r="B17" s="11" t="n">
        <f aca="false">IF(E16&lt;0,D16,B16)</f>
        <v>0.0354155424749745</v>
      </c>
      <c r="C17" s="11" t="n">
        <f aca="false">IF(E16&lt;0,C16,D16)</f>
        <v>0.0354433867650028</v>
      </c>
      <c r="D17" s="11" t="n">
        <f aca="false">(B17+C17)/2</f>
        <v>0.0354294646199886</v>
      </c>
      <c r="E17" s="7" t="n">
        <f aca="false">IF(ISNUMBER('Worked example'!B38),'Worked example'!B23-(MAX(IF('Worked example'!B33=1,0.1,0.15),12.5*IF((1)&lt;=('Worked example'!B22),1,IF((D17)&gt;=('Worked example'!B22),(EXP((-1/(('Worked example'!B38)*('Worked example'!B22)))*((1)-('Worked example'!B22)))-EXP((-1/(('Worked example'!B38)*('Worked example'!B22)))*MAX((D17)-('Worked example'!B22),0)))/((-1/(('Worked example'!B38)*('Worked example'!B22)))*(((1)-('Worked example'!B22))-MAX((D17)-('Worked example'!B22),0))),(('Worked example'!B22)-(D17))/((1)-(D17))+(1-(('Worked example'!B22)-(D17))/((1)-(D17)))*(EXP((-1/(('Worked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example'!B22),0))))))*(1-D17)*'Worked example'!B17*'Worked example'!B29+D17*'Worked example'!B17*'Worked example'!B31),0)</f>
        <v>53532.029887259</v>
      </c>
    </row>
    <row r="18" customFormat="false" ht="15" hidden="false" customHeight="false" outlineLevel="0" collapsed="false">
      <c r="A18" s="5" t="n">
        <v>14</v>
      </c>
      <c r="B18" s="11" t="n">
        <f aca="false">IF(E17&lt;0,D17,B17)</f>
        <v>0.0354155424749745</v>
      </c>
      <c r="C18" s="11" t="n">
        <f aca="false">IF(E17&lt;0,C17,D17)</f>
        <v>0.0354294646199886</v>
      </c>
      <c r="D18" s="11" t="n">
        <f aca="false">(B18+C18)/2</f>
        <v>0.0354225035474815</v>
      </c>
      <c r="E18" s="7" t="n">
        <f aca="false">IF(ISNUMBER('Worked example'!B38),'Worked example'!B23-(MAX(IF('Worked example'!B33=1,0.1,0.15),12.5*IF((1)&lt;=('Worked example'!B22),1,IF((D18)&gt;=('Worked example'!B22),(EXP((-1/(('Worked example'!B38)*('Worked example'!B22)))*((1)-('Worked example'!B22)))-EXP((-1/(('Worked example'!B38)*('Worked example'!B22)))*MAX((D18)-('Worked example'!B22),0)))/((-1/(('Worked example'!B38)*('Worked example'!B22)))*(((1)-('Worked example'!B22))-MAX((D18)-('Worked example'!B22),0))),(('Worked example'!B22)-(D18))/((1)-(D18))+(1-(('Worked example'!B22)-(D18))/((1)-(D18)))*(EXP((-1/(('Worked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example'!B22),0))))))*(1-D18)*'Worked example'!B17*'Worked example'!B29+D18*'Worked example'!B17*'Worked example'!B31),0)</f>
        <v>7937.00496566296</v>
      </c>
    </row>
    <row r="19" customFormat="false" ht="15" hidden="false" customHeight="false" outlineLevel="0" collapsed="false">
      <c r="A19" s="5" t="n">
        <v>15</v>
      </c>
      <c r="B19" s="11" t="n">
        <f aca="false">IF(E18&lt;0,D18,B18)</f>
        <v>0.0354155424749745</v>
      </c>
      <c r="C19" s="11" t="n">
        <f aca="false">IF(E18&lt;0,C18,D18)</f>
        <v>0.0354225035474815</v>
      </c>
      <c r="D19" s="11" t="n">
        <f aca="false">(B19+C19)/2</f>
        <v>0.035419023011228</v>
      </c>
      <c r="E19" s="7" t="n">
        <f aca="false">IF(ISNUMBER('Worked example'!B38),'Worked example'!B23-(MAX(IF('Worked example'!B33=1,0.1,0.15),12.5*IF((1)&lt;=('Worked example'!B22),1,IF((D19)&gt;=('Worked example'!B22),(EXP((-1/(('Worked example'!B38)*('Worked example'!B22)))*((1)-('Worked example'!B22)))-EXP((-1/(('Worked example'!B38)*('Worked example'!B22)))*MAX((D19)-('Worked example'!B22),0)))/((-1/(('Worked example'!B38)*('Worked example'!B22)))*(((1)-('Worked example'!B22))-MAX((D19)-('Worked example'!B22),0))),(('Worked example'!B22)-(D19))/((1)-(D19))+(1-(('Worked example'!B22)-(D19))/((1)-(D19)))*(EXP((-1/(('Worked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example'!B22),0))))))*(1-D19)*'Worked example'!B17*'Worked example'!B29+D19*'Worked example'!B17*'Worked example'!B31),0)</f>
        <v>-14860.5074949265</v>
      </c>
    </row>
    <row r="20" customFormat="false" ht="15" hidden="false" customHeight="false" outlineLevel="0" collapsed="false">
      <c r="A20" s="5" t="n">
        <v>16</v>
      </c>
      <c r="B20" s="11" t="n">
        <f aca="false">IF(E19&lt;0,D19,B19)</f>
        <v>0.035419023011228</v>
      </c>
      <c r="C20" s="11" t="n">
        <f aca="false">IF(E19&lt;0,C19,D19)</f>
        <v>0.0354225035474815</v>
      </c>
      <c r="D20" s="11" t="n">
        <f aca="false">(B20+C20)/2</f>
        <v>0.0354207632793548</v>
      </c>
      <c r="E20" s="7" t="n">
        <f aca="false">IF(ISNUMBER('Worked example'!B38),'Worked example'!B23-(MAX(IF('Worked example'!B33=1,0.1,0.15),12.5*IF((1)&lt;=('Worked example'!B22),1,IF((D20)&gt;=('Worked example'!B22),(EXP((-1/(('Worked example'!B38)*('Worked example'!B22)))*((1)-('Worked example'!B22)))-EXP((-1/(('Worked example'!B38)*('Worked example'!B22)))*MAX((D20)-('Worked example'!B22),0)))/((-1/(('Worked example'!B38)*('Worked example'!B22)))*(((1)-('Worked example'!B22))-MAX((D20)-('Worked example'!B22),0))),(('Worked example'!B22)-(D20))/((1)-(D20))+(1-(('Worked example'!B22)-(D20))/((1)-(D20)))*(EXP((-1/(('Worked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example'!B22),0))))))*(1-D20)*'Worked example'!B17*'Worked example'!B29+D20*'Worked example'!B17*'Worked example'!B31),0)</f>
        <v>-3461.75126457214</v>
      </c>
    </row>
    <row r="21" customFormat="false" ht="15" hidden="false" customHeight="false" outlineLevel="0" collapsed="false">
      <c r="A21" s="5" t="n">
        <v>17</v>
      </c>
      <c r="B21" s="11" t="n">
        <f aca="false">IF(E20&lt;0,D20,B20)</f>
        <v>0.0354207632793548</v>
      </c>
      <c r="C21" s="11" t="n">
        <f aca="false">IF(E20&lt;0,C20,D20)</f>
        <v>0.0354225035474815</v>
      </c>
      <c r="D21" s="11" t="n">
        <f aca="false">(B21+C21)/2</f>
        <v>0.0354216334134182</v>
      </c>
      <c r="E21" s="7" t="n">
        <f aca="false">IF(ISNUMBER('Worked example'!B38),'Worked example'!B23-(MAX(IF('Worked example'!B33=1,0.1,0.15),12.5*IF((1)&lt;=('Worked example'!B22),1,IF((D21)&gt;=('Worked example'!B22),(EXP((-1/(('Worked example'!B38)*('Worked example'!B22)))*((1)-('Worked example'!B22)))-EXP((-1/(('Worked example'!B38)*('Worked example'!B22)))*MAX((D21)-('Worked example'!B22),0)))/((-1/(('Worked example'!B38)*('Worked example'!B22)))*(((1)-('Worked example'!B22))-MAX((D21)-('Worked example'!B22),0))),(('Worked example'!B22)-(D21))/((1)-(D21))+(1-(('Worked example'!B22)-(D21))/((1)-(D21)))*(EXP((-1/(('Worked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example'!B22),0))))))*(1-D21)*'Worked example'!B17*'Worked example'!B29+D21*'Worked example'!B17*'Worked example'!B31),0)</f>
        <v>2237.62685060501</v>
      </c>
    </row>
    <row r="22" customFormat="false" ht="15" hidden="false" customHeight="false" outlineLevel="0" collapsed="false">
      <c r="A22" s="5" t="n">
        <v>18</v>
      </c>
      <c r="B22" s="11" t="n">
        <f aca="false">IF(E21&lt;0,D21,B21)</f>
        <v>0.0354207632793548</v>
      </c>
      <c r="C22" s="11" t="n">
        <f aca="false">IF(E21&lt;0,C21,D21)</f>
        <v>0.0354216334134182</v>
      </c>
      <c r="D22" s="11" t="n">
        <f aca="false">(B22+C22)/2</f>
        <v>0.0354211983463865</v>
      </c>
      <c r="E22" s="7" t="n">
        <f aca="false">IF(ISNUMBER('Worked example'!B38),'Worked example'!B23-(MAX(IF('Worked example'!B33=1,0.1,0.15),12.5*IF((1)&lt;=('Worked example'!B22),1,IF((D22)&gt;=('Worked example'!B22),(EXP((-1/(('Worked example'!B38)*('Worked example'!B22)))*((1)-('Worked example'!B22)))-EXP((-1/(('Worked example'!B38)*('Worked example'!B22)))*MAX((D22)-('Worked example'!B22),0)))/((-1/(('Worked example'!B38)*('Worked example'!B22)))*(((1)-('Worked example'!B22))-MAX((D22)-('Worked example'!B22),0))),(('Worked example'!B22)-(D22))/((1)-(D22))+(1-(('Worked example'!B22)-(D22))/((1)-(D22)))*(EXP((-1/(('Worked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example'!B22),0))))))*(1-D22)*'Worked example'!B17*'Worked example'!B29+D22*'Worked example'!B17*'Worked example'!B31),0)</f>
        <v>-612.062206983566</v>
      </c>
    </row>
    <row r="23" customFormat="false" ht="15" hidden="false" customHeight="false" outlineLevel="0" collapsed="false">
      <c r="A23" s="5" t="n">
        <v>19</v>
      </c>
      <c r="B23" s="11" t="n">
        <f aca="false">IF(E22&lt;0,D22,B22)</f>
        <v>0.0354211983463865</v>
      </c>
      <c r="C23" s="11" t="n">
        <f aca="false">IF(E22&lt;0,C22,D22)</f>
        <v>0.0354216334134182</v>
      </c>
      <c r="D23" s="11" t="n">
        <f aca="false">(B23+C23)/2</f>
        <v>0.0354214158799023</v>
      </c>
      <c r="E23" s="7" t="n">
        <f aca="false">IF(ISNUMBER('Worked example'!B38),'Worked example'!B23-(MAX(IF('Worked example'!B33=1,0.1,0.15),12.5*IF((1)&lt;=('Worked example'!B22),1,IF((D23)&gt;=('Worked example'!B22),(EXP((-1/(('Worked example'!B38)*('Worked example'!B22)))*((1)-('Worked example'!B22)))-EXP((-1/(('Worked example'!B38)*('Worked example'!B22)))*MAX((D23)-('Worked example'!B22),0)))/((-1/(('Worked example'!B38)*('Worked example'!B22)))*(((1)-('Worked example'!B22))-MAX((D23)-('Worked example'!B22),0))),(('Worked example'!B22)-(D23))/((1)-(D23))+(1-(('Worked example'!B22)-(D23))/((1)-(D23)))*(EXP((-1/(('Worked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example'!B22),0))))))*(1-D23)*'Worked example'!B17*'Worked example'!B29+D23*'Worked example'!B17*'Worked example'!B31),0)</f>
        <v>812.782321870327</v>
      </c>
    </row>
    <row r="24" customFormat="false" ht="15" hidden="false" customHeight="false" outlineLevel="0" collapsed="false">
      <c r="A24" s="5" t="n">
        <v>20</v>
      </c>
      <c r="B24" s="11" t="n">
        <f aca="false">IF(E23&lt;0,D23,B23)</f>
        <v>0.0354211983463865</v>
      </c>
      <c r="C24" s="11" t="n">
        <f aca="false">IF(E23&lt;0,C23,D23)</f>
        <v>0.0354214158799023</v>
      </c>
      <c r="D24" s="11" t="n">
        <f aca="false">(B24+C24)/2</f>
        <v>0.0354213071131444</v>
      </c>
      <c r="E24" s="7" t="n">
        <f aca="false">IF(ISNUMBER('Worked example'!B38),'Worked example'!B23-(MAX(IF('Worked example'!B33=1,0.1,0.15),12.5*IF((1)&lt;=('Worked example'!B22),1,IF((D24)&gt;=('Worked example'!B22),(EXP((-1/(('Worked example'!B38)*('Worked example'!B22)))*((1)-('Worked example'!B22)))-EXP((-1/(('Worked example'!B38)*('Worked example'!B22)))*MAX((D24)-('Worked example'!B22),0)))/((-1/(('Worked example'!B38)*('Worked example'!B22)))*(((1)-('Worked example'!B22))-MAX((D24)-('Worked example'!B22),0))),(('Worked example'!B22)-(D24))/((1)-(D24))+(1-(('Worked example'!B22)-(D24))/((1)-(D24)))*(EXP((-1/(('Worked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example'!B22),0))))))*(1-D24)*'Worked example'!B17*'Worked example'!B29+D24*'Worked example'!B17*'Worked example'!B31),0)</f>
        <v>100.360057413578</v>
      </c>
    </row>
    <row r="25" customFormat="false" ht="15" hidden="false" customHeight="false" outlineLevel="0" collapsed="false">
      <c r="A25" s="5" t="n">
        <v>21</v>
      </c>
      <c r="B25" s="11" t="n">
        <f aca="false">IF(E24&lt;0,D24,B24)</f>
        <v>0.0354211983463865</v>
      </c>
      <c r="C25" s="11" t="n">
        <f aca="false">IF(E24&lt;0,C24,D24)</f>
        <v>0.0354213071131444</v>
      </c>
      <c r="D25" s="11" t="n">
        <f aca="false">(B25+C25)/2</f>
        <v>0.0354212527297654</v>
      </c>
      <c r="E25" s="7" t="n">
        <f aca="false">IF(ISNUMBER('Worked example'!B38),'Worked example'!B23-(MAX(IF('Worked example'!B33=1,0.1,0.15),12.5*IF((1)&lt;=('Worked example'!B22),1,IF((D25)&gt;=('Worked example'!B22),(EXP((-1/(('Worked example'!B38)*('Worked example'!B22)))*((1)-('Worked example'!B22)))-EXP((-1/(('Worked example'!B38)*('Worked example'!B22)))*MAX((D25)-('Worked example'!B22),0)))/((-1/(('Worked example'!B38)*('Worked example'!B22)))*(((1)-('Worked example'!B22))-MAX((D25)-('Worked example'!B22),0))),(('Worked example'!B22)-(D25))/((1)-(D25))+(1-(('Worked example'!B22)-(D25))/((1)-(D25)))*(EXP((-1/(('Worked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example'!B22),0))))))*(1-D25)*'Worked example'!B17*'Worked example'!B29+D25*'Worked example'!B17*'Worked example'!B31),0)</f>
        <v>-255.851074814796</v>
      </c>
    </row>
    <row r="26" customFormat="false" ht="15" hidden="false" customHeight="false" outlineLevel="0" collapsed="false">
      <c r="A26" s="5" t="n">
        <v>22</v>
      </c>
      <c r="B26" s="11" t="n">
        <f aca="false">IF(E25&lt;0,D25,B25)</f>
        <v>0.0354212527297654</v>
      </c>
      <c r="C26" s="11" t="n">
        <f aca="false">IF(E25&lt;0,C25,D25)</f>
        <v>0.0354213071131444</v>
      </c>
      <c r="D26" s="11" t="n">
        <f aca="false">(B26+C26)/2</f>
        <v>0.0354212799214549</v>
      </c>
      <c r="E26" s="7" t="n">
        <f aca="false">IF(ISNUMBER('Worked example'!B38),'Worked example'!B23-(MAX(IF('Worked example'!B33=1,0.1,0.15),12.5*IF((1)&lt;=('Worked example'!B22),1,IF((D26)&gt;=('Worked example'!B22),(EXP((-1/(('Worked example'!B38)*('Worked example'!B22)))*((1)-('Worked example'!B22)))-EXP((-1/(('Worked example'!B38)*('Worked example'!B22)))*MAX((D26)-('Worked example'!B22),0)))/((-1/(('Worked example'!B38)*('Worked example'!B22)))*(((1)-('Worked example'!B22))-MAX((D26)-('Worked example'!B22),0))),(('Worked example'!B22)-(D26))/((1)-(D26))+(1-(('Worked example'!B22)-(D26))/((1)-(D26)))*(EXP((-1/(('Worked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example'!B22),0))))))*(1-D26)*'Worked example'!B17*'Worked example'!B29+D26*'Worked example'!B17*'Worked example'!B31),0)</f>
        <v>-77.7455086708069</v>
      </c>
    </row>
    <row r="27" customFormat="false" ht="15" hidden="false" customHeight="false" outlineLevel="0" collapsed="false">
      <c r="A27" s="5" t="n">
        <v>23</v>
      </c>
      <c r="B27" s="11" t="n">
        <f aca="false">IF(E26&lt;0,D26,B26)</f>
        <v>0.0354212799214549</v>
      </c>
      <c r="C27" s="11" t="n">
        <f aca="false">IF(E26&lt;0,C26,D26)</f>
        <v>0.0354213071131444</v>
      </c>
      <c r="D27" s="11" t="n">
        <f aca="false">(B27+C27)/2</f>
        <v>0.0354212935172996</v>
      </c>
      <c r="E27" s="7" t="n">
        <f aca="false">IF(ISNUMBER('Worked example'!B38),'Worked example'!B23-(MAX(IF('Worked example'!B33=1,0.1,0.15),12.5*IF((1)&lt;=('Worked example'!B22),1,IF((D27)&gt;=('Worked example'!B22),(EXP((-1/(('Worked example'!B38)*('Worked example'!B22)))*((1)-('Worked example'!B22)))-EXP((-1/(('Worked example'!B38)*('Worked example'!B22)))*MAX((D27)-('Worked example'!B22),0)))/((-1/(('Worked example'!B38)*('Worked example'!B22)))*(((1)-('Worked example'!B22))-MAX((D27)-('Worked example'!B22),0))),(('Worked example'!B22)-(D27))/((1)-(D27))+(1-(('Worked example'!B22)-(D27))/((1)-(D27)))*(EXP((-1/(('Worked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example'!B22),0))))))*(1-D27)*'Worked example'!B17*'Worked example'!B29+D27*'Worked example'!B17*'Worked example'!B31),0)</f>
        <v>11.3072743415833</v>
      </c>
    </row>
    <row r="28" customFormat="false" ht="15" hidden="false" customHeight="false" outlineLevel="0" collapsed="false">
      <c r="A28" s="5" t="n">
        <v>24</v>
      </c>
      <c r="B28" s="11" t="n">
        <f aca="false">IF(E27&lt;0,D27,B27)</f>
        <v>0.0354212799214549</v>
      </c>
      <c r="C28" s="11" t="n">
        <f aca="false">IF(E27&lt;0,C27,D27)</f>
        <v>0.0354212935172996</v>
      </c>
      <c r="D28" s="11" t="n">
        <f aca="false">(B28+C28)/2</f>
        <v>0.0354212867193773</v>
      </c>
      <c r="E28" s="7" t="n">
        <f aca="false">IF(ISNUMBER('Worked example'!B38),'Worked example'!B23-(MAX(IF('Worked example'!B33=1,0.1,0.15),12.5*IF((1)&lt;=('Worked example'!B22),1,IF((D28)&gt;=('Worked example'!B22),(EXP((-1/(('Worked example'!B38)*('Worked example'!B22)))*((1)-('Worked example'!B22)))-EXP((-1/(('Worked example'!B38)*('Worked example'!B22)))*MAX((D28)-('Worked example'!B22),0)))/((-1/(('Worked example'!B38)*('Worked example'!B22)))*(((1)-('Worked example'!B22))-MAX((D28)-('Worked example'!B22),0))),(('Worked example'!B22)-(D28))/((1)-(D28))+(1-(('Worked example'!B22)-(D28))/((1)-(D28)))*(EXP((-1/(('Worked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example'!B22),0))))))*(1-D28)*'Worked example'!B17*'Worked example'!B29+D28*'Worked example'!B17*'Worked example'!B31),0)</f>
        <v>-33.2191171646118</v>
      </c>
    </row>
    <row r="29" customFormat="false" ht="15" hidden="false" customHeight="false" outlineLevel="0" collapsed="false">
      <c r="A29" s="5" t="n">
        <v>25</v>
      </c>
      <c r="B29" s="11" t="n">
        <f aca="false">IF(E28&lt;0,D28,B28)</f>
        <v>0.0354212867193773</v>
      </c>
      <c r="C29" s="11" t="n">
        <f aca="false">IF(E28&lt;0,C28,D28)</f>
        <v>0.0354212935172996</v>
      </c>
      <c r="D29" s="11" t="n">
        <f aca="false">(B29+C29)/2</f>
        <v>0.0354212901183385</v>
      </c>
      <c r="E29" s="7" t="n">
        <f aca="false">IF(ISNUMBER('Worked example'!B38),'Worked example'!B23-(MAX(IF('Worked example'!B33=1,0.1,0.15),12.5*IF((1)&lt;=('Worked example'!B22),1,IF((D29)&gt;=('Worked example'!B22),(EXP((-1/(('Worked example'!B38)*('Worked example'!B22)))*((1)-('Worked example'!B22)))-EXP((-1/(('Worked example'!B38)*('Worked example'!B22)))*MAX((D29)-('Worked example'!B22),0)))/((-1/(('Worked example'!B38)*('Worked example'!B22)))*(((1)-('Worked example'!B22))-MAX((D29)-('Worked example'!B22),0))),(('Worked example'!B22)-(D29))/((1)-(D29))+(1-(('Worked example'!B22)-(D29))/((1)-(D29)))*(EXP((-1/(('Worked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example'!B22),0))))))*(1-D29)*'Worked example'!B17*'Worked example'!B29+D29*'Worked example'!B17*'Worked example'!B31),0)</f>
        <v>-10.9559214115143</v>
      </c>
    </row>
    <row r="30" customFormat="false" ht="15" hidden="false" customHeight="false" outlineLevel="0" collapsed="false">
      <c r="A30" s="5" t="n">
        <v>26</v>
      </c>
      <c r="B30" s="11" t="n">
        <f aca="false">IF(E29&lt;0,D29,B29)</f>
        <v>0.0354212901183385</v>
      </c>
      <c r="C30" s="11" t="n">
        <f aca="false">IF(E29&lt;0,C29,D29)</f>
        <v>0.0354212935172996</v>
      </c>
      <c r="D30" s="11" t="n">
        <f aca="false">(B30+C30)/2</f>
        <v>0.0354212918178191</v>
      </c>
      <c r="E30" s="7" t="n">
        <f aca="false">IF(ISNUMBER('Worked example'!B38),'Worked example'!B23-(MAX(IF('Worked example'!B33=1,0.1,0.15),12.5*IF((1)&lt;=('Worked example'!B22),1,IF((D30)&gt;=('Worked example'!B22),(EXP((-1/(('Worked example'!B38)*('Worked example'!B22)))*((1)-('Worked example'!B22)))-EXP((-1/(('Worked example'!B38)*('Worked example'!B22)))*MAX((D30)-('Worked example'!B22),0)))/((-1/(('Worked example'!B38)*('Worked example'!B22)))*(((1)-('Worked example'!B22))-MAX((D30)-('Worked example'!B22),0))),(('Worked example'!B22)-(D30))/((1)-(D30))+(1-(('Worked example'!B22)-(D30))/((1)-(D30)))*(EXP((-1/(('Worked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example'!B22),0))))))*(1-D30)*'Worked example'!B17*'Worked example'!B29+D30*'Worked example'!B17*'Worked example'!B31),0)</f>
        <v>0.17567652463913</v>
      </c>
    </row>
    <row r="31" customFormat="false" ht="15" hidden="false" customHeight="false" outlineLevel="0" collapsed="false">
      <c r="A31" s="5" t="n">
        <v>27</v>
      </c>
      <c r="B31" s="11" t="n">
        <f aca="false">IF(E30&lt;0,D30,B30)</f>
        <v>0.0354212901183385</v>
      </c>
      <c r="C31" s="11" t="n">
        <f aca="false">IF(E30&lt;0,C30,D30)</f>
        <v>0.0354212918178191</v>
      </c>
      <c r="D31" s="11" t="n">
        <f aca="false">(B31+C31)/2</f>
        <v>0.0354212909680788</v>
      </c>
      <c r="E31" s="7" t="n">
        <f aca="false">IF(ISNUMBER('Worked example'!B38),'Worked example'!B23-(MAX(IF('Worked example'!B33=1,0.1,0.15),12.5*IF((1)&lt;=('Worked example'!B22),1,IF((D31)&gt;=('Worked example'!B22),(EXP((-1/(('Worked example'!B38)*('Worked example'!B22)))*((1)-('Worked example'!B22)))-EXP((-1/(('Worked example'!B38)*('Worked example'!B22)))*MAX((D31)-('Worked example'!B22),0)))/((-1/(('Worked example'!B38)*('Worked example'!B22)))*(((1)-('Worked example'!B22))-MAX((D31)-('Worked example'!B22),0))),(('Worked example'!B22)-(D31))/((1)-(D31))+(1-(('Worked example'!B22)-(D31))/((1)-(D31)))*(EXP((-1/(('Worked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example'!B22),0))))))*(1-D31)*'Worked example'!B17*'Worked example'!B29+D31*'Worked example'!B17*'Worked example'!B31),0)</f>
        <v>-5.39012253284454</v>
      </c>
    </row>
    <row r="32" customFormat="false" ht="15" hidden="false" customHeight="false" outlineLevel="0" collapsed="false">
      <c r="A32" s="5" t="n">
        <v>28</v>
      </c>
      <c r="B32" s="11" t="n">
        <f aca="false">IF(E31&lt;0,D31,B31)</f>
        <v>0.0354212909680788</v>
      </c>
      <c r="C32" s="11" t="n">
        <f aca="false">IF(E31&lt;0,C31,D31)</f>
        <v>0.0354212918178191</v>
      </c>
      <c r="D32" s="11" t="n">
        <f aca="false">(B32+C32)/2</f>
        <v>0.0354212913929489</v>
      </c>
      <c r="E32" s="7" t="n">
        <f aca="false">IF(ISNUMBER('Worked example'!B38),'Worked example'!B23-(MAX(IF('Worked example'!B33=1,0.1,0.15),12.5*IF((1)&lt;=('Worked example'!B22),1,IF((D32)&gt;=('Worked example'!B22),(EXP((-1/(('Worked example'!B38)*('Worked example'!B22)))*((1)-('Worked example'!B22)))-EXP((-1/(('Worked example'!B38)*('Worked example'!B22)))*MAX((D32)-('Worked example'!B22),0)))/((-1/(('Worked example'!B38)*('Worked example'!B22)))*(((1)-('Worked example'!B22))-MAX((D32)-('Worked example'!B22),0))),(('Worked example'!B22)-(D32))/((1)-(D32))+(1-(('Worked example'!B22)-(D32))/((1)-(D32)))*(EXP((-1/(('Worked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example'!B22),0))))))*(1-D32)*'Worked example'!B17*'Worked example'!B29+D32*'Worked example'!B17*'Worked example'!B31),0)</f>
        <v>-2.60722297430038</v>
      </c>
    </row>
    <row r="33" customFormat="false" ht="15" hidden="false" customHeight="false" outlineLevel="0" collapsed="false">
      <c r="A33" s="5" t="n">
        <v>29</v>
      </c>
      <c r="B33" s="11" t="n">
        <f aca="false">IF(E32&lt;0,D32,B32)</f>
        <v>0.0354212913929489</v>
      </c>
      <c r="C33" s="11" t="n">
        <f aca="false">IF(E32&lt;0,C32,D32)</f>
        <v>0.0354212918178191</v>
      </c>
      <c r="D33" s="11" t="n">
        <f aca="false">(B33+C33)/2</f>
        <v>0.035421291605384</v>
      </c>
      <c r="E33" s="7" t="n">
        <f aca="false">IF(ISNUMBER('Worked example'!B38),'Worked example'!B23-(MAX(IF('Worked example'!B33=1,0.1,0.15),12.5*IF((1)&lt;=('Worked example'!B22),1,IF((D33)&gt;=('Worked example'!B22),(EXP((-1/(('Worked example'!B38)*('Worked example'!B22)))*((1)-('Worked example'!B22)))-EXP((-1/(('Worked example'!B38)*('Worked example'!B22)))*MAX((D33)-('Worked example'!B22),0)))/((-1/(('Worked example'!B38)*('Worked example'!B22)))*(((1)-('Worked example'!B22))-MAX((D33)-('Worked example'!B22),0))),(('Worked example'!B22)-(D33))/((1)-(D33))+(1-(('Worked example'!B22)-(D33))/((1)-(D33)))*(EXP((-1/(('Worked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example'!B22),0))))))*(1-D33)*'Worked example'!B17*'Worked example'!B29+D33*'Worked example'!B17*'Worked example'!B31),0)</f>
        <v>-1.21577328443527</v>
      </c>
    </row>
    <row r="34" customFormat="false" ht="15" hidden="false" customHeight="false" outlineLevel="0" collapsed="false">
      <c r="A34" s="5" t="n">
        <v>30</v>
      </c>
      <c r="B34" s="11" t="n">
        <f aca="false">IF(E33&lt;0,D33,B33)</f>
        <v>0.035421291605384</v>
      </c>
      <c r="C34" s="11" t="n">
        <f aca="false">IF(E33&lt;0,C33,D33)</f>
        <v>0.0354212918178191</v>
      </c>
      <c r="D34" s="11" t="n">
        <f aca="false">(B34+C34)/2</f>
        <v>0.0354212917116015</v>
      </c>
      <c r="E34" s="7" t="n">
        <f aca="false">IF(ISNUMBER('Worked example'!B38),'Worked example'!B23-(MAX(IF('Worked example'!B33=1,0.1,0.15),12.5*IF((1)&lt;=('Worked example'!B22),1,IF((D34)&gt;=('Worked example'!B22),(EXP((-1/(('Worked example'!B38)*('Worked example'!B22)))*((1)-('Worked example'!B22)))-EXP((-1/(('Worked example'!B38)*('Worked example'!B22)))*MAX((D34)-('Worked example'!B22),0)))/((-1/(('Worked example'!B38)*('Worked example'!B22)))*(((1)-('Worked example'!B22))-MAX((D34)-('Worked example'!B22),0))),(('Worked example'!B22)-(D34))/((1)-(D34))+(1-(('Worked example'!B22)-(D34))/((1)-(D34)))*(EXP((-1/(('Worked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example'!B22),0))))))*(1-D34)*'Worked example'!B17*'Worked example'!B29+D34*'Worked example'!B17*'Worked example'!B31),0)</f>
        <v>-0.520048379898071</v>
      </c>
    </row>
    <row r="35" customFormat="false" ht="15" hidden="false" customHeight="false" outlineLevel="0" collapsed="false">
      <c r="A35" s="5" t="n">
        <v>31</v>
      </c>
      <c r="B35" s="11" t="n">
        <f aca="false">IF(E34&lt;0,D34,B34)</f>
        <v>0.0354212917116015</v>
      </c>
      <c r="C35" s="11" t="n">
        <f aca="false">IF(E34&lt;0,C34,D34)</f>
        <v>0.0354212918178191</v>
      </c>
      <c r="D35" s="11" t="n">
        <f aca="false">(B35+C35)/2</f>
        <v>0.0354212917647103</v>
      </c>
      <c r="E35" s="7" t="n">
        <f aca="false">IF(ISNUMBER('Worked example'!B38),'Worked example'!B23-(MAX(IF('Worked example'!B33=1,0.1,0.15),12.5*IF((1)&lt;=('Worked example'!B22),1,IF((D35)&gt;=('Worked example'!B22),(EXP((-1/(('Worked example'!B38)*('Worked example'!B22)))*((1)-('Worked example'!B22)))-EXP((-1/(('Worked example'!B38)*('Worked example'!B22)))*MAX((D35)-('Worked example'!B22),0)))/((-1/(('Worked example'!B38)*('Worked example'!B22)))*(((1)-('Worked example'!B22))-MAX((D35)-('Worked example'!B22),0))),(('Worked example'!B22)-(D35))/((1)-(D35))+(1-(('Worked example'!B22)-(D35))/((1)-(D35)))*(EXP((-1/(('Worked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example'!B22),0))))))*(1-D35)*'Worked example'!B17*'Worked example'!B29+D35*'Worked example'!B17*'Worked example'!B31),0)</f>
        <v>-0.172186017036438</v>
      </c>
    </row>
    <row r="36" customFormat="false" ht="15" hidden="false" customHeight="false" outlineLevel="0" collapsed="false">
      <c r="A36" s="5" t="n">
        <v>32</v>
      </c>
      <c r="B36" s="11" t="n">
        <f aca="false">IF(E35&lt;0,D35,B35)</f>
        <v>0.0354212917647103</v>
      </c>
      <c r="C36" s="11" t="n">
        <f aca="false">IF(E35&lt;0,C35,D35)</f>
        <v>0.0354212918178191</v>
      </c>
      <c r="D36" s="11" t="n">
        <f aca="false">(B36+C36)/2</f>
        <v>0.0354212917912647</v>
      </c>
      <c r="E36" s="7" t="n">
        <f aca="false">IF(ISNUMBER('Worked example'!B38),'Worked example'!B23-(MAX(IF('Worked example'!B33=1,0.1,0.15),12.5*IF((1)&lt;=('Worked example'!B22),1,IF((D36)&gt;=('Worked example'!B22),(EXP((-1/(('Worked example'!B38)*('Worked example'!B22)))*((1)-('Worked example'!B22)))-EXP((-1/(('Worked example'!B38)*('Worked example'!B22)))*MAX((D36)-('Worked example'!B22),0)))/((-1/(('Worked example'!B38)*('Worked example'!B22)))*(((1)-('Worked example'!B22))-MAX((D36)-('Worked example'!B22),0))),(('Worked example'!B22)-(D36))/((1)-(D36))+(1-(('Worked example'!B22)-(D36))/((1)-(D36)))*(EXP((-1/(('Worked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example'!B22),0))))))*(1-D36)*'Worked example'!B17*'Worked example'!B29+D36*'Worked example'!B17*'Worked example'!B31),0)</f>
        <v>0.00174522399902344</v>
      </c>
    </row>
    <row r="37" customFormat="false" ht="15" hidden="false" customHeight="false" outlineLevel="0" collapsed="false">
      <c r="A37" s="5" t="n">
        <v>33</v>
      </c>
      <c r="B37" s="11" t="n">
        <f aca="false">IF(E36&lt;0,D36,B36)</f>
        <v>0.0354212917647103</v>
      </c>
      <c r="C37" s="11" t="n">
        <f aca="false">IF(E36&lt;0,C36,D36)</f>
        <v>0.0354212917912647</v>
      </c>
      <c r="D37" s="11" t="n">
        <f aca="false">(B37+C37)/2</f>
        <v>0.0354212917779875</v>
      </c>
      <c r="E37" s="7" t="n">
        <f aca="false">IF(ISNUMBER('Worked example'!B38),'Worked example'!B23-(MAX(IF('Worked example'!B33=1,0.1,0.15),12.5*IF((1)&lt;=('Worked example'!B22),1,IF((D37)&gt;=('Worked example'!B22),(EXP((-1/(('Worked example'!B38)*('Worked example'!B22)))*((1)-('Worked example'!B22)))-EXP((-1/(('Worked example'!B38)*('Worked example'!B22)))*MAX((D37)-('Worked example'!B22),0)))/((-1/(('Worked example'!B38)*('Worked example'!B22)))*(((1)-('Worked example'!B22))-MAX((D37)-('Worked example'!B22),0))),(('Worked example'!B22)-(D37))/((1)-(D37))+(1-(('Worked example'!B22)-(D37))/((1)-(D37)))*(EXP((-1/(('Worked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example'!B22),0))))))*(1-D37)*'Worked example'!B17*'Worked example'!B29+D37*'Worked example'!B17*'Worked example'!B31),0)</f>
        <v>-0.0852203965187073</v>
      </c>
    </row>
    <row r="38" customFormat="false" ht="15" hidden="false" customHeight="false" outlineLevel="0" collapsed="false">
      <c r="A38" s="5" t="n">
        <v>34</v>
      </c>
      <c r="B38" s="11" t="n">
        <f aca="false">IF(E37&lt;0,D37,B37)</f>
        <v>0.0354212917779875</v>
      </c>
      <c r="C38" s="11" t="n">
        <f aca="false">IF(E37&lt;0,C37,D37)</f>
        <v>0.0354212917912647</v>
      </c>
      <c r="D38" s="11" t="n">
        <f aca="false">(B38+C38)/2</f>
        <v>0.0354212917846261</v>
      </c>
      <c r="E38" s="7" t="n">
        <f aca="false">IF(ISNUMBER('Worked example'!B38),'Worked example'!B23-(MAX(IF('Worked example'!B33=1,0.1,0.15),12.5*IF((1)&lt;=('Worked example'!B22),1,IF((D38)&gt;=('Worked example'!B22),(EXP((-1/(('Worked example'!B38)*('Worked example'!B22)))*((1)-('Worked example'!B22)))-EXP((-1/(('Worked example'!B38)*('Worked example'!B22)))*MAX((D38)-('Worked example'!B22),0)))/((-1/(('Worked example'!B38)*('Worked example'!B22)))*(((1)-('Worked example'!B22))-MAX((D38)-('Worked example'!B22),0))),(('Worked example'!B22)-(D38))/((1)-(D38))+(1-(('Worked example'!B22)-(D38))/((1)-(D38)))*(EXP((-1/(('Worked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example'!B22),0))))))*(1-D38)*'Worked example'!B17*'Worked example'!B29+D38*'Worked example'!B17*'Worked example'!B31),0)</f>
        <v>-0.0417374968528748</v>
      </c>
    </row>
    <row r="39" customFormat="false" ht="15" hidden="false" customHeight="false" outlineLevel="0" collapsed="false">
      <c r="A39" s="5" t="n">
        <v>35</v>
      </c>
      <c r="B39" s="11" t="n">
        <f aca="false">IF(E38&lt;0,D38,B38)</f>
        <v>0.0354212917846261</v>
      </c>
      <c r="C39" s="11" t="n">
        <f aca="false">IF(E38&lt;0,C38,D38)</f>
        <v>0.0354212917912647</v>
      </c>
      <c r="D39" s="11" t="n">
        <f aca="false">(B39+C39)/2</f>
        <v>0.0354212917879454</v>
      </c>
      <c r="E39" s="7" t="n">
        <f aca="false">IF(ISNUMBER('Worked example'!B38),'Worked example'!B23-(MAX(IF('Worked example'!B33=1,0.1,0.15),12.5*IF((1)&lt;=('Worked example'!B22),1,IF((D39)&gt;=('Worked example'!B22),(EXP((-1/(('Worked example'!B38)*('Worked example'!B22)))*((1)-('Worked example'!B22)))-EXP((-1/(('Worked example'!B38)*('Worked example'!B22)))*MAX((D39)-('Worked example'!B22),0)))/((-1/(('Worked example'!B38)*('Worked example'!B22)))*(((1)-('Worked example'!B22))-MAX((D39)-('Worked example'!B22),0))),(('Worked example'!B22)-(D39))/((1)-(D39))+(1-(('Worked example'!B22)-(D39))/((1)-(D39)))*(EXP((-1/(('Worked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example'!B22),0))))))*(1-D39)*'Worked example'!B17*'Worked example'!B29+D39*'Worked example'!B17*'Worked example'!B31),0)</f>
        <v>-0.0199962258338928</v>
      </c>
    </row>
    <row r="40" customFormat="false" ht="15" hidden="false" customHeight="false" outlineLevel="0" collapsed="false">
      <c r="A40" s="5" t="n">
        <v>36</v>
      </c>
      <c r="B40" s="11" t="n">
        <f aca="false">IF(E39&lt;0,D39,B39)</f>
        <v>0.0354212917879454</v>
      </c>
      <c r="C40" s="11" t="n">
        <f aca="false">IF(E39&lt;0,C39,D39)</f>
        <v>0.0354212917912647</v>
      </c>
      <c r="D40" s="11" t="n">
        <f aca="false">(B40+C40)/2</f>
        <v>0.035421291789605</v>
      </c>
      <c r="E40" s="7" t="n">
        <f aca="false">IF(ISNUMBER('Worked example'!B38),'Worked example'!B23-(MAX(IF('Worked example'!B33=1,0.1,0.15),12.5*IF((1)&lt;=('Worked example'!B22),1,IF((D40)&gt;=('Worked example'!B22),(EXP((-1/(('Worked example'!B38)*('Worked example'!B22)))*((1)-('Worked example'!B22)))-EXP((-1/(('Worked example'!B38)*('Worked example'!B22)))*MAX((D40)-('Worked example'!B22),0)))/((-1/(('Worked example'!B38)*('Worked example'!B22)))*(((1)-('Worked example'!B22))-MAX((D40)-('Worked example'!B22),0))),(('Worked example'!B22)-(D40))/((1)-(D40))+(1-(('Worked example'!B22)-(D40))/((1)-(D40)))*(EXP((-1/(('Worked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example'!B22),0))))))*(1-D40)*'Worked example'!B17*'Worked example'!B29+D40*'Worked example'!B17*'Worked example'!B31),0)</f>
        <v>-0.00912553071975708</v>
      </c>
    </row>
    <row r="41" customFormat="false" ht="15" hidden="false" customHeight="false" outlineLevel="0" collapsed="false">
      <c r="A41" s="5" t="n">
        <v>37</v>
      </c>
      <c r="B41" s="11" t="n">
        <f aca="false">IF(E40&lt;0,D40,B40)</f>
        <v>0.035421291789605</v>
      </c>
      <c r="C41" s="11" t="n">
        <f aca="false">IF(E40&lt;0,C40,D40)</f>
        <v>0.0354212917912647</v>
      </c>
      <c r="D41" s="11" t="n">
        <f aca="false">(B41+C41)/2</f>
        <v>0.0354212917904348</v>
      </c>
      <c r="E41" s="7" t="n">
        <f aca="false">IF(ISNUMBER('Worked example'!B38),'Worked example'!B23-(MAX(IF('Worked example'!B33=1,0.1,0.15),12.5*IF((1)&lt;=('Worked example'!B22),1,IF((D41)&gt;=('Worked example'!B22),(EXP((-1/(('Worked example'!B38)*('Worked example'!B22)))*((1)-('Worked example'!B22)))-EXP((-1/(('Worked example'!B38)*('Worked example'!B22)))*MAX((D41)-('Worked example'!B22),0)))/((-1/(('Worked example'!B38)*('Worked example'!B22)))*(((1)-('Worked example'!B22))-MAX((D41)-('Worked example'!B22),0))),(('Worked example'!B22)-(D41))/((1)-(D41))+(1-(('Worked example'!B22)-(D41))/((1)-(D41)))*(EXP((-1/(('Worked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example'!B22),0))))))*(1-D41)*'Worked example'!B17*'Worked example'!B29+D41*'Worked example'!B17*'Worked example'!B31),0)</f>
        <v>-0.00369006395339966</v>
      </c>
    </row>
    <row r="42" customFormat="false" ht="15" hidden="false" customHeight="false" outlineLevel="0" collapsed="false">
      <c r="A42" s="5" t="n">
        <v>38</v>
      </c>
      <c r="B42" s="11" t="n">
        <f aca="false">IF(E41&lt;0,D41,B41)</f>
        <v>0.0354212917904348</v>
      </c>
      <c r="C42" s="11" t="n">
        <f aca="false">IF(E41&lt;0,C41,D41)</f>
        <v>0.0354212917912647</v>
      </c>
      <c r="D42" s="11" t="n">
        <f aca="false">(B42+C42)/2</f>
        <v>0.0354212917908498</v>
      </c>
      <c r="E42" s="7" t="n">
        <f aca="false">IF(ISNUMBER('Worked example'!B38),'Worked example'!B23-(MAX(IF('Worked example'!B33=1,0.1,0.15),12.5*IF((1)&lt;=('Worked example'!B22),1,IF((D42)&gt;=('Worked example'!B22),(EXP((-1/(('Worked example'!B38)*('Worked example'!B22)))*((1)-('Worked example'!B22)))-EXP((-1/(('Worked example'!B38)*('Worked example'!B22)))*MAX((D42)-('Worked example'!B22),0)))/((-1/(('Worked example'!B38)*('Worked example'!B22)))*(((1)-('Worked example'!B22))-MAX((D42)-('Worked example'!B22),0))),(('Worked example'!B22)-(D42))/((1)-(D42))+(1-(('Worked example'!B22)-(D42))/((1)-(D42)))*(EXP((-1/(('Worked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example'!B22),0))))))*(1-D42)*'Worked example'!B17*'Worked example'!B29+D42*'Worked example'!B17*'Worked example'!B31),0)</f>
        <v>-0.000972449779510498</v>
      </c>
    </row>
    <row r="43" customFormat="false" ht="15" hidden="false" customHeight="false" outlineLevel="0" collapsed="false">
      <c r="A43" s="5" t="n">
        <v>39</v>
      </c>
      <c r="B43" s="11" t="n">
        <f aca="false">IF(E42&lt;0,D42,B42)</f>
        <v>0.0354212917908498</v>
      </c>
      <c r="C43" s="11" t="n">
        <f aca="false">IF(E42&lt;0,C42,D42)</f>
        <v>0.0354212917912647</v>
      </c>
      <c r="D43" s="11" t="n">
        <f aca="false">(B43+C43)/2</f>
        <v>0.0354212917910572</v>
      </c>
      <c r="E43" s="7" t="n">
        <f aca="false">IF(ISNUMBER('Worked example'!B38),'Worked example'!B23-(MAX(IF('Worked example'!B33=1,0.1,0.15),12.5*IF((1)&lt;=('Worked example'!B22),1,IF((D43)&gt;=('Worked example'!B22),(EXP((-1/(('Worked example'!B38)*('Worked example'!B22)))*((1)-('Worked example'!B22)))-EXP((-1/(('Worked example'!B38)*('Worked example'!B22)))*MAX((D43)-('Worked example'!B22),0)))/((-1/(('Worked example'!B38)*('Worked example'!B22)))*(((1)-('Worked example'!B22))-MAX((D43)-('Worked example'!B22),0))),(('Worked example'!B22)-(D43))/((1)-(D43))+(1-(('Worked example'!B22)-(D43))/((1)-(D43)))*(EXP((-1/(('Worked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example'!B22),0))))))*(1-D43)*'Worked example'!B17*'Worked example'!B29+D43*'Worked example'!B17*'Worked example'!B31),0)</f>
        <v>0.000386357307434082</v>
      </c>
    </row>
    <row r="44" customFormat="false" ht="15" hidden="false" customHeight="false" outlineLevel="0" collapsed="false">
      <c r="A44" s="5" t="n">
        <v>40</v>
      </c>
      <c r="B44" s="11" t="n">
        <f aca="false">IF(E43&lt;0,D43,B43)</f>
        <v>0.0354212917908498</v>
      </c>
      <c r="C44" s="11" t="n">
        <f aca="false">IF(E43&lt;0,C43,D43)</f>
        <v>0.0354212917910572</v>
      </c>
      <c r="D44" s="11" t="n">
        <f aca="false">(B44+C44)/2</f>
        <v>0.0354212917909535</v>
      </c>
      <c r="E44" s="7" t="n">
        <f aca="false">IF(ISNUMBER('Worked example'!B38),'Worked example'!B23-(MAX(IF('Worked example'!B33=1,0.1,0.15),12.5*IF((1)&lt;=('Worked example'!B22),1,IF((D44)&gt;=('Worked example'!B22),(EXP((-1/(('Worked example'!B38)*('Worked example'!B22)))*((1)-('Worked example'!B22)))-EXP((-1/(('Worked example'!B38)*('Worked example'!B22)))*MAX((D44)-('Worked example'!B22),0)))/((-1/(('Worked example'!B38)*('Worked example'!B22)))*(((1)-('Worked example'!B22))-MAX((D44)-('Worked example'!B22),0))),(('Worked example'!B22)-(D44))/((1)-(D44))+(1-(('Worked example'!B22)-(D44))/((1)-(D44)))*(EXP((-1/(('Worked example'!B38)*('Worked example'!B22)))*((1)-('Worked example'!B22)))-EXP((-1/(('Worked example'!B38)*('Worked example'!B22)))*MAX(('Worked example'!B22)-('Worked example'!B22),0)))/((-1/(('Worked example'!B38)*('Worked example'!B22)))*(((1)-('Worked example'!B22))-MAX(('Worked example'!B22)-('Worked example'!B22),0))))))*(1-D44)*'Worked example'!B17*'Worked example'!B29+D44*'Worked example'!B17*'Worked example'!B31),0)</f>
        <v>-0.00029301643371582</v>
      </c>
      <c r="H44" s="8" t="s">
        <v>71</v>
      </c>
      <c r="I44" s="11" t="n">
        <f aca="false">D44</f>
        <v>0.0354212917909535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3" min="2" style="0" width="18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60"/>
  </cols>
  <sheetData>
    <row r="1" customFormat="false" ht="15" hidden="false" customHeight="false" outlineLevel="0" collapsed="false">
      <c r="A1" s="1" t="s">
        <v>73</v>
      </c>
    </row>
    <row r="2" customFormat="false" ht="15" hidden="false" customHeight="false" outlineLevel="0" collapsed="false">
      <c r="A2" s="2" t="s">
        <v>74</v>
      </c>
    </row>
    <row r="4" customFormat="false" ht="15" hidden="false" customHeight="false" outlineLevel="0" collapsed="false">
      <c r="A4" s="3" t="s">
        <v>75</v>
      </c>
      <c r="B4" s="3" t="s">
        <v>76</v>
      </c>
      <c r="C4" s="3" t="s">
        <v>77</v>
      </c>
      <c r="D4" s="3" t="s">
        <v>78</v>
      </c>
      <c r="E4" s="3" t="s">
        <v>79</v>
      </c>
      <c r="F4" s="3" t="s">
        <v>80</v>
      </c>
    </row>
    <row r="5" customFormat="false" ht="15" hidden="false" customHeight="false" outlineLevel="0" collapsed="false">
      <c r="A5" s="21" t="s">
        <v>81</v>
      </c>
      <c r="B5" s="22" t="n">
        <f aca="false">'Worked example'!H10</f>
        <v>0.136042464243654</v>
      </c>
      <c r="C5" s="23" t="n">
        <v>0.136042464243654</v>
      </c>
      <c r="D5" s="22" t="n">
        <f aca="false">B5-C5</f>
        <v>0</v>
      </c>
      <c r="E5" s="8" t="str">
        <f aca="false">IF(ISNUMBER(B5),IF(ABS(D5)&lt;=ABS(C5)*0.0001+0.000001,"OK","CHECK"),"CHECK")</f>
        <v>OK</v>
      </c>
      <c r="F5" s="13" t="s">
        <v>82</v>
      </c>
    </row>
    <row r="6" customFormat="false" ht="15" hidden="false" customHeight="false" outlineLevel="0" collapsed="false">
      <c r="A6" s="21" t="s">
        <v>83</v>
      </c>
      <c r="B6" s="22" t="n">
        <f aca="false">'Worked example'!I10</f>
        <v>1.34289174315453</v>
      </c>
      <c r="C6" s="23" t="n">
        <v>1.34289174315453</v>
      </c>
      <c r="D6" s="22" t="n">
        <f aca="false">B6-C6</f>
        <v>0</v>
      </c>
      <c r="E6" s="8" t="str">
        <f aca="false">IF(ISNUMBER(B6),IF(ABS(D6)&lt;=ABS(C6)*0.0001+0.000001,"OK","CHECK"),"CHECK")</f>
        <v>OK</v>
      </c>
      <c r="F6" s="13" t="s">
        <v>82</v>
      </c>
    </row>
    <row r="7" customFormat="false" ht="15" hidden="false" customHeight="false" outlineLevel="0" collapsed="false">
      <c r="A7" s="21" t="s">
        <v>84</v>
      </c>
      <c r="B7" s="22" t="n">
        <f aca="false">'Worked example'!J10</f>
        <v>0.0925462078655509</v>
      </c>
      <c r="C7" s="23" t="n">
        <v>0.092546207865551</v>
      </c>
      <c r="D7" s="22" t="n">
        <f aca="false">B7-C7</f>
        <v>0</v>
      </c>
      <c r="E7" s="8" t="str">
        <f aca="false">IF(ISNUMBER(B7),IF(ABS(D7)&lt;=ABS(C7)*0.0001+0.000001,"OK","CHECK"),"CHECK")</f>
        <v>OK</v>
      </c>
      <c r="F7" s="13" t="s">
        <v>82</v>
      </c>
    </row>
    <row r="8" customFormat="false" ht="15" hidden="false" customHeight="false" outlineLevel="0" collapsed="false">
      <c r="A8" s="21" t="s">
        <v>85</v>
      </c>
      <c r="B8" s="7" t="n">
        <f aca="false">'Worked example'!K10</f>
        <v>439594487.361367</v>
      </c>
      <c r="C8" s="20" t="n">
        <v>439594487.361367</v>
      </c>
      <c r="D8" s="7" t="n">
        <f aca="false">B8-C8</f>
        <v>0</v>
      </c>
      <c r="E8" s="8" t="str">
        <f aca="false">IF(ISNUMBER(B8),IF(ABS(D8)&lt;=ABS(C8)*0.0001+0.000001,"OK","CHECK"),"CHECK")</f>
        <v>OK</v>
      </c>
      <c r="F8" s="13" t="s">
        <v>82</v>
      </c>
    </row>
    <row r="9" customFormat="false" ht="15" hidden="false" customHeight="false" outlineLevel="0" collapsed="false">
      <c r="A9" s="21" t="s">
        <v>86</v>
      </c>
      <c r="B9" s="11" t="n">
        <f aca="false">'Worked example'!B22</f>
        <v>0.0650502119559024</v>
      </c>
      <c r="C9" s="24" t="n">
        <v>0.0650502119559025</v>
      </c>
      <c r="D9" s="11" t="n">
        <f aca="false">B9-C9</f>
        <v>0</v>
      </c>
      <c r="E9" s="8" t="str">
        <f aca="false">IF(ISNUMBER(B9),IF(ABS(D9)&lt;=ABS(C9)*0.0001+0.000001,"OK","CHECK"),"CHECK")</f>
        <v>OK</v>
      </c>
      <c r="F9" s="13" t="s">
        <v>87</v>
      </c>
    </row>
    <row r="10" customFormat="false" ht="15" hidden="false" customHeight="false" outlineLevel="0" collapsed="false">
      <c r="A10" s="21" t="s">
        <v>88</v>
      </c>
      <c r="B10" s="7" t="n">
        <f aca="false">'Worked example'!K17</f>
        <v>3077076597.79512</v>
      </c>
      <c r="C10" s="20" t="n">
        <v>3077076597.79512</v>
      </c>
      <c r="D10" s="7" t="n">
        <f aca="false">B10-C10</f>
        <v>0</v>
      </c>
      <c r="E10" s="8" t="str">
        <f aca="false">IF(ISNUMBER(B10),IF(ABS(D10)&lt;=ABS(C10)*0.0001+0.000001,"OK","CHECK"),"CHECK")</f>
        <v>OK</v>
      </c>
      <c r="F10" s="13" t="s">
        <v>89</v>
      </c>
    </row>
    <row r="11" customFormat="false" ht="15" hidden="false" customHeight="false" outlineLevel="0" collapsed="false">
      <c r="A11" s="21" t="s">
        <v>90</v>
      </c>
      <c r="B11" s="7" t="n">
        <f aca="false">'Worked example'!B23</f>
        <v>415405340.702341</v>
      </c>
      <c r="C11" s="20" t="n">
        <v>415405340.702342</v>
      </c>
      <c r="D11" s="7" t="n">
        <f aca="false">B11-C11</f>
        <v>0</v>
      </c>
      <c r="E11" s="8" t="str">
        <f aca="false">IF(ISNUMBER(B11),IF(ABS(D11)&lt;=ABS(C11)*0.0001+0.000001,"OK","CHECK"),"CHECK")</f>
        <v>OK</v>
      </c>
      <c r="F11" s="13" t="s">
        <v>91</v>
      </c>
    </row>
    <row r="12" customFormat="false" ht="15" hidden="false" customHeight="false" outlineLevel="0" collapsed="false">
      <c r="A12" s="21" t="s">
        <v>92</v>
      </c>
      <c r="B12" s="25" t="n">
        <f aca="false">'Worked example'!B36</f>
        <v>166.2721302537</v>
      </c>
      <c r="C12" s="26" t="n">
        <v>166.272130253699</v>
      </c>
      <c r="D12" s="25" t="n">
        <f aca="false">B12-C12</f>
        <v>1.16529008664656E-012</v>
      </c>
      <c r="E12" s="8" t="str">
        <f aca="false">IF(ISNUMBER(B12),IF(ABS(D12)&lt;=ABS(C12)*0.0001+0.000001,"OK","CHECK"),"CHECK")</f>
        <v>OK</v>
      </c>
      <c r="F12" s="13" t="s">
        <v>89</v>
      </c>
    </row>
    <row r="13" customFormat="false" ht="15" hidden="false" customHeight="false" outlineLevel="0" collapsed="false">
      <c r="A13" s="21" t="s">
        <v>50</v>
      </c>
      <c r="B13" s="10" t="n">
        <f aca="false">'Worked example'!B39</f>
        <v>0.353357925857869</v>
      </c>
      <c r="C13" s="27" t="n">
        <v>0.3534</v>
      </c>
      <c r="D13" s="10" t="n">
        <f aca="false">B13-C13</f>
        <v>-4.20741421314763E-005</v>
      </c>
      <c r="E13" s="8" t="str">
        <f aca="false">IF(ISNUMBER(B13),IF(ABS(D13)&lt;=0.00005,"OK","CHECK"),"CHECK")</f>
        <v>OK</v>
      </c>
      <c r="F13" s="13" t="s">
        <v>93</v>
      </c>
    </row>
    <row r="14" customFormat="false" ht="15" hidden="false" customHeight="false" outlineLevel="0" collapsed="false">
      <c r="A14" s="21" t="s">
        <v>52</v>
      </c>
      <c r="B14" s="7" t="n">
        <f aca="false">'Worked example'!B41</f>
        <v>223948990.33652</v>
      </c>
      <c r="C14" s="20" t="n">
        <v>223900000</v>
      </c>
      <c r="D14" s="7" t="n">
        <f aca="false">B14-C14</f>
        <v>48990.3365198672</v>
      </c>
      <c r="E14" s="8" t="str">
        <f aca="false">IF(ISNUMBER(B14),IF(ABS(D14)&lt;=50000,"OK","CHECK"),"CHECK")</f>
        <v>OK</v>
      </c>
      <c r="F14" s="13" t="s">
        <v>94</v>
      </c>
    </row>
    <row r="15" customFormat="false" ht="15" hidden="false" customHeight="false" outlineLevel="0" collapsed="false">
      <c r="A15" s="21" t="s">
        <v>53</v>
      </c>
      <c r="B15" s="10" t="n">
        <f aca="false">'Worked example'!B42</f>
        <v>0.572811581897841</v>
      </c>
      <c r="C15" s="27" t="n">
        <v>0.5728</v>
      </c>
      <c r="D15" s="10" t="n">
        <f aca="false">B15-C15</f>
        <v>1.15818978412285E-005</v>
      </c>
      <c r="E15" s="8" t="str">
        <f aca="false">IF(ISNUMBER(B15),IF(ABS(D15)&lt;=0.00005,"OK","CHECK"),"CHECK")</f>
        <v>OK</v>
      </c>
      <c r="F15" s="13" t="s">
        <v>94</v>
      </c>
    </row>
    <row r="16" customFormat="false" ht="15" hidden="false" customHeight="false" outlineLevel="0" collapsed="false">
      <c r="A16" s="21" t="s">
        <v>95</v>
      </c>
      <c r="B16" s="10" t="n">
        <f aca="false">'Worked example'!B43</f>
        <v>0.0354212917909535</v>
      </c>
      <c r="C16" s="5" t="s">
        <v>96</v>
      </c>
      <c r="E16" s="8" t="str">
        <f aca="false">IF(ISNUMBER(B16),"OK","CHECK")</f>
        <v>OK</v>
      </c>
      <c r="F16" s="13" t="s">
        <v>97</v>
      </c>
    </row>
    <row r="17" customFormat="false" ht="15" hidden="false" customHeight="false" outlineLevel="0" collapsed="false">
      <c r="A17" s="21" t="s">
        <v>98</v>
      </c>
      <c r="B17" s="28" t="b">
        <f aca="false">AND('Worked example'!B43&gt;0.03,'Worked example'!B43&lt;0.04)</f>
        <v>1</v>
      </c>
      <c r="C17" s="5" t="s">
        <v>99</v>
      </c>
      <c r="E17" s="8" t="str">
        <f aca="false">IF(B17=TRUE(),"OK","CHECK")</f>
        <v>OK</v>
      </c>
      <c r="F17" s="13" t="s">
        <v>100</v>
      </c>
    </row>
    <row r="18" customFormat="false" ht="15" hidden="false" customHeight="false" outlineLevel="0" collapsed="false">
      <c r="A18" s="21" t="s">
        <v>101</v>
      </c>
      <c r="B18" s="28" t="b">
        <f aca="false">AND('Your portfolio'!B22="",'Your portfolio'!B41="",'Your portfolio'!B43="")</f>
        <v>1</v>
      </c>
      <c r="C18" s="5" t="s">
        <v>99</v>
      </c>
      <c r="E18" s="8" t="str">
        <f aca="false">IF(B18=TRUE(),"OK","CHECK")</f>
        <v>OK</v>
      </c>
      <c r="F18" s="13" t="s">
        <v>102</v>
      </c>
    </row>
    <row r="20" customFormat="false" ht="15" hidden="false" customHeight="false" outlineLevel="0" collapsed="false">
      <c r="A20" s="8" t="s">
        <v>103</v>
      </c>
      <c r="B20" s="8" t="n">
        <f aca="false">COUNTIF(E5:E18,"CHECK")</f>
        <v>0</v>
      </c>
    </row>
    <row r="21" customFormat="false" ht="15" hidden="false" customHeight="false" outlineLevel="0" collapsed="false">
      <c r="A21" s="8" t="s">
        <v>104</v>
      </c>
      <c r="B21" s="8" t="str">
        <f aca="false">IF(COUNTIF(E5:E18,"OK")=14,"ALL OK",COUNTIF(E5:E18,"OK")&amp;" / 14 OK")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2026-09-23T22:57:31Z</dcterms:created>
  <dc:creator>openpyxl</dc:creator>
  <dc:description/>
  <dc:language>en-US</dc:language>
  <cp:lastModifiedBy/>
  <dcterms:modified xsi:type="dcterms:W3CDTF">2026-09-23T22:57:31Z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