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600" firstSheet="0" activeTab="0"/>
  </bookViews>
  <sheets>
    <sheet name="Read me" sheetId="1" state="visible" r:id="rId3"/>
    <sheet name="2. By building" sheetId="2" state="visible" r:id="rId4"/>
    <sheet name="3. What each clause does" sheetId="3" state="visible" r:id="rId5"/>
    <sheet name="4. Checks" sheetId="4" state="visible" r:id="rId6"/>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<sst xmlns="http://schemas.openxmlformats.org/spreadsheetml/2006/main" count="133" uniqueCount="90">
  <si>
    <t xml:space="preserve">The Lease Abstract</t>
  </si>
  <si>
    <t xml:space="preserve">Companion workbook to Sale and Leaseback</t>
  </si>
  <si>
    <t xml:space="preserve">A pro-forma. One row per building, one column per clause that moves the number.</t>
  </si>
  <si>
    <t xml:space="preserve">The point of abstracting a lease is not to summarise it. It is to put each clause next to what it does to value, so that the negotiation is about the clauses that matter rather than the ones that are customary.</t>
  </si>
  <si>
    <t xml:space="preserve">What to fill</t>
  </si>
  <si>
    <t xml:space="preserve">Sheet 2 carries the nine buildings of the book as a worked example. Overwrite them.</t>
  </si>
  <si>
    <t xml:space="preserve">Sheet 3 is the clause-by-clause value note: what each provision is worth and what it costs to get. Two entries deliberately carry no euro figure, because the model does not produce one and inventing one would be worse.</t>
  </si>
  <si>
    <t xml:space="preserve">Conventions</t>
  </si>
  <si>
    <t xml:space="preserve">Blue text on a pale blue fill — an input, you may edit these.</t>
  </si>
  <si>
    <t xml:space="preserve">Yellow fill — the carrying assumption of the sheet, the one to argue about first.</t>
  </si>
  <si>
    <t xml:space="preserve">Black text — a formula, do not overtype these.</t>
  </si>
  <si>
    <t xml:space="preserve">Nothing is locked, protected or watermarked. No macros, no external links.</t>
  </si>
  <si>
    <t xml:space="preserve">Revised 24 September 2026. Sheet 3 carried its values as pasted numbers; it now computes them from nine inputs (rows 14 to 22). The cost of the cap is 23.7 million at 4.5% inflation with the discount rate moving with inflation, not the 31.8 the first edition printed. The deposit column on sheet 2 is an input (the model assumes none). Checks on sheet 4.</t>
  </si>
  <si>
    <t xml:space="preserve">One row per building</t>
  </si>
  <si>
    <t xml:space="preserve">Asset</t>
  </si>
  <si>
    <t xml:space="preserve">Firm term</t>
  </si>
  <si>
    <t xml:space="preserve">Break</t>
  </si>
  <si>
    <t xml:space="preserve">Indexation</t>
  </si>
  <si>
    <t xml:space="preserve">Cap</t>
  </si>
  <si>
    <t xml:space="preserve">Floor</t>
  </si>
  <si>
    <t xml:space="preserve">Reinstatement</t>
  </si>
  <si>
    <t xml:space="preserve">Assignment</t>
  </si>
  <si>
    <t xml:space="preserve">Cross-default</t>
  </si>
  <si>
    <t xml:space="preserve">Deposit, months</t>
  </si>
  <si>
    <t xml:space="preserve">Alkmaar processing plant</t>
  </si>
  <si>
    <t xml:space="preserve">None</t>
  </si>
  <si>
    <t xml:space="preserve">CPI, annual</t>
  </si>
  <si>
    <t xml:space="preserve">Full</t>
  </si>
  <si>
    <t xml:space="preserve">Consent</t>
  </si>
  <si>
    <t xml:space="preserve">All nine</t>
  </si>
  <si>
    <t xml:space="preserve">Roeselare cold store</t>
  </si>
  <si>
    <t xml:space="preserve">Zeebrugge warehouse</t>
  </si>
  <si>
    <t xml:space="preserve">Venlo distribution centre</t>
  </si>
  <si>
    <t xml:space="preserve">Lyon processing plant</t>
  </si>
  <si>
    <t xml:space="preserve">Valencia packing hall</t>
  </si>
  <si>
    <t xml:space="preserve">Wroclaw plant</t>
  </si>
  <si>
    <t xml:space="preserve">Hamburg head office</t>
  </si>
  <si>
    <t xml:space="preserve">Bristol depot</t>
  </si>
  <si>
    <t xml:space="preserve">The negotiating agenda, ranked by value</t>
  </si>
  <si>
    <t xml:space="preserve">Clause</t>
  </si>
  <si>
    <t xml:space="preserve">What it is worth</t>
  </si>
  <si>
    <t xml:space="preserve">Difficulty</t>
  </si>
  <si>
    <t xml:space="preserve">Note</t>
  </si>
  <si>
    <t xml:space="preserve">Re-base the rent to market</t>
  </si>
  <si>
    <t xml:space="preserve">Refused</t>
  </si>
  <si>
    <t xml:space="preserve">The seller's price is rent ÷ yield. Conceding rent concedes price directly.</t>
  </si>
  <si>
    <t xml:space="preserve">Guarantee from a parent with assets</t>
  </si>
  <si>
    <t xml:space="preserve">Hard, worth most</t>
  </si>
  <si>
    <t xml:space="preserve">Costs the seller nothing in cash today. Ask early; the refusal is diligence.</t>
  </si>
  <si>
    <t xml:space="preserve">Remove the indexation cap</t>
  </si>
  <si>
    <t xml:space="preserve">Hard</t>
  </si>
  <si>
    <t xml:space="preserve">Worth this much at 4.5 per cent inflation, nothing at or below the cap, with the discount rate moving with inflation. Weighted by the chance the tenant is still paying: B20. The first edition printed 31.8 million, discounting at 3.85% whatever the inflation.</t>
  </si>
  <si>
    <t xml:space="preserve">Cross-default across all nine</t>
  </si>
  <si>
    <t xml:space="preserve">Standard, already in this lease</t>
  </si>
  <si>
    <t xml:space="preserve">Rent deposit or letter of credit</t>
  </si>
  <si>
    <t xml:space="preserve">Easy, often forgotten</t>
  </si>
  <si>
    <t xml:space="preserve">Per month of cover. The only item here that pays cash on the day you need it.</t>
  </si>
  <si>
    <t xml:space="preserve">Open market rent review at year ten</t>
  </si>
  <si>
    <t xml:space="preserve">No euro figure — see note</t>
  </si>
  <si>
    <t xml:space="preserve">No euro figure: pricing it needs a view on market rents a decade out.</t>
  </si>
  <si>
    <t xml:space="preserve">Restrict disposals out of the guarantor</t>
  </si>
  <si>
    <t xml:space="preserve">Rare</t>
  </si>
  <si>
    <t xml:space="preserve">Preserves the perimeter. The single clause that would most improve this transaction.</t>
  </si>
  <si>
    <t xml:space="preserve">Inputs to the value note</t>
  </si>
  <si>
    <t xml:space="preserve">Passing rent</t>
  </si>
  <si>
    <t xml:space="preserve">Market rent</t>
  </si>
  <si>
    <t xml:space="preserve">Deal yield</t>
  </si>
  <si>
    <t xml:space="preserve">Guarantor profit before rent</t>
  </si>
  <si>
    <t xml:space="preserve">Group profit before rent</t>
  </si>
  <si>
    <t xml:space="preserve">Cost of the cap at 4.5% inflation, from the model (sheet 8)</t>
  </si>
  <si>
    <t xml:space="preserve">Cost of the cap, expected at the bond-implied default rate (sheet 8)</t>
  </si>
  <si>
    <t xml:space="preserve">Value of the master lease, from the model (sheet 12)</t>
  </si>
  <si>
    <t xml:space="preserve">Its range on ±10% of the cost of leaving, top (sheet 12)</t>
  </si>
  <si>
    <t xml:space="preserve">Checks</t>
  </si>
  <si>
    <t xml:space="preserve">The value note now computes from the inputs on sheet 3, rows 14 to 22; the model figures are typed from the model and say where.</t>
  </si>
  <si>
    <t xml:space="preserve">Check</t>
  </si>
  <si>
    <t xml:space="preserve">The book</t>
  </si>
  <si>
    <t xml:space="preserve">This file</t>
  </si>
  <si>
    <t xml:space="preserve">Status</t>
  </si>
  <si>
    <t xml:space="preserve">Chapter 22: re-basing the rent to market is worth</t>
  </si>
  <si>
    <t xml:space="preserve">Chapter 22: one month of deposit</t>
  </si>
  <si>
    <t xml:space="preserve">Chapter 22: guarantor cover</t>
  </si>
  <si>
    <t xml:space="preserve">Chapter 22: parent cover</t>
  </si>
  <si>
    <t xml:space="preserve">Chapter 11: the master lease, at most</t>
  </si>
  <si>
    <t xml:space="preserve">Chapter 12, revised: cost of the cap at 4.5%</t>
  </si>
  <si>
    <t xml:space="preserve">the first edition printed 31.8 million</t>
  </si>
  <si>
    <t xml:space="preserve">Every building has a term, a cap and a floor</t>
  </si>
  <si>
    <t xml:space="preserve">No cap below the floor</t>
  </si>
  <si>
    <t xml:space="preserve">any inputs</t>
  </si>
  <si>
    <t xml:space="preserve">All checks</t>
  </si>
</sst>
</file>

<file path=xl/styles.xml><?xml version="1.0" encoding="utf-8"?>
<styleSheet xmlns="http://schemas.openxmlformats.org/spreadsheetml/2006/main">
  <numFmts count="6">
    <numFmt numFmtId="164" formatCode="General"/>
    <numFmt numFmtId="165" formatCode="0"/>
    <numFmt numFmtId="166" formatCode="0.0%"/>
    <numFmt numFmtId="167" formatCode="#,##0"/>
    <numFmt numFmtId="168" formatCode="0.00%"/>
    <numFmt numFmtId="169" formatCode="0.00"/>
  </numFmts>
  <fonts count="15">
    <font>
      <sz val="11"/>
      <color theme="1"/>
      <name val="Calibri"/>
      <family val="2"/>
      <charset val="1"/>
    </font>
    <font>
      <sz val="10"/>
      <name val="Arial"/>
      <family val="0"/>
    </font>
    <font>
      <sz val="10"/>
      <name val="Arial"/>
      <family val="0"/>
    </font>
    <font>
      <sz val="10"/>
      <name val="Arial"/>
      <family val="0"/>
    </font>
    <font>
      <b val="true"/>
      <sz val="14"/>
      <color rgb="FF1F3864"/>
      <name val="Cambria"/>
      <family val="0"/>
      <charset val="1"/>
    </font>
    <font>
      <sz val="9"/>
      <color rgb="FF555555"/>
      <name val="Cambria"/>
      <family val="0"/>
      <charset val="1"/>
    </font>
    <font>
      <b val="true"/>
      <sz val="10"/>
      <color rgb="FF1F3864"/>
      <name val="Cambria"/>
      <family val="0"/>
      <charset val="1"/>
    </font>
    <font>
      <sz val="11"/>
      <name val="Calibri"/>
      <family val="0"/>
      <charset val="1"/>
    </font>
    <font>
      <b val="true"/>
      <sz val="13"/>
      <color rgb="FF1F3864"/>
      <name val="Cambria"/>
      <family val="0"/>
      <charset val="1"/>
    </font>
    <font>
      <b val="true"/>
      <sz val="11"/>
      <name val="Cambria"/>
      <family val="0"/>
      <charset val="1"/>
    </font>
    <font>
      <sz val="11"/>
      <color rgb="FF1F4E79"/>
      <name val="Cambria"/>
      <family val="0"/>
      <charset val="1"/>
    </font>
    <font>
      <sz val="11"/>
      <color rgb="FF1F4E79"/>
      <name val="Calibri"/>
      <family val="0"/>
      <charset val="1"/>
    </font>
    <font>
      <b val="true"/>
      <sz val="11"/>
      <name val="Calibri"/>
      <family val="0"/>
      <charset val="1"/>
    </font>
    <font>
      <b val="true"/>
      <sz val="13"/>
      <color rgb="FF1F3864"/>
      <name val="Calibri"/>
      <family val="0"/>
      <charset val="1"/>
    </font>
    <font>
      <sz val="9"/>
      <color rgb="FF555555"/>
      <name val="Calibri"/>
      <family val="0"/>
      <charset val="1"/>
    </font>
  </fonts>
  <fills count="3">
    <fill>
      <patternFill patternType="none"/>
    </fill>
    <fill>
      <patternFill patternType="gray125"/>
    </fill>
    <fill>
      <patternFill patternType="solid">
        <fgColor rgb="FFDCE9F7"/>
        <bgColor rgb="FFCCFFFF"/>
      </patternFill>
    </fill>
  </fills>
  <borders count="3">
    <border diagonalUp="false" diagonalDown="false">
      <left/>
      <right/>
      <top/>
      <bottom/>
      <diagonal/>
    </border>
    <border diagonalUp="false" diagonalDown="false">
      <left/>
      <right/>
      <top/>
      <bottom style="thin">
        <color rgb="FFAAAAAA"/>
      </bottom>
      <diagonal/>
    </border>
    <border diagonalUp="false" diagonalDown="false">
      <left/>
      <right/>
      <top/>
      <bottom style="thin"/>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4">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0" fillId="0" borderId="0" xfId="0" applyFont="tru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9" fillId="0" borderId="1" xfId="0" applyFont="true" applyBorder="true" applyAlignment="true" applyProtection="false">
      <alignment horizontal="general" vertical="bottom" textRotation="0" wrapText="true" indent="0" shrinkToFit="false"/>
      <protection locked="true" hidden="false"/>
    </xf>
    <xf numFmtId="165" fontId="10" fillId="2" borderId="0" xfId="0" applyFont="true" applyBorder="false" applyAlignment="false" applyProtection="false">
      <alignment horizontal="general" vertical="bottom" textRotation="0" wrapText="false" indent="0" shrinkToFit="false"/>
      <protection locked="true" hidden="false"/>
    </xf>
    <xf numFmtId="164" fontId="10" fillId="2" borderId="0" xfId="0" applyFont="true" applyBorder="false" applyAlignment="false" applyProtection="false">
      <alignment horizontal="general" vertical="bottom" textRotation="0" wrapText="false" indent="0" shrinkToFit="false"/>
      <protection locked="true" hidden="false"/>
    </xf>
    <xf numFmtId="166" fontId="10" fillId="2" borderId="0" xfId="0" applyFont="true" applyBorder="false" applyAlignment="false" applyProtection="false">
      <alignment horizontal="general" vertical="bottom" textRotation="0" wrapText="false" indent="0" shrinkToFit="false"/>
      <protection locked="true" hidden="false"/>
    </xf>
    <xf numFmtId="165" fontId="11" fillId="2" borderId="0" xfId="0" applyFont="true" applyBorder="false" applyAlignment="false" applyProtection="false">
      <alignment horizontal="general" vertical="bottom" textRotation="0" wrapText="false" indent="0" shrinkToFit="false"/>
      <protection locked="true" hidden="false"/>
    </xf>
    <xf numFmtId="167"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true" applyBorder="false" applyAlignment="false" applyProtection="false">
      <alignment horizontal="general" vertical="bottom" textRotation="0" wrapText="false" indent="0" shrinkToFit="false"/>
      <protection locked="true" hidden="false"/>
    </xf>
    <xf numFmtId="164" fontId="12"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7" fontId="11" fillId="2" borderId="0" xfId="0" applyFont="true" applyBorder="false" applyAlignment="false" applyProtection="false">
      <alignment horizontal="general" vertical="bottom" textRotation="0" wrapText="false" indent="0" shrinkToFit="false"/>
      <protection locked="true" hidden="false"/>
    </xf>
    <xf numFmtId="168" fontId="11" fillId="2" borderId="0" xfId="0" applyFont="true" applyBorder="false" applyAlignment="false" applyProtection="false">
      <alignment horizontal="general" vertical="bottom" textRotation="0" wrapText="false" indent="0" shrinkToFit="false"/>
      <protection locked="true" hidden="false"/>
    </xf>
    <xf numFmtId="164" fontId="13" fillId="0" borderId="0" xfId="0" applyFont="true" applyBorder="false" applyAlignment="false" applyProtection="false">
      <alignment horizontal="general" vertical="bottom" textRotation="0" wrapText="false" indent="0" shrinkToFit="false"/>
      <protection locked="true" hidden="false"/>
    </xf>
    <xf numFmtId="164" fontId="14" fillId="0" borderId="0" xfId="0" applyFont="true" applyBorder="false" applyAlignment="false" applyProtection="false">
      <alignment horizontal="general" vertical="bottom" textRotation="0" wrapText="false" indent="0" shrinkToFit="false"/>
      <protection locked="true" hidden="false"/>
    </xf>
    <xf numFmtId="164" fontId="12" fillId="0" borderId="2" xfId="0" applyFont="true" applyBorder="true" applyAlignment="true" applyProtection="false">
      <alignment horizontal="general" vertical="bottom" textRotation="0" wrapText="true" indent="0" shrinkToFit="false"/>
      <protection locked="true" hidden="false"/>
    </xf>
    <xf numFmtId="167" fontId="7" fillId="0" borderId="0" xfId="0" applyFont="true" applyBorder="false" applyAlignment="false" applyProtection="false">
      <alignment horizontal="general" vertical="bottom" textRotation="0" wrapText="false" indent="0" shrinkToFit="false"/>
      <protection locked="true" hidden="false"/>
    </xf>
    <xf numFmtId="164" fontId="14" fillId="0" borderId="0" xfId="0" applyFont="true" applyBorder="false" applyAlignment="true" applyProtection="false">
      <alignment horizontal="general" vertical="top" textRotation="0" wrapText="true" indent="0" shrinkToFit="false"/>
      <protection locked="true" hidden="false"/>
    </xf>
    <xf numFmtId="169" fontId="7"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DCE9F7"/>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55555"/>
      <rgbColor rgb="FFAAAAAA"/>
      <rgbColor rgb="FF1F3864"/>
      <rgbColor rgb="FF339966"/>
      <rgbColor rgb="FF003300"/>
      <rgbColor rgb="FF333300"/>
      <rgbColor rgb="FF993300"/>
      <rgbColor rgb="FF993366"/>
      <rgbColor rgb="FF1F4E7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17"/>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108"/>
  </cols>
  <sheetData>
    <row r="1" customFormat="false" ht="17.35" hidden="false" customHeight="false" outlineLevel="0" collapsed="false">
      <c r="A1" s="1" t="s">
        <v>0</v>
      </c>
    </row>
    <row r="2" customFormat="false" ht="15" hidden="false" customHeight="false" outlineLevel="0" collapsed="false">
      <c r="A2" s="2" t="s">
        <v>1</v>
      </c>
    </row>
    <row r="4" customFormat="false" ht="15" hidden="false" customHeight="true" outlineLevel="0" collapsed="false">
      <c r="A4" s="3" t="s">
        <v>2</v>
      </c>
    </row>
    <row r="5" customFormat="false" ht="39" hidden="false" customHeight="true" outlineLevel="0" collapsed="false">
      <c r="A5" s="3" t="s">
        <v>3</v>
      </c>
    </row>
    <row r="7" customFormat="false" ht="15" hidden="false" customHeight="false" outlineLevel="0" collapsed="false">
      <c r="A7" s="4" t="s">
        <v>4</v>
      </c>
    </row>
    <row r="8" customFormat="false" ht="15" hidden="false" customHeight="true" outlineLevel="0" collapsed="false">
      <c r="A8" s="3" t="s">
        <v>5</v>
      </c>
    </row>
    <row r="9" customFormat="false" ht="39" hidden="false" customHeight="true" outlineLevel="0" collapsed="false">
      <c r="A9" s="3" t="s">
        <v>6</v>
      </c>
    </row>
    <row r="11" customFormat="false" ht="15" hidden="false" customHeight="false" outlineLevel="0" collapsed="false">
      <c r="A11" s="4" t="s">
        <v>7</v>
      </c>
    </row>
    <row r="12" customFormat="false" ht="15" hidden="false" customHeight="true" outlineLevel="0" collapsed="false">
      <c r="A12" s="3" t="s">
        <v>8</v>
      </c>
    </row>
    <row r="13" customFormat="false" ht="15" hidden="false" customHeight="true" outlineLevel="0" collapsed="false">
      <c r="A13" s="3" t="s">
        <v>9</v>
      </c>
    </row>
    <row r="14" customFormat="false" ht="15" hidden="false" customHeight="true" outlineLevel="0" collapsed="false">
      <c r="A14" s="3" t="s">
        <v>10</v>
      </c>
    </row>
    <row r="15" customFormat="false" ht="15" hidden="false" customHeight="true" outlineLevel="0" collapsed="false">
      <c r="A15" s="3" t="s">
        <v>11</v>
      </c>
    </row>
    <row r="17" customFormat="false" ht="60" hidden="false" customHeight="true" outlineLevel="0" collapsed="false">
      <c r="A17" s="5" t="s">
        <v>12</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J12"/>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28"/>
    <col collapsed="false" customWidth="true" hidden="false" outlineLevel="0" max="10" min="2" style="0" width="16"/>
  </cols>
  <sheetData>
    <row r="1" customFormat="false" ht="16.15" hidden="false" customHeight="false" outlineLevel="0" collapsed="false">
      <c r="A1" s="6" t="s">
        <v>13</v>
      </c>
    </row>
    <row r="3" customFormat="false" ht="15" hidden="false" customHeight="false" outlineLevel="0" collapsed="false">
      <c r="A3" s="7" t="s">
        <v>14</v>
      </c>
      <c r="B3" s="7" t="s">
        <v>15</v>
      </c>
      <c r="C3" s="7" t="s">
        <v>16</v>
      </c>
      <c r="D3" s="7" t="s">
        <v>17</v>
      </c>
      <c r="E3" s="7" t="s">
        <v>18</v>
      </c>
      <c r="F3" s="7" t="s">
        <v>19</v>
      </c>
      <c r="G3" s="7" t="s">
        <v>20</v>
      </c>
      <c r="H3" s="7" t="s">
        <v>21</v>
      </c>
      <c r="I3" s="7" t="s">
        <v>22</v>
      </c>
      <c r="J3" s="7" t="s">
        <v>23</v>
      </c>
    </row>
    <row r="4" customFormat="false" ht="15" hidden="false" customHeight="false" outlineLevel="0" collapsed="false">
      <c r="A4" s="0" t="s">
        <v>24</v>
      </c>
      <c r="B4" s="8" t="n">
        <v>20</v>
      </c>
      <c r="C4" s="9" t="s">
        <v>25</v>
      </c>
      <c r="D4" s="9" t="s">
        <v>26</v>
      </c>
      <c r="E4" s="10" t="n">
        <v>0.03</v>
      </c>
      <c r="F4" s="10" t="n">
        <v>0</v>
      </c>
      <c r="G4" s="9" t="s">
        <v>27</v>
      </c>
      <c r="H4" s="9" t="s">
        <v>28</v>
      </c>
      <c r="I4" s="9" t="s">
        <v>29</v>
      </c>
      <c r="J4" s="11" t="n">
        <v>0</v>
      </c>
    </row>
    <row r="5" customFormat="false" ht="15" hidden="false" customHeight="false" outlineLevel="0" collapsed="false">
      <c r="A5" s="0" t="s">
        <v>30</v>
      </c>
      <c r="B5" s="8" t="n">
        <v>20</v>
      </c>
      <c r="C5" s="9" t="s">
        <v>25</v>
      </c>
      <c r="D5" s="9" t="s">
        <v>26</v>
      </c>
      <c r="E5" s="10" t="n">
        <v>0.03</v>
      </c>
      <c r="F5" s="10" t="n">
        <v>0</v>
      </c>
      <c r="G5" s="9" t="s">
        <v>27</v>
      </c>
      <c r="H5" s="9" t="s">
        <v>28</v>
      </c>
      <c r="I5" s="9" t="s">
        <v>29</v>
      </c>
      <c r="J5" s="11" t="n">
        <v>0</v>
      </c>
    </row>
    <row r="6" customFormat="false" ht="15" hidden="false" customHeight="false" outlineLevel="0" collapsed="false">
      <c r="A6" s="0" t="s">
        <v>31</v>
      </c>
      <c r="B6" s="8" t="n">
        <v>20</v>
      </c>
      <c r="C6" s="9" t="s">
        <v>25</v>
      </c>
      <c r="D6" s="9" t="s">
        <v>26</v>
      </c>
      <c r="E6" s="10" t="n">
        <v>0.03</v>
      </c>
      <c r="F6" s="10" t="n">
        <v>0</v>
      </c>
      <c r="G6" s="9" t="s">
        <v>27</v>
      </c>
      <c r="H6" s="9" t="s">
        <v>28</v>
      </c>
      <c r="I6" s="9" t="s">
        <v>29</v>
      </c>
      <c r="J6" s="11" t="n">
        <v>0</v>
      </c>
    </row>
    <row r="7" customFormat="false" ht="15" hidden="false" customHeight="false" outlineLevel="0" collapsed="false">
      <c r="A7" s="0" t="s">
        <v>32</v>
      </c>
      <c r="B7" s="8" t="n">
        <v>20</v>
      </c>
      <c r="C7" s="9" t="s">
        <v>25</v>
      </c>
      <c r="D7" s="9" t="s">
        <v>26</v>
      </c>
      <c r="E7" s="10" t="n">
        <v>0.03</v>
      </c>
      <c r="F7" s="10" t="n">
        <v>0</v>
      </c>
      <c r="G7" s="9" t="s">
        <v>27</v>
      </c>
      <c r="H7" s="9" t="s">
        <v>28</v>
      </c>
      <c r="I7" s="9" t="s">
        <v>29</v>
      </c>
      <c r="J7" s="11" t="n">
        <v>0</v>
      </c>
    </row>
    <row r="8" customFormat="false" ht="15" hidden="false" customHeight="false" outlineLevel="0" collapsed="false">
      <c r="A8" s="0" t="s">
        <v>33</v>
      </c>
      <c r="B8" s="8" t="n">
        <v>20</v>
      </c>
      <c r="C8" s="9" t="s">
        <v>25</v>
      </c>
      <c r="D8" s="9" t="s">
        <v>26</v>
      </c>
      <c r="E8" s="10" t="n">
        <v>0.03</v>
      </c>
      <c r="F8" s="10" t="n">
        <v>0</v>
      </c>
      <c r="G8" s="9" t="s">
        <v>27</v>
      </c>
      <c r="H8" s="9" t="s">
        <v>28</v>
      </c>
      <c r="I8" s="9" t="s">
        <v>29</v>
      </c>
      <c r="J8" s="11" t="n">
        <v>0</v>
      </c>
    </row>
    <row r="9" customFormat="false" ht="15" hidden="false" customHeight="false" outlineLevel="0" collapsed="false">
      <c r="A9" s="0" t="s">
        <v>34</v>
      </c>
      <c r="B9" s="8" t="n">
        <v>20</v>
      </c>
      <c r="C9" s="9" t="s">
        <v>25</v>
      </c>
      <c r="D9" s="9" t="s">
        <v>26</v>
      </c>
      <c r="E9" s="10" t="n">
        <v>0.03</v>
      </c>
      <c r="F9" s="10" t="n">
        <v>0</v>
      </c>
      <c r="G9" s="9" t="s">
        <v>27</v>
      </c>
      <c r="H9" s="9" t="s">
        <v>28</v>
      </c>
      <c r="I9" s="9" t="s">
        <v>29</v>
      </c>
      <c r="J9" s="11" t="n">
        <v>0</v>
      </c>
    </row>
    <row r="10" customFormat="false" ht="15" hidden="false" customHeight="false" outlineLevel="0" collapsed="false">
      <c r="A10" s="0" t="s">
        <v>35</v>
      </c>
      <c r="B10" s="8" t="n">
        <v>20</v>
      </c>
      <c r="C10" s="9" t="s">
        <v>25</v>
      </c>
      <c r="D10" s="9" t="s">
        <v>26</v>
      </c>
      <c r="E10" s="10" t="n">
        <v>0.03</v>
      </c>
      <c r="F10" s="10" t="n">
        <v>0</v>
      </c>
      <c r="G10" s="9" t="s">
        <v>27</v>
      </c>
      <c r="H10" s="9" t="s">
        <v>28</v>
      </c>
      <c r="I10" s="9" t="s">
        <v>29</v>
      </c>
      <c r="J10" s="11" t="n">
        <v>0</v>
      </c>
    </row>
    <row r="11" customFormat="false" ht="15" hidden="false" customHeight="false" outlineLevel="0" collapsed="false">
      <c r="A11" s="0" t="s">
        <v>36</v>
      </c>
      <c r="B11" s="8" t="n">
        <v>20</v>
      </c>
      <c r="C11" s="9" t="s">
        <v>25</v>
      </c>
      <c r="D11" s="9" t="s">
        <v>26</v>
      </c>
      <c r="E11" s="10" t="n">
        <v>0.03</v>
      </c>
      <c r="F11" s="10" t="n">
        <v>0</v>
      </c>
      <c r="G11" s="9" t="s">
        <v>27</v>
      </c>
      <c r="H11" s="9" t="s">
        <v>28</v>
      </c>
      <c r="I11" s="9" t="s">
        <v>29</v>
      </c>
      <c r="J11" s="11" t="n">
        <v>0</v>
      </c>
    </row>
    <row r="12" customFormat="false" ht="15" hidden="false" customHeight="false" outlineLevel="0" collapsed="false">
      <c r="A12" s="0" t="s">
        <v>37</v>
      </c>
      <c r="B12" s="8" t="n">
        <v>20</v>
      </c>
      <c r="C12" s="9" t="s">
        <v>25</v>
      </c>
      <c r="D12" s="9" t="s">
        <v>26</v>
      </c>
      <c r="E12" s="10" t="n">
        <v>0.03</v>
      </c>
      <c r="F12" s="10" t="n">
        <v>0</v>
      </c>
      <c r="G12" s="9" t="s">
        <v>27</v>
      </c>
      <c r="H12" s="9" t="s">
        <v>28</v>
      </c>
      <c r="I12" s="9" t="s">
        <v>29</v>
      </c>
      <c r="J12" s="11" t="n">
        <v>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22"/>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38"/>
    <col collapsed="false" customWidth="true" hidden="false" outlineLevel="0" max="2" min="2" style="0" width="26"/>
    <col collapsed="false" customWidth="true" hidden="false" outlineLevel="0" max="3" min="3" style="0" width="16"/>
    <col collapsed="false" customWidth="true" hidden="false" outlineLevel="0" max="4" min="4" style="0" width="70"/>
  </cols>
  <sheetData>
    <row r="1" customFormat="false" ht="16.15" hidden="false" customHeight="false" outlineLevel="0" collapsed="false">
      <c r="A1" s="6" t="s">
        <v>38</v>
      </c>
    </row>
    <row r="3" customFormat="false" ht="15" hidden="false" customHeight="false" outlineLevel="0" collapsed="false">
      <c r="A3" s="7" t="s">
        <v>39</v>
      </c>
      <c r="B3" s="7" t="s">
        <v>40</v>
      </c>
      <c r="C3" s="7" t="s">
        <v>41</v>
      </c>
      <c r="D3" s="7" t="s">
        <v>42</v>
      </c>
    </row>
    <row r="4" customFormat="false" ht="15" hidden="false" customHeight="false" outlineLevel="0" collapsed="false">
      <c r="A4" s="0" t="s">
        <v>43</v>
      </c>
      <c r="B4" s="12" t="n">
        <f aca="false">(B14-B15)/B16</f>
        <v>37148148.1481482</v>
      </c>
      <c r="C4" s="13" t="s">
        <v>44</v>
      </c>
      <c r="D4" s="3" t="s">
        <v>45</v>
      </c>
    </row>
    <row r="5" customFormat="false" ht="15" hidden="false" customHeight="false" outlineLevel="0" collapsed="false">
      <c r="A5" s="0" t="s">
        <v>46</v>
      </c>
      <c r="B5" s="0" t="str">
        <f aca="false">"Raises cover from "&amp;TEXT(B17/B14,"0.00")&amp;"x to "&amp;TEXT(B18/B14,"0.00")&amp;"x"</f>
        <v>Raises cover from 1.61x to 4.79x</v>
      </c>
      <c r="C5" s="0" t="s">
        <v>47</v>
      </c>
      <c r="D5" s="3" t="s">
        <v>48</v>
      </c>
    </row>
    <row r="6" customFormat="false" ht="55.2" hidden="false" customHeight="false" outlineLevel="0" collapsed="false">
      <c r="A6" s="0" t="s">
        <v>49</v>
      </c>
      <c r="B6" s="12" t="n">
        <f aca="false">B19</f>
        <v>23700000</v>
      </c>
      <c r="C6" s="13" t="s">
        <v>50</v>
      </c>
      <c r="D6" s="3" t="s">
        <v>51</v>
      </c>
    </row>
    <row r="7" customFormat="false" ht="28.35" hidden="false" customHeight="false" outlineLevel="0" collapsed="false">
      <c r="A7" s="0" t="s">
        <v>52</v>
      </c>
      <c r="B7" s="12" t="n">
        <f aca="false">B21</f>
        <v>25286268.19</v>
      </c>
      <c r="C7" s="13" t="s">
        <v>53</v>
      </c>
      <c r="D7" s="3" t="str">
        <f aca="false">("A ceiling, not a value: the range on ±10 per cent of the cost of leaving is "&amp;TEXT(B21/1000000,"0.0")&amp;"–"&amp;TEXT(B22/1000000,"0.0")&amp;" million.")</f>
        <v>A ceiling, not a value: the range on ±10 per cent of the cost of leaving is 25.3–40.4 million.</v>
      </c>
    </row>
    <row r="8" customFormat="false" ht="15" hidden="false" customHeight="false" outlineLevel="0" collapsed="false">
      <c r="A8" s="0" t="s">
        <v>54</v>
      </c>
      <c r="B8" s="12" t="n">
        <f aca="false">B14/12</f>
        <v>1009458.33333333</v>
      </c>
      <c r="C8" s="13" t="s">
        <v>55</v>
      </c>
      <c r="D8" s="3" t="s">
        <v>56</v>
      </c>
    </row>
    <row r="9" customFormat="false" ht="15" hidden="false" customHeight="false" outlineLevel="0" collapsed="false">
      <c r="A9" s="0" t="s">
        <v>57</v>
      </c>
      <c r="B9" s="0" t="s">
        <v>58</v>
      </c>
      <c r="C9" s="0" t="s">
        <v>44</v>
      </c>
      <c r="D9" s="3" t="s">
        <v>59</v>
      </c>
    </row>
    <row r="10" customFormat="false" ht="28.35" hidden="false" customHeight="false" outlineLevel="0" collapsed="false">
      <c r="A10" s="0" t="s">
        <v>60</v>
      </c>
      <c r="B10" s="0" t="s">
        <v>58</v>
      </c>
      <c r="C10" s="0" t="s">
        <v>61</v>
      </c>
      <c r="D10" s="3" t="s">
        <v>62</v>
      </c>
    </row>
    <row r="13" customFormat="false" ht="15" hidden="false" customHeight="false" outlineLevel="0" collapsed="false">
      <c r="A13" s="14" t="s">
        <v>63</v>
      </c>
    </row>
    <row r="14" customFormat="false" ht="15" hidden="false" customHeight="false" outlineLevel="0" collapsed="false">
      <c r="A14" s="15" t="s">
        <v>64</v>
      </c>
      <c r="B14" s="16" t="n">
        <v>12113500</v>
      </c>
    </row>
    <row r="15" customFormat="false" ht="15" hidden="false" customHeight="false" outlineLevel="0" collapsed="false">
      <c r="A15" s="15" t="s">
        <v>65</v>
      </c>
      <c r="B15" s="16" t="n">
        <v>9606000</v>
      </c>
    </row>
    <row r="16" customFormat="false" ht="15" hidden="false" customHeight="false" outlineLevel="0" collapsed="false">
      <c r="A16" s="15" t="s">
        <v>66</v>
      </c>
      <c r="B16" s="17" t="n">
        <v>0.0675</v>
      </c>
    </row>
    <row r="17" customFormat="false" ht="15" hidden="false" customHeight="false" outlineLevel="0" collapsed="false">
      <c r="A17" s="15" t="s">
        <v>67</v>
      </c>
      <c r="B17" s="16" t="n">
        <v>19500000</v>
      </c>
    </row>
    <row r="18" customFormat="false" ht="15" hidden="false" customHeight="false" outlineLevel="0" collapsed="false">
      <c r="A18" s="15" t="s">
        <v>68</v>
      </c>
      <c r="B18" s="16" t="n">
        <v>58000000</v>
      </c>
    </row>
    <row r="19" customFormat="false" ht="15" hidden="false" customHeight="false" outlineLevel="0" collapsed="false">
      <c r="A19" s="15" t="s">
        <v>69</v>
      </c>
      <c r="B19" s="16" t="n">
        <v>23700000</v>
      </c>
    </row>
    <row r="20" customFormat="false" ht="15" hidden="false" customHeight="false" outlineLevel="0" collapsed="false">
      <c r="A20" s="15" t="s">
        <v>70</v>
      </c>
      <c r="B20" s="16" t="n">
        <v>10500000</v>
      </c>
    </row>
    <row r="21" customFormat="false" ht="15" hidden="false" customHeight="false" outlineLevel="0" collapsed="false">
      <c r="A21" s="15" t="s">
        <v>71</v>
      </c>
      <c r="B21" s="16" t="n">
        <v>25286268.19</v>
      </c>
    </row>
    <row r="22" customFormat="false" ht="15" hidden="false" customHeight="false" outlineLevel="0" collapsed="false">
      <c r="A22" s="15" t="s">
        <v>72</v>
      </c>
      <c r="B22" s="16" t="n">
        <v>40362278.98</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1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64"/>
    <col collapsed="false" customWidth="true" hidden="false" outlineLevel="0" max="3" min="2" style="0" width="15"/>
    <col collapsed="false" customWidth="true" hidden="false" outlineLevel="0" max="4" min="4" style="0" width="10"/>
    <col collapsed="false" customWidth="true" hidden="false" outlineLevel="0" max="5" min="5" style="0" width="60"/>
  </cols>
  <sheetData>
    <row r="1" customFormat="false" ht="16.15" hidden="false" customHeight="false" outlineLevel="0" collapsed="false">
      <c r="A1" s="18" t="s">
        <v>73</v>
      </c>
    </row>
    <row r="2" customFormat="false" ht="15" hidden="false" customHeight="false" outlineLevel="0" collapsed="false">
      <c r="A2" s="19" t="s">
        <v>74</v>
      </c>
    </row>
    <row r="4" customFormat="false" ht="15" hidden="false" customHeight="false" outlineLevel="0" collapsed="false">
      <c r="A4" s="20" t="s">
        <v>75</v>
      </c>
      <c r="B4" s="20" t="s">
        <v>76</v>
      </c>
      <c r="C4" s="20" t="s">
        <v>77</v>
      </c>
      <c r="D4" s="20" t="s">
        <v>78</v>
      </c>
      <c r="E4" s="20" t="s">
        <v>42</v>
      </c>
    </row>
    <row r="5" customFormat="false" ht="15" hidden="false" customHeight="false" outlineLevel="0" collapsed="false">
      <c r="A5" s="5" t="s">
        <v>79</v>
      </c>
      <c r="B5" s="21" t="n">
        <v>37150000</v>
      </c>
      <c r="C5" s="21" t="n">
        <f aca="false">'3. What each clause does'!B4</f>
        <v>37148148.1481482</v>
      </c>
      <c r="D5" s="14" t="str">
        <f aca="false">IF(ISNUMBER(C5)=FALSE(),"CHECK",IF(ABS(C5-B5)&lt;=5000,"OK","CHECK"))</f>
        <v>OK</v>
      </c>
      <c r="E5" s="22"/>
    </row>
    <row r="6" customFormat="false" ht="15" hidden="false" customHeight="false" outlineLevel="0" collapsed="false">
      <c r="A6" s="5" t="s">
        <v>80</v>
      </c>
      <c r="B6" s="21" t="n">
        <v>1000000</v>
      </c>
      <c r="C6" s="21" t="n">
        <f aca="false">'3. What each clause does'!B8</f>
        <v>1009458.33333333</v>
      </c>
      <c r="D6" s="14" t="str">
        <f aca="false">IF(ISNUMBER(C6)=FALSE(),"CHECK",IF(ABS(C6-B6)&lt;=50000,"OK","CHECK"))</f>
        <v>OK</v>
      </c>
      <c r="E6" s="22"/>
    </row>
    <row r="7" customFormat="false" ht="15" hidden="false" customHeight="false" outlineLevel="0" collapsed="false">
      <c r="A7" s="5" t="s">
        <v>81</v>
      </c>
      <c r="B7" s="23" t="n">
        <v>1.61</v>
      </c>
      <c r="C7" s="23" t="n">
        <f aca="false">'3. What each clause does'!B17/'3. What each clause does'!B14</f>
        <v>1.60977421884674</v>
      </c>
      <c r="D7" s="14" t="str">
        <f aca="false">IF(ISNUMBER(C7)=FALSE(),"CHECK",IF(ABS(C7-B7)&lt;=0.005,"OK","CHECK"))</f>
        <v>OK</v>
      </c>
      <c r="E7" s="22"/>
    </row>
    <row r="8" customFormat="false" ht="15" hidden="false" customHeight="false" outlineLevel="0" collapsed="false">
      <c r="A8" s="5" t="s">
        <v>82</v>
      </c>
      <c r="B8" s="23" t="n">
        <v>4.79</v>
      </c>
      <c r="C8" s="23" t="n">
        <f aca="false">'3. What each clause does'!B18/'3. What each clause does'!B14</f>
        <v>4.78804639451851</v>
      </c>
      <c r="D8" s="14" t="str">
        <f aca="false">IF(ISNUMBER(C8)=FALSE(),"CHECK",IF(ABS(C8-B8)&lt;=0.005,"OK","CHECK"))</f>
        <v>OK</v>
      </c>
      <c r="E8" s="22"/>
    </row>
    <row r="9" customFormat="false" ht="15" hidden="false" customHeight="false" outlineLevel="0" collapsed="false">
      <c r="A9" s="5" t="s">
        <v>83</v>
      </c>
      <c r="B9" s="21" t="n">
        <v>25300000</v>
      </c>
      <c r="C9" s="21" t="n">
        <f aca="false">'3. What each clause does'!B7</f>
        <v>25286268.19</v>
      </c>
      <c r="D9" s="14" t="str">
        <f aca="false">IF(ISNUMBER(C9)=FALSE(),"CHECK",IF(ABS(C9-B9)&lt;=50000,"OK","CHECK"))</f>
        <v>OK</v>
      </c>
      <c r="E9" s="22"/>
    </row>
    <row r="10" customFormat="false" ht="15" hidden="false" customHeight="false" outlineLevel="0" collapsed="false">
      <c r="A10" s="5" t="s">
        <v>84</v>
      </c>
      <c r="B10" s="21" t="n">
        <v>23700000</v>
      </c>
      <c r="C10" s="21" t="n">
        <f aca="false">'3. What each clause does'!B6</f>
        <v>23700000</v>
      </c>
      <c r="D10" s="14" t="str">
        <f aca="false">IF(ISNUMBER(C10)=FALSE(),"CHECK",IF(ABS(C10-B10)&lt;=50000,"OK","CHECK"))</f>
        <v>OK</v>
      </c>
      <c r="E10" s="22" t="s">
        <v>85</v>
      </c>
    </row>
    <row r="11" customFormat="false" ht="15" hidden="false" customHeight="false" outlineLevel="0" collapsed="false">
      <c r="A11" s="5" t="s">
        <v>86</v>
      </c>
      <c r="C11" s="15" t="str">
        <f aca="false">IF(COUNT('2. By building'!B4:B12)+COUNT('2. By building'!E4:F12)=27,"OK","CHECK")</f>
        <v>OK</v>
      </c>
      <c r="D11" s="14" t="str">
        <f aca="false">IF(C11="","",IF(C11="OK","OK","CHECK"))</f>
        <v>OK</v>
      </c>
      <c r="E11" s="22"/>
    </row>
    <row r="12" customFormat="false" ht="15" hidden="false" customHeight="false" outlineLevel="0" collapsed="false">
      <c r="A12" s="5" t="s">
        <v>87</v>
      </c>
      <c r="C12" s="15" t="str">
        <f aca="false">IF(SUMPRODUCT(('2. By building'!E4:E12&lt;'2. By building'!F4:F12)*1)=0,"OK","CHECK")</f>
        <v>OK</v>
      </c>
      <c r="D12" s="14" t="str">
        <f aca="false">IF(C12="","",IF(C12="OK","OK","CHECK"))</f>
        <v>OK</v>
      </c>
      <c r="E12" s="22" t="s">
        <v>88</v>
      </c>
    </row>
    <row r="14" customFormat="false" ht="15" hidden="false" customHeight="false" outlineLevel="0" collapsed="false">
      <c r="A14" s="14" t="s">
        <v>89</v>
      </c>
      <c r="C14" s="14" t="str">
        <f aca="false">COUNTIF(D5:D12,"OK")&amp;" / 8"</f>
        <v>8 / 8</v>
      </c>
      <c r="D14" s="14" t="str">
        <f aca="false">IF(COUNTIF(D5:D12,"OK")=8,"ALL OK","SOME FAIL")</f>
        <v>ALL OK</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2026-08-25T20:03:41Z</dcterms:created>
  <dc:creator>openpyxl</dc:creator>
  <dc:description/>
  <dc:language>en-US</dc:language>
  <cp:lastModifiedBy/>
  <dcterms:modified xsi:type="dcterms:W3CDTF">2026-09-23T23:27:02Z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