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2. Bridge to a bid" sheetId="2" state="visible" r:id="rId4"/>
    <sheet name="3. What would have to be true" sheetId="3" state="visible" r:id="rId5"/>
    <sheet name="4. What the model omits" sheetId="4" state="visible" r:id="rId6"/>
    <sheet name="5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<sst xmlns="http://schemas.openxmlformats.org/spreadsheetml/2006/main" count="117" uniqueCount="103">
  <si>
    <t xml:space="preserve">The Bid Sheet</t>
  </si>
  <si>
    <t xml:space="preserve">Companion workbook to Sale and Leaseback</t>
  </si>
  <si>
    <t xml:space="preserve">A pro-forma. One page to put in front of a committee, in the order the questions actually arise.</t>
  </si>
  <si>
    <t xml:space="preserve">Chapter 24 is this file. It is deliberately short: if the credit argument cannot be made in a page and a half, it has not been understood.</t>
  </si>
  <si>
    <t xml:space="preserve">How to use it</t>
  </si>
  <si>
    <t xml:space="preserve">Sheet 2 is the bridge from asking price to bid, with each step arguable separately.</t>
  </si>
  <si>
    <t xml:space="preserve">Sheet 3 is the inversion: hold the price fixed and solve for what each assumption would have to be. One of the four is unreachable at any value on the book's tape; inflation is reached only by twenty years of deflation.</t>
  </si>
  <si>
    <t xml:space="preserve">Sheet 4 is the omissions table. Put it on the page facing the valuation — a committee that can see what was left out will trust what was put in.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</si>
  <si>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</si>
  <si>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</si>
  <si>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</si>
  <si>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</si>
  <si>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</si>
  <si>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24 September 2026. The bridge on sheet 2 computes from ten inputs instead of pasted numbers, with the change at each step, the bid's gross and net initial yields and the spread between the three routes. Sheet 3: the inflation that makes the price work is -2.62% a year, not "no solution". Checks on sheet 5.</t>
  </si>
  <si>
    <t xml:space="preserve">From asking price to bid</t>
  </si>
  <si>
    <t xml:space="preserve">Step</t>
  </si>
  <si>
    <t xml:space="preserve">Value</t>
  </si>
  <si>
    <t xml:space="preserve">Note</t>
  </si>
  <si>
    <t xml:space="preserve">Change</t>
  </si>
  <si>
    <t xml:space="preserve">Asking price, passing rent at the deal yield</t>
  </si>
  <si>
    <t xml:space="preserve">Same buildings, at market rent, same yield</t>
  </si>
  <si>
    <t xml:space="preserve">Chapter 3</t>
  </si>
  <si>
    <t xml:space="preserve">Rent cover of 2.00x on the guarantor</t>
  </si>
  <si>
    <t xml:space="preserve">Chapter 4</t>
  </si>
  <si>
    <t xml:space="preserve">Full cash flow at the bond-implied default rate</t>
  </si>
  <si>
    <t xml:space="preserve">Chapter 14</t>
  </si>
  <si>
    <t xml:space="preserve">Memo: net vacant possession value</t>
  </si>
  <si>
    <t xml:space="preserve">Chapter 5</t>
  </si>
  <si>
    <t xml:space="preserve">Memo: what a lender will advance</t>
  </si>
  <si>
    <t xml:space="preserve">Chapter 16</t>
  </si>
  <si>
    <t xml:space="preserve">The three middle rows are three routes, not three confirmations: two capitalise at the same yield on the same tape.</t>
  </si>
  <si>
    <t xml:space="preserve">Inputs</t>
  </si>
  <si>
    <t xml:space="preserve">Passing rent</t>
  </si>
  <si>
    <t xml:space="preserve">Market rent</t>
  </si>
  <si>
    <t xml:space="preserve">Deal yield</t>
  </si>
  <si>
    <t xml:space="preserve">Guarantor profit before rent</t>
  </si>
  <si>
    <t xml:space="preserve">Cover required on the guarantor</t>
  </si>
  <si>
    <t xml:space="preserve">Value at the bond-implied default rate, from the model (sheet 7)</t>
  </si>
  <si>
    <t xml:space="preserve">Net vacant possession value, from the model (sheet 5)</t>
  </si>
  <si>
    <t xml:space="preserve">What a lender will advance, from the model (sheet 13)</t>
  </si>
  <si>
    <t xml:space="preserve">Irrecoverable share of rent</t>
  </si>
  <si>
    <t xml:space="preserve">Acquisition costs</t>
  </si>
  <si>
    <t xml:space="preserve">The bid against the asking price</t>
  </si>
  <si>
    <t xml:space="preserve">Gross initial yield of the bid</t>
  </si>
  <si>
    <t xml:space="preserve">Net initial yield of the bid</t>
  </si>
  <si>
    <t xml:space="preserve">Spread between the highest and the lowest route</t>
  </si>
  <si>
    <t xml:space="preserve">The cover route at 1.90x</t>
  </si>
  <si>
    <t xml:space="preserve">The cover route at 2.10x</t>
  </si>
  <si>
    <t xml:space="preserve">Hold the price fixed and invert</t>
  </si>
  <si>
    <t xml:space="preserve">For the asking price to work…</t>
  </si>
  <si>
    <t xml:space="preserve">Assumed</t>
  </si>
  <si>
    <t xml:space="preserve">Required</t>
  </si>
  <si>
    <t xml:space="preserve">Reachable?</t>
  </si>
  <si>
    <t xml:space="preserve">Annual default rate of the tenant</t>
  </si>
  <si>
    <t xml:space="preserve">Yes</t>
  </si>
  <si>
    <t xml:space="preserve">Inflation, every year, for the whole lease</t>
  </si>
  <si>
    <t xml:space="preserve">Only by twenty years of deflation at this rate, with a negative nominal discount rate on the rent leg</t>
  </si>
  <si>
    <t xml:space="preserve">Share of the portfolio renewed at expiry</t>
  </si>
  <si>
    <t xml:space="preserve">No solution</t>
  </si>
  <si>
    <t xml:space="preserve">No — at any value</t>
  </si>
  <si>
    <t xml:space="preserve">Re-letting yield on a vacant building</t>
  </si>
  <si>
    <t xml:space="preserve">The required figures are typed from the model, sheet 11, which finds them with live formulas. The first edition marked inflation "No — at any value": its search began at 2.2% and only went up.</t>
  </si>
  <si>
    <t xml:space="preserve">Eight omissions, and which way each pushes</t>
  </si>
  <si>
    <t xml:space="preserve">Omitted</t>
  </si>
  <si>
    <t xml:space="preserve">Which way it pushes value</t>
  </si>
  <si>
    <t xml:space="preserve">In whose favour</t>
  </si>
  <si>
    <t xml:space="preserve">Distressed re-letting yields when nine buildings return at once</t>
  </si>
  <si>
    <t xml:space="preserve">Down</t>
  </si>
  <si>
    <t xml:space="preserve">Seller</t>
  </si>
  <si>
    <t xml:space="preserve">Delay between the tenant failing and the keys arriving</t>
  </si>
  <si>
    <t xml:space="preserve">Correlation between tenant default and weak occupier demand</t>
  </si>
  <si>
    <t xml:space="preserve">Arrears and partial payment in the quarters before failure</t>
  </si>
  <si>
    <t xml:space="preserve">Buildings with no second occupier at any rent — site value only</t>
  </si>
  <si>
    <t xml:space="preserve">Currency risk on the one sterling asset</t>
  </si>
  <si>
    <t xml:space="preserve">Dilapidations and reinstatement, valued at zero</t>
  </si>
  <si>
    <t xml:space="preserve">Up, if the tenant is solvent</t>
  </si>
  <si>
    <t xml:space="preserve">Buyer</t>
  </si>
  <si>
    <t xml:space="preserve">Portfolio premium or discount on an eventual exit</t>
  </si>
  <si>
    <t xml:space="preserve">Unknown</t>
  </si>
  <si>
    <t xml:space="preserve">—</t>
  </si>
  <si>
    <t xml:space="preserve">Checks</t>
  </si>
  <si>
    <t xml:space="preserve">The bridge computes from the inputs on sheet 2, rows 14 to 23.</t>
  </si>
  <si>
    <t xml:space="preserve">Check</t>
  </si>
  <si>
    <t xml:space="preserve">The book</t>
  </si>
  <si>
    <t xml:space="preserve">This file</t>
  </si>
  <si>
    <t xml:space="preserve">Status</t>
  </si>
  <si>
    <t xml:space="preserve">Chapter 20: asking price</t>
  </si>
  <si>
    <t xml:space="preserve">Chapter 20: market rent at the deal yield</t>
  </si>
  <si>
    <t xml:space="preserve">Chapter 20: change</t>
  </si>
  <si>
    <t xml:space="preserve">Chapter 20: 2.00x cover on the guarantor</t>
  </si>
  <si>
    <t xml:space="preserve">Chapter 20: the full cash flow</t>
  </si>
  <si>
    <t xml:space="preserve">Chapter 20: the bid against the asking price</t>
  </si>
  <si>
    <t xml:space="preserve">Chapter 20: gross initial yield</t>
  </si>
  <si>
    <t xml:space="preserve">Chapter 20: net initial yield</t>
  </si>
  <si>
    <t xml:space="preserve">Chapter 20: spread between the routes</t>
  </si>
  <si>
    <t xml:space="preserve">Chapter 20: cover at 1.90x</t>
  </si>
  <si>
    <t xml:space="preserve">Chapter 20: cover at 2.10x</t>
  </si>
  <si>
    <t xml:space="preserve">Chapter 21: default rate required</t>
  </si>
  <si>
    <t xml:space="preserve">Chapter 21: re-letting yield required</t>
  </si>
  <si>
    <t xml:space="preserve">Chapter 21, revised: inflation required</t>
  </si>
  <si>
    <t xml:space="preserve">first edition: no solution</t>
  </si>
  <si>
    <t xml:space="preserve">The bid is below the asking price and above the lender's advance</t>
  </si>
  <si>
    <t xml:space="preserve">All checks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</si>
</sst>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0%"/>
    <numFmt numFmtId="167" formatCode="0.00\x"/>
    <numFmt numFmtId="168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libri"/>
      <family val="0"/>
      <charset val="1"/>
    </font>
    <font>
      <b val="true"/>
      <sz val="13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name val="Calibri"/>
      <family val="0"/>
      <charset val="1"/>
    </font>
    <font>
      <sz val="11"/>
      <color rgb="FF1F4E79"/>
      <name val="Calibri"/>
      <family val="0"/>
      <charset val="1"/>
    </font>
    <font>
      <sz val="9"/>
      <color rgb="FF555555"/>
      <name val="Calibri"/>
      <family val="0"/>
      <charset val="1"/>
    </font>
    <font>
      <b val="true"/>
      <sz val="13"/>
      <color rgb="FF1F3864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true" outlineLevel="0" collapsed="false">
      <c r="A4" s="3" t="s">
        <v>2</v>
      </c>
    </row>
    <row r="5" customFormat="false" ht="25.5" hidden="false" customHeight="true" outlineLevel="0" collapsed="false">
      <c r="A5" s="3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true" outlineLevel="0" collapsed="false">
      <c r="A8" s="3" t="s">
        <v>5</v>
      </c>
    </row>
    <row r="9" customFormat="false" ht="25.5" hidden="false" customHeight="true" outlineLevel="0" collapsed="false">
      <c r="A9" s="3" t="s">
        <v>6</v>
      </c>
    </row>
    <row r="10" customFormat="false" ht="25.5" hidden="false" customHeight="true" outlineLevel="0" collapsed="false">
      <c r="A10" s="3" t="s">
        <v>7</v>
      </c>
    </row>
    <row r="12" customFormat="false" ht="15" hidden="false" customHeight="false" outlineLevel="0" collapsed="false">
      <c r="A12" s="4" t="s">
        <v>8</v>
      </c>
    </row>
    <row r="13" customFormat="false" ht="15" hidden="false" customHeight="true" outlineLevel="0" collapsed="false">
      <c r="A13" s="3" t="s">
        <v>9</v>
      </c>
    </row>
    <row r="14" customFormat="false" ht="15" hidden="false" customHeight="true" outlineLevel="0" collapsed="false">
      <c r="A14" s="3" t="s">
        <v>10</v>
      </c>
    </row>
    <row r="15" customFormat="false" ht="15" hidden="false" customHeight="true" outlineLevel="0" collapsed="false">
      <c r="A15" s="3" t="s">
        <v>11</v>
      </c>
    </row>
    <row r="16" customFormat="false" ht="15" hidden="false" customHeight="true" outlineLevel="0" collapsed="false">
      <c r="A16" s="3" t="s">
        <v>12</v>
      </c>
    </row>
    <row r="18" customFormat="false" ht="60" hidden="false" customHeight="true" outlineLevel="0" collapsed="false">
      <c r="A18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3" min="2" style="0" width="20"/>
    <col collapsed="false" customWidth="true" hidden="false" outlineLevel="0" max="4" min="4" style="0" width="14"/>
  </cols>
  <sheetData>
    <row r="1" customFormat="false" ht="16.15" hidden="false" customHeight="false" outlineLevel="0" collapsed="false">
      <c r="A1" s="6" t="s">
        <v>14</v>
      </c>
    </row>
    <row r="3" customFormat="false" ht="15" hidden="false" customHeight="false" outlineLevel="0" collapsed="false">
      <c r="A3" s="7" t="s">
        <v>15</v>
      </c>
      <c r="B3" s="7" t="s">
        <v>16</v>
      </c>
      <c r="C3" s="7" t="s">
        <v>17</v>
      </c>
      <c r="D3" s="8" t="s">
        <v>18</v>
      </c>
    </row>
    <row r="4" customFormat="false" ht="15" hidden="false" customHeight="false" outlineLevel="0" collapsed="false">
      <c r="A4" s="0" t="s">
        <v>19</v>
      </c>
      <c r="B4" s="9" t="n">
        <f aca="false">B14/B16</f>
        <v>179459259.259259</v>
      </c>
      <c r="C4" s="2"/>
    </row>
    <row r="5" customFormat="false" ht="15" hidden="false" customHeight="false" outlineLevel="0" collapsed="false">
      <c r="A5" s="0" t="s">
        <v>20</v>
      </c>
      <c r="B5" s="9" t="n">
        <f aca="false">B15/B16</f>
        <v>142311111.111111</v>
      </c>
      <c r="C5" s="2" t="s">
        <v>21</v>
      </c>
      <c r="D5" s="10" t="n">
        <f aca="false">B5-B4</f>
        <v>-37148148.1481482</v>
      </c>
    </row>
    <row r="6" customFormat="false" ht="15" hidden="false" customHeight="false" outlineLevel="0" collapsed="false">
      <c r="A6" s="0" t="s">
        <v>22</v>
      </c>
      <c r="B6" s="9" t="n">
        <f aca="false">B17/B18/B16</f>
        <v>144444444.444444</v>
      </c>
      <c r="C6" s="2" t="s">
        <v>23</v>
      </c>
      <c r="D6" s="10" t="n">
        <f aca="false">B6-B5</f>
        <v>2133333.33333334</v>
      </c>
    </row>
    <row r="7" customFormat="false" ht="15" hidden="false" customHeight="false" outlineLevel="0" collapsed="false">
      <c r="A7" s="0" t="s">
        <v>24</v>
      </c>
      <c r="B7" s="9" t="n">
        <f aca="false">B19</f>
        <v>152990676.91</v>
      </c>
      <c r="C7" s="2" t="s">
        <v>25</v>
      </c>
      <c r="D7" s="10" t="n">
        <f aca="false">B7-B6</f>
        <v>8546232.46555555</v>
      </c>
    </row>
    <row r="8" customFormat="false" ht="15" hidden="false" customHeight="false" outlineLevel="0" collapsed="false">
      <c r="A8" s="0" t="s">
        <v>26</v>
      </c>
      <c r="B8" s="9" t="n">
        <f aca="false">B20</f>
        <v>83151830.39</v>
      </c>
      <c r="C8" s="2" t="s">
        <v>27</v>
      </c>
    </row>
    <row r="9" customFormat="false" ht="15" hidden="false" customHeight="false" outlineLevel="0" collapsed="false">
      <c r="A9" s="0" t="s">
        <v>28</v>
      </c>
      <c r="B9" s="9" t="n">
        <f aca="false">B21</f>
        <v>45733506.72</v>
      </c>
      <c r="C9" s="2" t="s">
        <v>29</v>
      </c>
    </row>
    <row r="11" customFormat="false" ht="15" hidden="false" customHeight="false" outlineLevel="0" collapsed="false">
      <c r="A11" s="2" t="s">
        <v>30</v>
      </c>
    </row>
    <row r="13" customFormat="false" ht="15" hidden="false" customHeight="false" outlineLevel="0" collapsed="false">
      <c r="A13" s="11" t="s">
        <v>31</v>
      </c>
    </row>
    <row r="14" customFormat="false" ht="15" hidden="false" customHeight="false" outlineLevel="0" collapsed="false">
      <c r="A14" s="12" t="s">
        <v>32</v>
      </c>
      <c r="B14" s="13" t="n">
        <v>12113500</v>
      </c>
    </row>
    <row r="15" customFormat="false" ht="15" hidden="false" customHeight="false" outlineLevel="0" collapsed="false">
      <c r="A15" s="12" t="s">
        <v>33</v>
      </c>
      <c r="B15" s="13" t="n">
        <v>9606000</v>
      </c>
    </row>
    <row r="16" customFormat="false" ht="15" hidden="false" customHeight="false" outlineLevel="0" collapsed="false">
      <c r="A16" s="12" t="s">
        <v>34</v>
      </c>
      <c r="B16" s="14" t="n">
        <v>0.0675</v>
      </c>
    </row>
    <row r="17" customFormat="false" ht="15" hidden="false" customHeight="false" outlineLevel="0" collapsed="false">
      <c r="A17" s="12" t="s">
        <v>35</v>
      </c>
      <c r="B17" s="13" t="n">
        <v>19500000</v>
      </c>
    </row>
    <row r="18" customFormat="false" ht="15" hidden="false" customHeight="false" outlineLevel="0" collapsed="false">
      <c r="A18" s="12" t="s">
        <v>36</v>
      </c>
      <c r="B18" s="15" t="n">
        <v>2</v>
      </c>
    </row>
    <row r="19" customFormat="false" ht="15" hidden="false" customHeight="false" outlineLevel="0" collapsed="false">
      <c r="A19" s="12" t="s">
        <v>37</v>
      </c>
      <c r="B19" s="13" t="n">
        <v>152990676.91</v>
      </c>
    </row>
    <row r="20" customFormat="false" ht="15" hidden="false" customHeight="false" outlineLevel="0" collapsed="false">
      <c r="A20" s="12" t="s">
        <v>38</v>
      </c>
      <c r="B20" s="13" t="n">
        <v>83151830.39</v>
      </c>
    </row>
    <row r="21" customFormat="false" ht="15" hidden="false" customHeight="false" outlineLevel="0" collapsed="false">
      <c r="A21" s="12" t="s">
        <v>39</v>
      </c>
      <c r="B21" s="13" t="n">
        <v>45733506.72</v>
      </c>
    </row>
    <row r="22" customFormat="false" ht="15" hidden="false" customHeight="false" outlineLevel="0" collapsed="false">
      <c r="A22" s="12" t="s">
        <v>40</v>
      </c>
      <c r="B22" s="16" t="n">
        <v>0.01</v>
      </c>
    </row>
    <row r="23" customFormat="false" ht="15" hidden="false" customHeight="false" outlineLevel="0" collapsed="false">
      <c r="A23" s="12" t="s">
        <v>41</v>
      </c>
      <c r="B23" s="16" t="n">
        <v>0.02</v>
      </c>
    </row>
    <row r="25" customFormat="false" ht="15" hidden="false" customHeight="false" outlineLevel="0" collapsed="false">
      <c r="A25" s="12" t="s">
        <v>42</v>
      </c>
      <c r="B25" s="17" t="n">
        <f aca="false">B7/B4-1</f>
        <v>-0.147490758952821</v>
      </c>
    </row>
    <row r="26" customFormat="false" ht="15" hidden="false" customHeight="false" outlineLevel="0" collapsed="false">
      <c r="A26" s="12" t="s">
        <v>43</v>
      </c>
      <c r="B26" s="18" t="n">
        <f aca="false">B14/B7</f>
        <v>0.079178027345588</v>
      </c>
    </row>
    <row r="27" customFormat="false" ht="15" hidden="false" customHeight="false" outlineLevel="0" collapsed="false">
      <c r="A27" s="12" t="s">
        <v>44</v>
      </c>
      <c r="B27" s="18" t="n">
        <f aca="false">B14*(1-B22)/(B7*(1+B23))</f>
        <v>0.0768492618354237</v>
      </c>
    </row>
    <row r="28" customFormat="false" ht="15" hidden="false" customHeight="false" outlineLevel="0" collapsed="false">
      <c r="A28" s="12" t="s">
        <v>45</v>
      </c>
      <c r="B28" s="17" t="n">
        <f aca="false">MAX(B5:B7)/MIN(B5:B7)-1</f>
        <v>0.0750437946517801</v>
      </c>
    </row>
    <row r="29" customFormat="false" ht="15" hidden="false" customHeight="false" outlineLevel="0" collapsed="false">
      <c r="A29" s="12" t="s">
        <v>46</v>
      </c>
      <c r="B29" s="10" t="n">
        <f aca="false">B17/1.9/B16</f>
        <v>152046783.625731</v>
      </c>
    </row>
    <row r="30" customFormat="false" ht="15" hidden="false" customHeight="false" outlineLevel="0" collapsed="false">
      <c r="A30" s="12" t="s">
        <v>47</v>
      </c>
      <c r="B30" s="10" t="n">
        <f aca="false">B17/2.1/B16</f>
        <v>137566137.566138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8"/>
    <col collapsed="false" customWidth="true" hidden="false" outlineLevel="0" max="4" min="4" style="0" width="48"/>
  </cols>
  <sheetData>
    <row r="1" customFormat="false" ht="16.15" hidden="false" customHeight="false" outlineLevel="0" collapsed="false">
      <c r="A1" s="6" t="s">
        <v>48</v>
      </c>
    </row>
    <row r="3" customFormat="false" ht="15" hidden="false" customHeight="false" outlineLevel="0" collapsed="false">
      <c r="A3" s="7" t="s">
        <v>49</v>
      </c>
      <c r="B3" s="7" t="s">
        <v>50</v>
      </c>
      <c r="C3" s="7" t="s">
        <v>51</v>
      </c>
      <c r="D3" s="7" t="s">
        <v>52</v>
      </c>
    </row>
    <row r="4" customFormat="false" ht="15" hidden="false" customHeight="false" outlineLevel="0" collapsed="false">
      <c r="A4" s="0" t="s">
        <v>53</v>
      </c>
      <c r="B4" s="14" t="n">
        <v>0.06416666667</v>
      </c>
      <c r="C4" s="14" t="n">
        <v>0.03228503481</v>
      </c>
      <c r="D4" s="3" t="s">
        <v>54</v>
      </c>
    </row>
    <row r="5" customFormat="false" ht="28.35" hidden="false" customHeight="false" outlineLevel="0" collapsed="false">
      <c r="A5" s="0" t="s">
        <v>55</v>
      </c>
      <c r="B5" s="14" t="n">
        <v>0.022</v>
      </c>
      <c r="C5" s="14" t="n">
        <v>-0.02621110985</v>
      </c>
      <c r="D5" s="3" t="s">
        <v>56</v>
      </c>
    </row>
    <row r="6" customFormat="false" ht="15" hidden="false" customHeight="false" outlineLevel="0" collapsed="false">
      <c r="A6" s="0" t="s">
        <v>57</v>
      </c>
      <c r="B6" s="14" t="n">
        <v>0.55</v>
      </c>
      <c r="C6" s="19" t="s">
        <v>58</v>
      </c>
      <c r="D6" s="3" t="s">
        <v>59</v>
      </c>
    </row>
    <row r="7" customFormat="false" ht="15" hidden="false" customHeight="false" outlineLevel="0" collapsed="false">
      <c r="A7" s="0" t="s">
        <v>60</v>
      </c>
      <c r="B7" s="14" t="n">
        <v>0.085</v>
      </c>
      <c r="C7" s="14" t="n">
        <v>0.05724381624</v>
      </c>
      <c r="D7" s="3" t="s">
        <v>54</v>
      </c>
    </row>
    <row r="9" customFormat="false" ht="15" hidden="false" customHeight="false" outlineLevel="0" collapsed="false">
      <c r="A9" s="20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6"/>
    <col collapsed="false" customWidth="true" hidden="false" outlineLevel="0" max="3" min="3" style="0" width="16"/>
  </cols>
  <sheetData>
    <row r="1" customFormat="false" ht="16.15" hidden="false" customHeight="false" outlineLevel="0" collapsed="false">
      <c r="A1" s="6" t="s">
        <v>62</v>
      </c>
    </row>
    <row r="3" customFormat="false" ht="15" hidden="false" customHeight="false" outlineLevel="0" collapsed="false">
      <c r="A3" s="7" t="s">
        <v>63</v>
      </c>
      <c r="B3" s="7" t="s">
        <v>64</v>
      </c>
      <c r="C3" s="7" t="s">
        <v>65</v>
      </c>
    </row>
    <row r="4" customFormat="false" ht="15" hidden="false" customHeight="false" outlineLevel="0" collapsed="false">
      <c r="A4" s="3" t="s">
        <v>66</v>
      </c>
      <c r="B4" s="19" t="s">
        <v>67</v>
      </c>
      <c r="C4" s="19" t="s">
        <v>68</v>
      </c>
    </row>
    <row r="5" customFormat="false" ht="15" hidden="false" customHeight="false" outlineLevel="0" collapsed="false">
      <c r="A5" s="3" t="s">
        <v>69</v>
      </c>
      <c r="B5" s="19" t="s">
        <v>67</v>
      </c>
      <c r="C5" s="19" t="s">
        <v>68</v>
      </c>
    </row>
    <row r="6" customFormat="false" ht="15" hidden="false" customHeight="false" outlineLevel="0" collapsed="false">
      <c r="A6" s="3" t="s">
        <v>70</v>
      </c>
      <c r="B6" s="19" t="s">
        <v>67</v>
      </c>
      <c r="C6" s="19" t="s">
        <v>68</v>
      </c>
    </row>
    <row r="7" customFormat="false" ht="15" hidden="false" customHeight="false" outlineLevel="0" collapsed="false">
      <c r="A7" s="3" t="s">
        <v>71</v>
      </c>
      <c r="B7" s="19" t="s">
        <v>67</v>
      </c>
      <c r="C7" s="19" t="s">
        <v>68</v>
      </c>
    </row>
    <row r="8" customFormat="false" ht="15" hidden="false" customHeight="false" outlineLevel="0" collapsed="false">
      <c r="A8" s="3" t="s">
        <v>72</v>
      </c>
      <c r="B8" s="19" t="s">
        <v>67</v>
      </c>
      <c r="C8" s="19" t="s">
        <v>68</v>
      </c>
    </row>
    <row r="9" customFormat="false" ht="15" hidden="false" customHeight="false" outlineLevel="0" collapsed="false">
      <c r="A9" s="3" t="s">
        <v>73</v>
      </c>
      <c r="B9" s="19" t="s">
        <v>67</v>
      </c>
      <c r="C9" s="19" t="s">
        <v>68</v>
      </c>
    </row>
    <row r="10" customFormat="false" ht="15" hidden="false" customHeight="false" outlineLevel="0" collapsed="false">
      <c r="A10" s="3" t="s">
        <v>74</v>
      </c>
      <c r="B10" s="19" t="s">
        <v>75</v>
      </c>
      <c r="C10" s="19" t="s">
        <v>76</v>
      </c>
    </row>
    <row r="11" customFormat="false" ht="15" hidden="false" customHeight="false" outlineLevel="0" collapsed="false">
      <c r="A11" s="3" t="s">
        <v>77</v>
      </c>
      <c r="B11" s="19" t="s">
        <v>78</v>
      </c>
      <c r="C11" s="19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3" min="2" style="0" width="15"/>
    <col collapsed="false" customWidth="true" hidden="false" outlineLevel="0" max="4" min="4" style="0" width="10"/>
    <col collapsed="false" customWidth="true" hidden="false" outlineLevel="0" max="5" min="5" style="0" width="60"/>
  </cols>
  <sheetData>
    <row r="1" customFormat="false" ht="16.15" hidden="false" customHeight="false" outlineLevel="0" collapsed="false">
      <c r="A1" s="21" t="s">
        <v>80</v>
      </c>
    </row>
    <row r="2" customFormat="false" ht="15" hidden="false" customHeight="false" outlineLevel="0" collapsed="false">
      <c r="A2" s="20" t="s">
        <v>81</v>
      </c>
    </row>
    <row r="4" customFormat="false" ht="15" hidden="false" customHeight="false" outlineLevel="0" collapsed="false">
      <c r="A4" s="8" t="s">
        <v>82</v>
      </c>
      <c r="B4" s="8" t="s">
        <v>83</v>
      </c>
      <c r="C4" s="8" t="s">
        <v>84</v>
      </c>
      <c r="D4" s="8" t="s">
        <v>85</v>
      </c>
      <c r="E4" s="8" t="s">
        <v>17</v>
      </c>
    </row>
    <row r="5" customFormat="false" ht="15" hidden="false" customHeight="false" outlineLevel="0" collapsed="false">
      <c r="A5" s="5" t="s">
        <v>86</v>
      </c>
      <c r="B5" s="10" t="n">
        <v>179500000</v>
      </c>
      <c r="C5" s="10" t="n">
        <f aca="false">'2. Bridge to a bid'!B4</f>
        <v>179459259.259259</v>
      </c>
      <c r="D5" s="11" t="str">
        <f aca="false">IF(ISNUMBER(C5)=FALSE(),"CHECK",IF(ABS(C5-B5)&lt;=50000,"OK","CHECK"))</f>
        <v>OK</v>
      </c>
      <c r="E5" s="22"/>
    </row>
    <row r="6" customFormat="false" ht="15" hidden="false" customHeight="false" outlineLevel="0" collapsed="false">
      <c r="A6" s="5" t="s">
        <v>87</v>
      </c>
      <c r="B6" s="10" t="n">
        <v>142300000</v>
      </c>
      <c r="C6" s="10" t="n">
        <f aca="false">'2. Bridge to a bid'!B5</f>
        <v>142311111.111111</v>
      </c>
      <c r="D6" s="11" t="str">
        <f aca="false">IF(ISNUMBER(C6)=FALSE(),"CHECK",IF(ABS(C6-B6)&lt;=50000,"OK","CHECK"))</f>
        <v>OK</v>
      </c>
      <c r="E6" s="22"/>
    </row>
    <row r="7" customFormat="false" ht="15" hidden="false" customHeight="false" outlineLevel="0" collapsed="false">
      <c r="A7" s="5" t="s">
        <v>88</v>
      </c>
      <c r="B7" s="10" t="n">
        <v>-37100000</v>
      </c>
      <c r="C7" s="10" t="n">
        <f aca="false">'2. Bridge to a bid'!D5</f>
        <v>-37148148.1481482</v>
      </c>
      <c r="D7" s="11" t="str">
        <f aca="false">IF(ISNUMBER(C7)=FALSE(),"CHECK",IF(ABS(C7-B7)&lt;=50000,"OK","CHECK"))</f>
        <v>OK</v>
      </c>
      <c r="E7" s="22"/>
    </row>
    <row r="8" customFormat="false" ht="15" hidden="false" customHeight="false" outlineLevel="0" collapsed="false">
      <c r="A8" s="5" t="s">
        <v>89</v>
      </c>
      <c r="B8" s="10" t="n">
        <v>144400000</v>
      </c>
      <c r="C8" s="10" t="n">
        <f aca="false">'2. Bridge to a bid'!B6</f>
        <v>144444444.444444</v>
      </c>
      <c r="D8" s="11" t="str">
        <f aca="false">IF(ISNUMBER(C8)=FALSE(),"CHECK",IF(ABS(C8-B8)&lt;=50000,"OK","CHECK"))</f>
        <v>OK</v>
      </c>
      <c r="E8" s="22"/>
    </row>
    <row r="9" customFormat="false" ht="15" hidden="false" customHeight="false" outlineLevel="0" collapsed="false">
      <c r="A9" s="5" t="s">
        <v>88</v>
      </c>
      <c r="B9" s="10" t="n">
        <v>2100000</v>
      </c>
      <c r="C9" s="10" t="n">
        <f aca="false">'2. Bridge to a bid'!D6</f>
        <v>2133333.33333334</v>
      </c>
      <c r="D9" s="11" t="str">
        <f aca="false">IF(ISNUMBER(C9)=FALSE(),"CHECK",IF(ABS(C9-B9)&lt;=50000,"OK","CHECK"))</f>
        <v>OK</v>
      </c>
      <c r="E9" s="22"/>
    </row>
    <row r="10" customFormat="false" ht="15" hidden="false" customHeight="false" outlineLevel="0" collapsed="false">
      <c r="A10" s="5" t="s">
        <v>90</v>
      </c>
      <c r="B10" s="10" t="n">
        <v>153000000</v>
      </c>
      <c r="C10" s="10" t="n">
        <f aca="false">'2. Bridge to a bid'!B7</f>
        <v>152990676.91</v>
      </c>
      <c r="D10" s="11" t="str">
        <f aca="false">IF(ISNUMBER(C10)=FALSE(),"CHECK",IF(ABS(C10-B10)&lt;=50000,"OK","CHECK"))</f>
        <v>OK</v>
      </c>
      <c r="E10" s="22"/>
    </row>
    <row r="11" customFormat="false" ht="15" hidden="false" customHeight="false" outlineLevel="0" collapsed="false">
      <c r="A11" s="5" t="s">
        <v>88</v>
      </c>
      <c r="B11" s="10" t="n">
        <v>8500000</v>
      </c>
      <c r="C11" s="10" t="n">
        <f aca="false">'2. Bridge to a bid'!D7</f>
        <v>8546232.46555555</v>
      </c>
      <c r="D11" s="11" t="str">
        <f aca="false">IF(ISNUMBER(C11)=FALSE(),"CHECK",IF(ABS(C11-B11)&lt;=50000,"OK","CHECK"))</f>
        <v>OK</v>
      </c>
      <c r="E11" s="22"/>
    </row>
    <row r="12" customFormat="false" ht="15" hidden="false" customHeight="false" outlineLevel="0" collapsed="false">
      <c r="A12" s="5" t="s">
        <v>91</v>
      </c>
      <c r="B12" s="17" t="n">
        <v>-0.147</v>
      </c>
      <c r="C12" s="17" t="n">
        <f aca="false">'2. Bridge to a bid'!B25</f>
        <v>-0.147490758952821</v>
      </c>
      <c r="D12" s="11" t="str">
        <f aca="false">IF(ISNUMBER(C12)=FALSE(),"CHECK",IF(ABS(C12-B12)&lt;=0.0005,"OK","CHECK"))</f>
        <v>OK</v>
      </c>
      <c r="E12" s="22"/>
    </row>
    <row r="13" customFormat="false" ht="15" hidden="false" customHeight="false" outlineLevel="0" collapsed="false">
      <c r="A13" s="5" t="s">
        <v>92</v>
      </c>
      <c r="B13" s="18" t="n">
        <v>0.0792</v>
      </c>
      <c r="C13" s="18" t="n">
        <f aca="false">'2. Bridge to a bid'!B26</f>
        <v>0.079178027345588</v>
      </c>
      <c r="D13" s="11" t="str">
        <f aca="false">IF(ISNUMBER(C13)=FALSE(),"CHECK",IF(ABS(C13-B13)&lt;=0.00005,"OK","CHECK"))</f>
        <v>OK</v>
      </c>
      <c r="E13" s="22"/>
    </row>
    <row r="14" customFormat="false" ht="15" hidden="false" customHeight="false" outlineLevel="0" collapsed="false">
      <c r="A14" s="5" t="s">
        <v>93</v>
      </c>
      <c r="B14" s="18" t="n">
        <v>0.0768</v>
      </c>
      <c r="C14" s="18" t="n">
        <f aca="false">'2. Bridge to a bid'!B27</f>
        <v>0.0768492618354237</v>
      </c>
      <c r="D14" s="11" t="str">
        <f aca="false">IF(ISNUMBER(C14)=FALSE(),"CHECK",IF(ABS(C14-B14)&lt;=0.00005,"OK","CHECK"))</f>
        <v>OK</v>
      </c>
      <c r="E14" s="22"/>
    </row>
    <row r="15" customFormat="false" ht="15" hidden="false" customHeight="false" outlineLevel="0" collapsed="false">
      <c r="A15" s="5" t="s">
        <v>94</v>
      </c>
      <c r="B15" s="17" t="n">
        <v>0.075</v>
      </c>
      <c r="C15" s="17" t="n">
        <f aca="false">'2. Bridge to a bid'!B28</f>
        <v>0.0750437946517801</v>
      </c>
      <c r="D15" s="11" t="str">
        <f aca="false">IF(ISNUMBER(C15)=FALSE(),"CHECK",IF(ABS(C15-B15)&lt;=0.0005,"OK","CHECK"))</f>
        <v>OK</v>
      </c>
      <c r="E15" s="22"/>
    </row>
    <row r="16" customFormat="false" ht="15" hidden="false" customHeight="false" outlineLevel="0" collapsed="false">
      <c r="A16" s="5" t="s">
        <v>95</v>
      </c>
      <c r="B16" s="10" t="n">
        <v>152000000</v>
      </c>
      <c r="C16" s="10" t="n">
        <f aca="false">'2. Bridge to a bid'!B29</f>
        <v>152046783.625731</v>
      </c>
      <c r="D16" s="11" t="str">
        <f aca="false">IF(ISNUMBER(C16)=FALSE(),"CHECK",IF(ABS(C16-B16)&lt;=50000,"OK","CHECK"))</f>
        <v>OK</v>
      </c>
      <c r="E16" s="22"/>
    </row>
    <row r="17" customFormat="false" ht="15" hidden="false" customHeight="false" outlineLevel="0" collapsed="false">
      <c r="A17" s="5" t="s">
        <v>96</v>
      </c>
      <c r="B17" s="10" t="n">
        <v>137600000</v>
      </c>
      <c r="C17" s="10" t="n">
        <f aca="false">'2. Bridge to a bid'!B30</f>
        <v>137566137.566138</v>
      </c>
      <c r="D17" s="11" t="str">
        <f aca="false">IF(ISNUMBER(C17)=FALSE(),"CHECK",IF(ABS(C17-B17)&lt;=50000,"OK","CHECK"))</f>
        <v>OK</v>
      </c>
      <c r="E17" s="22"/>
    </row>
    <row r="18" customFormat="false" ht="15" hidden="false" customHeight="false" outlineLevel="0" collapsed="false">
      <c r="A18" s="5" t="s">
        <v>97</v>
      </c>
      <c r="B18" s="18" t="n">
        <v>0.0323</v>
      </c>
      <c r="C18" s="18" t="n">
        <f aca="false">'3. What would have to be true'!C4</f>
        <v>0.03228503481</v>
      </c>
      <c r="D18" s="11" t="str">
        <f aca="false">IF(ISNUMBER(C18)=FALSE(),"CHECK",IF(ABS(C18-B18)&lt;=0.00005,"OK","CHECK"))</f>
        <v>OK</v>
      </c>
      <c r="E18" s="22"/>
    </row>
    <row r="19" customFormat="false" ht="15" hidden="false" customHeight="false" outlineLevel="0" collapsed="false">
      <c r="A19" s="5" t="s">
        <v>98</v>
      </c>
      <c r="B19" s="18" t="n">
        <v>0.0572</v>
      </c>
      <c r="C19" s="18" t="n">
        <f aca="false">'3. What would have to be true'!C7</f>
        <v>0.05724381624</v>
      </c>
      <c r="D19" s="11" t="str">
        <f aca="false">IF(ISNUMBER(C19)=FALSE(),"CHECK",IF(ABS(C19-B19)&lt;=0.00005,"OK","CHECK"))</f>
        <v>OK</v>
      </c>
      <c r="E19" s="22"/>
    </row>
    <row r="20" customFormat="false" ht="15" hidden="false" customHeight="false" outlineLevel="0" collapsed="false">
      <c r="A20" s="5" t="s">
        <v>99</v>
      </c>
      <c r="B20" s="18" t="n">
        <v>-0.0262</v>
      </c>
      <c r="C20" s="18" t="n">
        <f aca="false">'3. What would have to be true'!C5</f>
        <v>-0.02621110985</v>
      </c>
      <c r="D20" s="11" t="str">
        <f aca="false">IF(ISNUMBER(C20)=FALSE(),"CHECK",IF(ABS(C20-B20)&lt;=0.00005,"OK","CHECK"))</f>
        <v>OK</v>
      </c>
      <c r="E20" s="22" t="s">
        <v>100</v>
      </c>
    </row>
    <row r="21" customFormat="false" ht="15" hidden="false" customHeight="false" outlineLevel="0" collapsed="false">
      <c r="A21" s="5" t="s">
        <v>101</v>
      </c>
      <c r="C21" s="12" t="str">
        <f aca="false">IF(AND('2. Bridge to a bid'!B7&lt;'2. Bridge to a bid'!B4,'2. Bridge to a bid'!B7&gt;'2. Bridge to a bid'!B9),"OK","CHECK")</f>
        <v>OK</v>
      </c>
      <c r="D21" s="11" t="str">
        <f aca="false">IF(C21="","",IF(C21="OK","OK","CHECK"))</f>
        <v>OK</v>
      </c>
      <c r="E21" s="22"/>
    </row>
    <row r="23" customFormat="false" ht="15" hidden="false" customHeight="false" outlineLevel="0" collapsed="false">
      <c r="A23" s="11" t="s">
        <v>102</v>
      </c>
      <c r="C23" s="11" t="str">
        <f aca="false">COUNTIF(D5:D21,"OK")&amp;" / 17"</f>
        <v>17 / 17</v>
      </c>
      <c r="D23" s="11" t="str">
        <f aca="false">IF(COUNTIF(D5:D21,"OK")=17,"ALL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2026-08-25T20:03:41Z</dcterms:created>
  <dc:creator>openpyxl</dc:creator>
  <dc:description/>
  <dc:language>en-US</dc:language>
  <cp:lastModifiedBy/>
  <dcterms:modified xsi:type="dcterms:W3CDTF">2026-09-23T23:27:02Z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