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2. Inputs" sheetId="2" state="visible" r:id="rId4"/>
    <sheet name="3. Leases" sheetId="3" state="visible" r:id="rId5"/>
    <sheet name="4. Cash flow" sheetId="4" state="visible" r:id="rId6"/>
    <sheet name="5. Value" sheetId="5" state="visible" r:id="rId7"/>
    <sheet name="6. Checks" sheetId="6" state="visible" r:id="rId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<sst xmlns="http://schemas.openxmlformats.org/spreadsheetml/2006/main" count="247" uniqueCount="220">
  <si>
    <t xml:space="preserve">The ten-year cash flow</t>
  </si>
  <si>
    <t xml:space="preserve">Companion workbook to Retail Real Estate</t>
  </si>
  <si>
    <t xml:space="preserve">Every lease, quarter by quarter: expiry, landlord's works, void, incentive, and re-letting at the rent the incoming trade can sustain — not at a comparable rent.</t>
  </si>
  <si>
    <t xml:space="preserve">Chapters 12 to 14 of the book are this file.</t>
  </si>
  <si>
    <t xml:space="preserve">The central choice</t>
  </si>
  <si>
    <t xml:space="preserve">At each expiry the unit re-lets at its trade's ceiling times its sales at that date, less the service charge and rates at that date. That is the methodological decision of the whole book, and it is one formula on sheet 4.</t>
  </si>
  <si>
    <t xml:space="preserve">A reader who prefers comparable evidence can raise the ceilings on sheet 3 until they no longer bind; the model then becomes a conventional office-style cash flow.</t>
  </si>
  <si>
    <t xml:space="preserve">What to change first</t>
  </si>
  <si>
    <t xml:space="preserve">The void on sheet 2. In a shopping centre the landlord picks up the departed tenant's service charge and rates for its whole length, which is why it is the largest single sensitivity in the book.</t>
  </si>
  <si>
    <t xml:space="preserve">Conventions</t>
  </si>
  <si>
    <t xml:space="preserve">Blue text on a pale blue fill — an input, you may edit these.</t>
  </si>
  <si>
    <t xml:space="preserve">Yellow fill — the carrying assumption of the sheet, the one to argue about first.</t>
  </si>
  <si>
    <t xml:space="preserve">Black text — a formula, do not overtype these.</t>
  </si>
  <si>
    <t xml:space="preserve">Nothing is locked, protected or watermarked. No macros, no external links.</t>
  </si>
  <si>
    <t xml:space="preserve">Revised 24 September 2026. The checks sheet now holds nineteen lines, including the year-by-year trough of Chapter 13 and the value split of Chapter 14, and ends ALL OK. No figure in this workbook was wrong.</t>
  </si>
  <si>
    <t xml:space="preserve">Inputs</t>
  </si>
  <si>
    <t xml:space="preserve">Service charge (EUR/m2 a year)</t>
  </si>
  <si>
    <t xml:space="preserve">Property taxes and local charges (EUR/m2 a year)</t>
  </si>
  <si>
    <t xml:space="preserve">Borne by the landlord on vacant space (EUR/m2)</t>
  </si>
  <si>
    <t xml:space="preserve">Tenant sales growth a year</t>
  </si>
  <si>
    <t xml:space="preserve">Cost inflation a year</t>
  </si>
  <si>
    <t xml:space="preserve">Landlord's works on a unit handed back (EUR/m2)</t>
  </si>
  <si>
    <t xml:space="preserve">Void between tenants (quarters)</t>
  </si>
  <si>
    <t xml:space="preserve">Rent-free (quarters)</t>
  </si>
  <si>
    <t xml:space="preserve">Term certain (quarters)</t>
  </si>
  <si>
    <t xml:space="preserve">Letting and legal fees</t>
  </si>
  <si>
    <t xml:space="preserve">Non-recoverable costs</t>
  </si>
  <si>
    <t xml:space="preserve">Relief from property taxes on a void (quarters)</t>
  </si>
  <si>
    <t xml:space="preserve">Credit loss on contracted rent</t>
  </si>
  <si>
    <t xml:space="preserve">Discount rate a year</t>
  </si>
  <si>
    <t xml:space="preserve">Exit yield</t>
  </si>
  <si>
    <t xml:space="preserve">Acquisition costs</t>
  </si>
  <si>
    <t xml:space="preserve">Disposal costs</t>
  </si>
  <si>
    <t xml:space="preserve">Asking price (EUR)</t>
  </si>
  <si>
    <t xml:space="preserve">Unit</t>
  </si>
  <si>
    <t xml:space="preserve">Trade</t>
  </si>
  <si>
    <t xml:space="preserve">Area (m2)</t>
  </si>
  <si>
    <t xml:space="preserve">Rent (EUR/m2)</t>
  </si>
  <si>
    <t xml:space="preserve">Sales (EUR/m2)</t>
  </si>
  <si>
    <t xml:space="preserve">Ceiling</t>
  </si>
  <si>
    <t xml:space="preserve">Quarters to expiry</t>
  </si>
  <si>
    <t xml:space="preserve">Void (quarters)</t>
  </si>
  <si>
    <t xml:space="preserve">Grocery anchor</t>
  </si>
  <si>
    <t xml:space="preserve">Grocery</t>
  </si>
  <si>
    <t xml:space="preserve">Fashion multiple A</t>
  </si>
  <si>
    <t xml:space="preserve">Fashion</t>
  </si>
  <si>
    <t xml:space="preserve">Fashion multiple B</t>
  </si>
  <si>
    <t xml:space="preserve">Fashion independent</t>
  </si>
  <si>
    <t xml:space="preserve">Sports</t>
  </si>
  <si>
    <t xml:space="preserve">Footwear</t>
  </si>
  <si>
    <t xml:space="preserve">Health and beauty</t>
  </si>
  <si>
    <t xml:space="preserve">Health</t>
  </si>
  <si>
    <t xml:space="preserve">Pharmacy</t>
  </si>
  <si>
    <t xml:space="preserve">Electronics</t>
  </si>
  <si>
    <t xml:space="preserve">Jewellery</t>
  </si>
  <si>
    <t xml:space="preserve">Coffee and bakery</t>
  </si>
  <si>
    <t xml:space="preserve">Food</t>
  </si>
  <si>
    <t xml:space="preserve">Restaurants</t>
  </si>
  <si>
    <t xml:space="preserve">Value and discount</t>
  </si>
  <si>
    <t xml:space="preserve">Discount</t>
  </si>
  <si>
    <t xml:space="preserve">Home and gifts</t>
  </si>
  <si>
    <t xml:space="preserve">Home</t>
  </si>
  <si>
    <t xml:space="preserve">Toys and leisure</t>
  </si>
  <si>
    <t xml:space="preserve">Services and banks</t>
  </si>
  <si>
    <t xml:space="preserve">Services</t>
  </si>
  <si>
    <t xml:space="preserve">Vacant</t>
  </si>
  <si>
    <t xml:space="preserve">Quarterly cash flow</t>
  </si>
  <si>
    <t xml:space="preserve">Quarter</t>
  </si>
  <si>
    <t xml:space="preserve">Year</t>
  </si>
  <si>
    <t xml:space="preserve">Grocery anchor p</t>
  </si>
  <si>
    <t xml:space="preserve">Grocery anchor rent</t>
  </si>
  <si>
    <t xml:space="preserve">Grocery anchor contract</t>
  </si>
  <si>
    <t xml:space="preserve">Grocery anchor capital</t>
  </si>
  <si>
    <t xml:space="preserve">Grocery anchor vacant m2</t>
  </si>
  <si>
    <t xml:space="preserve">Fashion multiple A p</t>
  </si>
  <si>
    <t xml:space="preserve">Fashion multiple A rent</t>
  </si>
  <si>
    <t xml:space="preserve">Fashion multiple A contract</t>
  </si>
  <si>
    <t xml:space="preserve">Fashion multiple A capital</t>
  </si>
  <si>
    <t xml:space="preserve">Fashion multiple A vacant m2</t>
  </si>
  <si>
    <t xml:space="preserve">Fashion multiple B p</t>
  </si>
  <si>
    <t xml:space="preserve">Fashion multiple B rent</t>
  </si>
  <si>
    <t xml:space="preserve">Fashion multiple B contract</t>
  </si>
  <si>
    <t xml:space="preserve">Fashion multiple B capital</t>
  </si>
  <si>
    <t xml:space="preserve">Fashion multiple B vacant m2</t>
  </si>
  <si>
    <t xml:space="preserve">Fashion independent p</t>
  </si>
  <si>
    <t xml:space="preserve">Fashion independent rent</t>
  </si>
  <si>
    <t xml:space="preserve">Fashion independent contract</t>
  </si>
  <si>
    <t xml:space="preserve">Fashion independent capital</t>
  </si>
  <si>
    <t xml:space="preserve">Fashion independent vacant m2</t>
  </si>
  <si>
    <t xml:space="preserve">Sports p</t>
  </si>
  <si>
    <t xml:space="preserve">Sports rent</t>
  </si>
  <si>
    <t xml:space="preserve">Sports contract</t>
  </si>
  <si>
    <t xml:space="preserve">Sports capital</t>
  </si>
  <si>
    <t xml:space="preserve">Sports vacant m2</t>
  </si>
  <si>
    <t xml:space="preserve">Footwear p</t>
  </si>
  <si>
    <t xml:space="preserve">Footwear rent</t>
  </si>
  <si>
    <t xml:space="preserve">Footwear contract</t>
  </si>
  <si>
    <t xml:space="preserve">Footwear capital</t>
  </si>
  <si>
    <t xml:space="preserve">Footwear vacant m2</t>
  </si>
  <si>
    <t xml:space="preserve">Health and beauty p</t>
  </si>
  <si>
    <t xml:space="preserve">Health and beauty rent</t>
  </si>
  <si>
    <t xml:space="preserve">Health and beauty contract</t>
  </si>
  <si>
    <t xml:space="preserve">Health and beauty capital</t>
  </si>
  <si>
    <t xml:space="preserve">Health and beauty vacant m2</t>
  </si>
  <si>
    <t xml:space="preserve">Pharmacy p</t>
  </si>
  <si>
    <t xml:space="preserve">Pharmacy rent</t>
  </si>
  <si>
    <t xml:space="preserve">Pharmacy contract</t>
  </si>
  <si>
    <t xml:space="preserve">Pharmacy capital</t>
  </si>
  <si>
    <t xml:space="preserve">Pharmacy vacant m2</t>
  </si>
  <si>
    <t xml:space="preserve">Electronics p</t>
  </si>
  <si>
    <t xml:space="preserve">Electronics rent</t>
  </si>
  <si>
    <t xml:space="preserve">Electronics contract</t>
  </si>
  <si>
    <t xml:space="preserve">Electronics capital</t>
  </si>
  <si>
    <t xml:space="preserve">Electronics vacant m2</t>
  </si>
  <si>
    <t xml:space="preserve">Jewellery p</t>
  </si>
  <si>
    <t xml:space="preserve">Jewellery rent</t>
  </si>
  <si>
    <t xml:space="preserve">Jewellery contract</t>
  </si>
  <si>
    <t xml:space="preserve">Jewellery capital</t>
  </si>
  <si>
    <t xml:space="preserve">Jewellery vacant m2</t>
  </si>
  <si>
    <t xml:space="preserve">Coffee and bakery p</t>
  </si>
  <si>
    <t xml:space="preserve">Coffee and bakery rent</t>
  </si>
  <si>
    <t xml:space="preserve">Coffee and bakery contract</t>
  </si>
  <si>
    <t xml:space="preserve">Coffee and bakery capital</t>
  </si>
  <si>
    <t xml:space="preserve">Coffee and bakery vacant m2</t>
  </si>
  <si>
    <t xml:space="preserve">Restaurants p</t>
  </si>
  <si>
    <t xml:space="preserve">Restaurants rent</t>
  </si>
  <si>
    <t xml:space="preserve">Restaurants contract</t>
  </si>
  <si>
    <t xml:space="preserve">Restaurants capital</t>
  </si>
  <si>
    <t xml:space="preserve">Restaurants vacant m2</t>
  </si>
  <si>
    <t xml:space="preserve">Value and discount p</t>
  </si>
  <si>
    <t xml:space="preserve">Value and discount rent</t>
  </si>
  <si>
    <t xml:space="preserve">Value and discount contract</t>
  </si>
  <si>
    <t xml:space="preserve">Value and discount capital</t>
  </si>
  <si>
    <t xml:space="preserve">Value and discount vacant m2</t>
  </si>
  <si>
    <t xml:space="preserve">Home and gifts p</t>
  </si>
  <si>
    <t xml:space="preserve">Home and gifts rent</t>
  </si>
  <si>
    <t xml:space="preserve">Home and gifts contract</t>
  </si>
  <si>
    <t xml:space="preserve">Home and gifts capital</t>
  </si>
  <si>
    <t xml:space="preserve">Home and gifts vacant m2</t>
  </si>
  <si>
    <t xml:space="preserve">Toys and leisure p</t>
  </si>
  <si>
    <t xml:space="preserve">Toys and leisure rent</t>
  </si>
  <si>
    <t xml:space="preserve">Toys and leisure contract</t>
  </si>
  <si>
    <t xml:space="preserve">Toys and leisure capital</t>
  </si>
  <si>
    <t xml:space="preserve">Toys and leisure vacant m2</t>
  </si>
  <si>
    <t xml:space="preserve">Services and banks p</t>
  </si>
  <si>
    <t xml:space="preserve">Services and banks rent</t>
  </si>
  <si>
    <t xml:space="preserve">Services and banks contract</t>
  </si>
  <si>
    <t xml:space="preserve">Services and banks capital</t>
  </si>
  <si>
    <t xml:space="preserve">Services and banks vacant m2</t>
  </si>
  <si>
    <t xml:space="preserve">Vacant p</t>
  </si>
  <si>
    <t xml:space="preserve">Vacant rent</t>
  </si>
  <si>
    <t xml:space="preserve">Vacant contract</t>
  </si>
  <si>
    <t xml:space="preserve">Vacant capital</t>
  </si>
  <si>
    <t xml:space="preserve">Vacant vacant m2</t>
  </si>
  <si>
    <t xml:space="preserve">Rent</t>
  </si>
  <si>
    <t xml:space="preserve">Contract rent</t>
  </si>
  <si>
    <t xml:space="preserve">Capital</t>
  </si>
  <si>
    <t xml:space="preserve">Vacant m2</t>
  </si>
  <si>
    <t xml:space="preserve">Net operating income</t>
  </si>
  <si>
    <t xml:space="preserve">Net cash</t>
  </si>
  <si>
    <t xml:space="preserve">Discount factor</t>
  </si>
  <si>
    <t xml:space="preserve">Present value</t>
  </si>
  <si>
    <t xml:space="preserve">Value and return</t>
  </si>
  <si>
    <t xml:space="preserve">Cash flow series for the internal rate of return</t>
  </si>
  <si>
    <t xml:space="preserve">Contracted rent at exit (EUR a year)</t>
  </si>
  <si>
    <t xml:space="preserve">Vacant area at exit (m2)</t>
  </si>
  <si>
    <t xml:space="preserve">Rental value of that vacant space (EUR a year)</t>
  </si>
  <si>
    <t xml:space="preserve">Cost of letting it up (EUR)</t>
  </si>
  <si>
    <t xml:space="preserve">Net operating income at exit</t>
  </si>
  <si>
    <t xml:space="preserve">Exit value, net of disposal costs</t>
  </si>
  <si>
    <t xml:space="preserve">Present value of ten years of net cash</t>
  </si>
  <si>
    <t xml:space="preserve">Present value of the exit</t>
  </si>
  <si>
    <t xml:space="preserve">Value gross of acquisition costs</t>
  </si>
  <si>
    <t xml:space="preserve">Value net of acquisition costs</t>
  </si>
  <si>
    <t xml:space="preserve">Share of value in the exit</t>
  </si>
  <si>
    <t xml:space="preserve">Ten-year net operating income</t>
  </si>
  <si>
    <t xml:space="preserve">Ten-year capital expenditure</t>
  </si>
  <si>
    <t xml:space="preserve">Capital as a share of income</t>
  </si>
  <si>
    <t xml:space="preserve">Asking price</t>
  </si>
  <si>
    <t xml:space="preserve">Gap between asking price and value</t>
  </si>
  <si>
    <t xml:space="preserve">Internal rate of return at the asking price</t>
  </si>
  <si>
    <t xml:space="preserve">Checks — every figure the book prints, against what this workbook computes</t>
  </si>
  <si>
    <t xml:space="preserve">Retail Real Estate</t>
  </si>
  <si>
    <t xml:space="preserve">Column D is a live formula pointing into the model, not a re-typed number. Change an input and this sheet moves with it.</t>
  </si>
  <si>
    <t xml:space="preserve">Source</t>
  </si>
  <si>
    <t xml:space="preserve">Figure as the book prints it</t>
  </si>
  <si>
    <t xml:space="preserve">Printed</t>
  </si>
  <si>
    <t xml:space="preserve">Computed</t>
  </si>
  <si>
    <t xml:space="preserve">Variance</t>
  </si>
  <si>
    <t xml:space="preserve">Status</t>
  </si>
  <si>
    <t xml:space="preserve">How the tolerances are set</t>
  </si>
  <si>
    <t xml:space="preserve">Ch. 13</t>
  </si>
  <si>
    <t xml:space="preserve">Ten-year net operating income (EUR)</t>
  </si>
  <si>
    <t xml:space="preserve">One unit of the last digit the book prints, widened to 5 euros where the book prints in millions.</t>
  </si>
  <si>
    <t xml:space="preserve">Ten-year capital expenditure (EUR)</t>
  </si>
  <si>
    <t xml:space="preserve">Net operating income at exit (EUR)</t>
  </si>
  <si>
    <t xml:space="preserve">Cost of letting up the exit vacancy (EUR)</t>
  </si>
  <si>
    <t xml:space="preserve">Exit value (EUR)</t>
  </si>
  <si>
    <t xml:space="preserve">Value net of acquisition costs (EUR)</t>
  </si>
  <si>
    <t xml:space="preserve">Ch. 14</t>
  </si>
  <si>
    <t xml:space="preserve">Share of value sitting in the exit</t>
  </si>
  <si>
    <t xml:space="preserve">Net income, year 1 (EUR million)</t>
  </si>
  <si>
    <t xml:space="preserve">Net income, year 5 (EUR million)</t>
  </si>
  <si>
    <t xml:space="preserve">the trough</t>
  </si>
  <si>
    <t xml:space="preserve">Net income, year 10 (EUR million)</t>
  </si>
  <si>
    <t xml:space="preserve">Ten-year net cash (EUR million)</t>
  </si>
  <si>
    <t xml:space="preserve">Ten years of net cash, discounted (EUR)</t>
  </si>
  <si>
    <t xml:space="preserve">The sale in year ten, discounted (EUR)</t>
  </si>
  <si>
    <t xml:space="preserve">Value gross of acquisition costs (EUR)</t>
  </si>
  <si>
    <t xml:space="preserve">Vacant at the exit (m2)</t>
  </si>
  <si>
    <t xml:space="preserve">Ch. 21</t>
  </si>
  <si>
    <t xml:space="preserve">Gap between asking price and value (EUR million)</t>
  </si>
  <si>
    <t xml:space="preserve">Any</t>
  </si>
  <si>
    <t xml:space="preserve">Discounting the IRR series at its own rate gives zero (EUR)</t>
  </si>
  <si>
    <t xml:space="preserve">holds for any inputs</t>
  </si>
  <si>
    <t xml:space="preserve">Net cash equals net income less capital over the ten years (EUR)</t>
  </si>
  <si>
    <t xml:space="preserve">Lines reproduced within the book's own printed precision</t>
  </si>
  <si>
    <t xml:space="preserve">Lines differing only by the book's rounding of an intermediate</t>
  </si>
  <si>
    <t xml:space="preserve">Lines to check</t>
  </si>
  <si>
    <t xml:space="preserve">All checks</t>
  </si>
</sst>
</file>

<file path=xl/styles.xml><?xml version="1.0" encoding="utf-8"?>
<styleSheet xmlns="http://schemas.openxmlformats.org/spreadsheetml/2006/main">
  <numFmts count="9">
    <numFmt numFmtId="164" formatCode="General"/>
    <numFmt numFmtId="165" formatCode="#,##0.00"/>
    <numFmt numFmtId="166" formatCode="0.00%"/>
    <numFmt numFmtId="167" formatCode="0"/>
    <numFmt numFmtId="168" formatCode="#,##0"/>
    <numFmt numFmtId="169" formatCode="0.0000"/>
    <numFmt numFmtId="170" formatCode="General"/>
    <numFmt numFmtId="171" formatCode="0.00"/>
    <numFmt numFmtId="172" formatCode="0.0"/>
  </numFmts>
  <fonts count="12">
    <font>
      <sz val="11"/>
      <color theme="1"/>
      <name val="Calibri"/>
      <family val="2"/>
      <charset val="1"/>
    </font>
    <font>
      <sz val="10"/>
      <name val="Arial"/>
      <family val="0"/>
    </font>
    <font>
      <sz val="10"/>
      <name val="Arial"/>
      <family val="0"/>
    </font>
    <font>
      <sz val="10"/>
      <name val="Arial"/>
      <family val="0"/>
    </font>
    <font>
      <b val="true"/>
      <sz val="14"/>
      <color rgb="FF1F3864"/>
      <name val="Cambria"/>
      <family val="0"/>
      <charset val="1"/>
    </font>
    <font>
      <sz val="9"/>
      <color rgb="FF555555"/>
      <name val="Cambria"/>
      <family val="0"/>
      <charset val="1"/>
    </font>
    <font>
      <b val="true"/>
      <sz val="10"/>
      <color rgb="FF1F3864"/>
      <name val="Cambria"/>
      <family val="0"/>
      <charset val="1"/>
    </font>
    <font>
      <sz val="11"/>
      <name val="Cambria"/>
      <family val="0"/>
      <charset val="1"/>
    </font>
    <font>
      <b val="true"/>
      <sz val="13"/>
      <color rgb="FF1F3864"/>
      <name val="Cambria"/>
      <family val="0"/>
      <charset val="1"/>
    </font>
    <font>
      <sz val="11"/>
      <color rgb="FF1F4E79"/>
      <name val="Cambria"/>
      <family val="0"/>
      <charset val="1"/>
    </font>
    <font>
      <b val="true"/>
      <sz val="11"/>
      <color rgb="FF1F4E79"/>
      <name val="Cambria"/>
      <family val="0"/>
      <charset val="1"/>
    </font>
    <font>
      <b val="true"/>
      <sz val="11"/>
      <name val="Cambria"/>
      <family val="0"/>
      <charset val="1"/>
    </font>
  </fonts>
  <fills count="4">
    <fill>
      <patternFill patternType="none"/>
    </fill>
    <fill>
      <patternFill patternType="gray125"/>
    </fill>
    <fill>
      <patternFill patternType="solid">
        <fgColor rgb="FFDCE9F7"/>
        <bgColor rgb="FFCCFFFF"/>
      </patternFill>
    </fill>
    <fill>
      <patternFill patternType="solid">
        <fgColor rgb="FFFFF2CC"/>
        <bgColor rgb="FFFFFFFF"/>
      </patternFill>
    </fill>
  </fills>
  <borders count="2">
    <border diagonalUp="false" diagonalDown="false">
      <left/>
      <right/>
      <top/>
      <bottom/>
      <diagonal/>
    </border>
    <border diagonalUp="false" diagonalDown="false">
      <left/>
      <right/>
      <top/>
      <bottom style="thin">
        <color rgb="FFAAAAA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5" fontId="9" fillId="2" borderId="0" xfId="0" applyFont="true" applyBorder="false" applyAlignment="false" applyProtection="false">
      <alignment horizontal="general" vertical="bottom" textRotation="0" wrapText="false" indent="0" shrinkToFit="false"/>
      <protection locked="true" hidden="false"/>
    </xf>
    <xf numFmtId="166" fontId="9" fillId="2" borderId="0" xfId="0" applyFont="true" applyBorder="false" applyAlignment="false" applyProtection="false">
      <alignment horizontal="general" vertical="bottom" textRotation="0" wrapText="false" indent="0" shrinkToFit="false"/>
      <protection locked="true" hidden="false"/>
    </xf>
    <xf numFmtId="166" fontId="10" fillId="3" borderId="0" xfId="0" applyFont="true" applyBorder="false" applyAlignment="false" applyProtection="false">
      <alignment horizontal="general" vertical="bottom" textRotation="0" wrapText="false" indent="0" shrinkToFit="false"/>
      <protection locked="true" hidden="false"/>
    </xf>
    <xf numFmtId="167" fontId="10" fillId="3" borderId="0" xfId="0" applyFont="true" applyBorder="false" applyAlignment="false" applyProtection="false">
      <alignment horizontal="general" vertical="bottom" textRotation="0" wrapText="false" indent="0" shrinkToFit="false"/>
      <protection locked="true" hidden="false"/>
    </xf>
    <xf numFmtId="167" fontId="9" fillId="2" borderId="0" xfId="0" applyFont="true" applyBorder="false" applyAlignment="false" applyProtection="false">
      <alignment horizontal="general" vertical="bottom" textRotation="0" wrapText="false" indent="0" shrinkToFit="false"/>
      <protection locked="true" hidden="false"/>
    </xf>
    <xf numFmtId="168" fontId="9" fillId="2" borderId="0" xfId="0" applyFont="true" applyBorder="false" applyAlignment="false" applyProtection="false">
      <alignment horizontal="general" vertical="bottom" textRotation="0" wrapText="false" indent="0" shrinkToFit="false"/>
      <protection locked="true" hidden="false"/>
    </xf>
    <xf numFmtId="164" fontId="11" fillId="0" borderId="1" xfId="0" applyFont="true" applyBorder="true" applyAlignment="true" applyProtection="false">
      <alignment horizontal="general" vertical="bottom" textRotation="0" wrapText="tru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xf numFmtId="168" fontId="0" fillId="0" borderId="0" xfId="0" applyFont="false" applyBorder="false" applyAlignment="false" applyProtection="false">
      <alignment horizontal="general" vertical="bottom" textRotation="0" wrapText="false" indent="0" shrinkToFit="false"/>
      <protection locked="true" hidden="false"/>
    </xf>
    <xf numFmtId="169" fontId="0" fillId="0" borderId="0" xfId="0" applyFont="false" applyBorder="false" applyAlignment="false" applyProtection="false">
      <alignment horizontal="general" vertical="bottom" textRotation="0" wrapText="false" indent="0" shrinkToFit="false"/>
      <protection locked="true" hidden="false"/>
    </xf>
    <xf numFmtId="168" fontId="11" fillId="0" borderId="0" xfId="0" applyFont="tru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66" fontId="11"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70" fontId="0" fillId="0" borderId="0" xfId="0" applyFont="false" applyBorder="false" applyAlignment="false" applyProtection="false">
      <alignment horizontal="general" vertical="bottom" textRotation="0" wrapText="false" indent="0" shrinkToFit="false"/>
      <protection locked="true" hidden="false"/>
    </xf>
    <xf numFmtId="171" fontId="0" fillId="0" borderId="0" xfId="0" applyFont="false" applyBorder="false" applyAlignment="false" applyProtection="false">
      <alignment horizontal="general" vertical="bottom" textRotation="0" wrapText="false" indent="0" shrinkToFit="false"/>
      <protection locked="true" hidden="false"/>
    </xf>
    <xf numFmtId="172"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DCE9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AAAAAA"/>
      <rgbColor rgb="FF1F3864"/>
      <rgbColor rgb="FF339966"/>
      <rgbColor rgb="FF003300"/>
      <rgbColor rgb="FF333300"/>
      <rgbColor rgb="FF993300"/>
      <rgbColor rgb="FF993366"/>
      <rgbColor rgb="FF1F4E7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08"/>
  </cols>
  <sheetData>
    <row r="1" customFormat="false" ht="17.35" hidden="false" customHeight="false" outlineLevel="0" collapsed="false">
      <c r="A1" s="1" t="s">
        <v>0</v>
      </c>
    </row>
    <row r="2" customFormat="false" ht="15" hidden="false" customHeight="false" outlineLevel="0" collapsed="false">
      <c r="A2" s="2" t="s">
        <v>1</v>
      </c>
    </row>
    <row r="4" customFormat="false" ht="25.5" hidden="false" customHeight="true" outlineLevel="0" collapsed="false">
      <c r="A4" s="3" t="s">
        <v>2</v>
      </c>
    </row>
    <row r="5" customFormat="false" ht="15" hidden="false" customHeight="true" outlineLevel="0" collapsed="false">
      <c r="A5" s="3" t="s">
        <v>3</v>
      </c>
    </row>
    <row r="7" customFormat="false" ht="15" hidden="false" customHeight="false" outlineLevel="0" collapsed="false">
      <c r="A7" s="4" t="s">
        <v>4</v>
      </c>
    </row>
    <row r="8" customFormat="false" ht="39" hidden="false" customHeight="true" outlineLevel="0" collapsed="false">
      <c r="A8" s="3" t="s">
        <v>5</v>
      </c>
    </row>
    <row r="9" customFormat="false" ht="25.5" hidden="false" customHeight="true" outlineLevel="0" collapsed="false">
      <c r="A9" s="3" t="s">
        <v>6</v>
      </c>
    </row>
    <row r="11" customFormat="false" ht="15" hidden="false" customHeight="false" outlineLevel="0" collapsed="false">
      <c r="A11" s="4" t="s">
        <v>7</v>
      </c>
    </row>
    <row r="12" customFormat="false" ht="25.5" hidden="false" customHeight="true" outlineLevel="0" collapsed="false">
      <c r="A12" s="3" t="s">
        <v>8</v>
      </c>
    </row>
    <row r="14" customFormat="false" ht="15" hidden="false" customHeight="false" outlineLevel="0" collapsed="false">
      <c r="A14" s="4" t="s">
        <v>9</v>
      </c>
    </row>
    <row r="15" customFormat="false" ht="15" hidden="false" customHeight="true" outlineLevel="0" collapsed="false">
      <c r="A15" s="3" t="s">
        <v>10</v>
      </c>
    </row>
    <row r="16" customFormat="false" ht="15" hidden="false" customHeight="true" outlineLevel="0" collapsed="false">
      <c r="A16" s="3" t="s">
        <v>11</v>
      </c>
    </row>
    <row r="17" customFormat="false" ht="15" hidden="false" customHeight="true" outlineLevel="0" collapsed="false">
      <c r="A17" s="3" t="s">
        <v>12</v>
      </c>
    </row>
    <row r="18" customFormat="false" ht="15" hidden="false" customHeight="true" outlineLevel="0" collapsed="false">
      <c r="A18" s="3" t="s">
        <v>13</v>
      </c>
    </row>
    <row r="20" customFormat="false" ht="30" hidden="false" customHeight="true" outlineLevel="0" collapsed="false">
      <c r="A20" s="5" t="s">
        <v>14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4"/>
    <col collapsed="false" customWidth="true" hidden="false" outlineLevel="0" max="2" min="2" style="0" width="16"/>
  </cols>
  <sheetData>
    <row r="1" customFormat="false" ht="16.15" hidden="false" customHeight="false" outlineLevel="0" collapsed="false">
      <c r="A1" s="6" t="s">
        <v>15</v>
      </c>
    </row>
    <row r="3" customFormat="false" ht="15" hidden="false" customHeight="false" outlineLevel="0" collapsed="false">
      <c r="A3" s="0" t="s">
        <v>16</v>
      </c>
      <c r="B3" s="7" t="n">
        <v>72</v>
      </c>
    </row>
    <row r="4" customFormat="false" ht="15" hidden="false" customHeight="false" outlineLevel="0" collapsed="false">
      <c r="A4" s="0" t="s">
        <v>17</v>
      </c>
      <c r="B4" s="7" t="n">
        <v>48</v>
      </c>
    </row>
    <row r="5" customFormat="false" ht="15" hidden="false" customHeight="false" outlineLevel="0" collapsed="false">
      <c r="A5" s="0" t="s">
        <v>18</v>
      </c>
      <c r="B5" s="7" t="n">
        <v>118</v>
      </c>
    </row>
    <row r="6" customFormat="false" ht="15" hidden="false" customHeight="false" outlineLevel="0" collapsed="false">
      <c r="A6" s="0" t="s">
        <v>19</v>
      </c>
      <c r="B6" s="8" t="n">
        <v>0.015</v>
      </c>
    </row>
    <row r="7" customFormat="false" ht="15" hidden="false" customHeight="false" outlineLevel="0" collapsed="false">
      <c r="A7" s="0" t="s">
        <v>20</v>
      </c>
      <c r="B7" s="9" t="n">
        <v>0.025</v>
      </c>
    </row>
    <row r="8" customFormat="false" ht="15" hidden="false" customHeight="false" outlineLevel="0" collapsed="false">
      <c r="A8" s="0" t="s">
        <v>21</v>
      </c>
      <c r="B8" s="7" t="n">
        <v>180</v>
      </c>
    </row>
    <row r="9" customFormat="false" ht="15" hidden="false" customHeight="false" outlineLevel="0" collapsed="false">
      <c r="A9" s="0" t="s">
        <v>22</v>
      </c>
      <c r="B9" s="10" t="n">
        <v>4</v>
      </c>
    </row>
    <row r="10" customFormat="false" ht="15" hidden="false" customHeight="false" outlineLevel="0" collapsed="false">
      <c r="A10" s="0" t="s">
        <v>23</v>
      </c>
      <c r="B10" s="11" t="n">
        <v>2</v>
      </c>
    </row>
    <row r="11" customFormat="false" ht="15" hidden="false" customHeight="false" outlineLevel="0" collapsed="false">
      <c r="A11" s="0" t="s">
        <v>24</v>
      </c>
      <c r="B11" s="11" t="n">
        <v>20</v>
      </c>
    </row>
    <row r="12" customFormat="false" ht="15" hidden="false" customHeight="false" outlineLevel="0" collapsed="false">
      <c r="A12" s="0" t="s">
        <v>25</v>
      </c>
      <c r="B12" s="8" t="n">
        <v>0.15</v>
      </c>
    </row>
    <row r="13" customFormat="false" ht="15" hidden="false" customHeight="false" outlineLevel="0" collapsed="false">
      <c r="A13" s="0" t="s">
        <v>26</v>
      </c>
      <c r="B13" s="8" t="n">
        <v>0.05</v>
      </c>
    </row>
    <row r="14" customFormat="false" ht="15" hidden="false" customHeight="false" outlineLevel="0" collapsed="false">
      <c r="A14" s="0" t="s">
        <v>27</v>
      </c>
      <c r="B14" s="11" t="n">
        <v>0</v>
      </c>
    </row>
    <row r="15" customFormat="false" ht="15" hidden="false" customHeight="false" outlineLevel="0" collapsed="false">
      <c r="A15" s="0" t="s">
        <v>28</v>
      </c>
      <c r="B15" s="8" t="n">
        <v>0</v>
      </c>
    </row>
    <row r="16" customFormat="false" ht="15" hidden="false" customHeight="false" outlineLevel="0" collapsed="false">
      <c r="A16" s="0" t="s">
        <v>29</v>
      </c>
      <c r="B16" s="8" t="n">
        <v>0.085</v>
      </c>
    </row>
    <row r="17" customFormat="false" ht="15" hidden="false" customHeight="false" outlineLevel="0" collapsed="false">
      <c r="A17" s="0" t="s">
        <v>30</v>
      </c>
      <c r="B17" s="8" t="n">
        <v>0.0825</v>
      </c>
    </row>
    <row r="18" customFormat="false" ht="15" hidden="false" customHeight="false" outlineLevel="0" collapsed="false">
      <c r="A18" s="0" t="s">
        <v>31</v>
      </c>
      <c r="B18" s="8" t="n">
        <v>0.065</v>
      </c>
    </row>
    <row r="19" customFormat="false" ht="15" hidden="false" customHeight="false" outlineLevel="0" collapsed="false">
      <c r="A19" s="0" t="s">
        <v>32</v>
      </c>
      <c r="B19" s="8" t="n">
        <v>0.015</v>
      </c>
    </row>
    <row r="20" customFormat="false" ht="15" hidden="false" customHeight="false" outlineLevel="0" collapsed="false">
      <c r="A20" s="0" t="s">
        <v>33</v>
      </c>
      <c r="B20" s="12" t="n">
        <v>66000000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2:H1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2"/>
    <col collapsed="false" customWidth="true" hidden="false" outlineLevel="0" max="2" min="2" style="0" width="13"/>
    <col collapsed="false" customWidth="true" hidden="false" outlineLevel="0" max="3" min="3" style="0" width="12"/>
    <col collapsed="false" customWidth="true" hidden="false" outlineLevel="0" max="5" min="4" style="0" width="13"/>
    <col collapsed="false" customWidth="true" hidden="false" outlineLevel="0" max="6" min="6" style="0" width="10"/>
    <col collapsed="false" customWidth="true" hidden="false" outlineLevel="0" max="7" min="7" style="0" width="18"/>
    <col collapsed="false" customWidth="true" hidden="false" outlineLevel="0" max="8" min="8" style="0" width="15"/>
  </cols>
  <sheetData>
    <row r="2" customFormat="false" ht="28.35" hidden="false" customHeight="false" outlineLevel="0" collapsed="false">
      <c r="A2" s="13" t="s">
        <v>34</v>
      </c>
      <c r="B2" s="13" t="s">
        <v>35</v>
      </c>
      <c r="C2" s="13" t="s">
        <v>36</v>
      </c>
      <c r="D2" s="13" t="s">
        <v>37</v>
      </c>
      <c r="E2" s="13" t="s">
        <v>38</v>
      </c>
      <c r="F2" s="13" t="s">
        <v>39</v>
      </c>
      <c r="G2" s="13" t="s">
        <v>40</v>
      </c>
      <c r="H2" s="13" t="s">
        <v>41</v>
      </c>
    </row>
    <row r="3" customFormat="false" ht="15" hidden="false" customHeight="false" outlineLevel="0" collapsed="false">
      <c r="A3" s="0" t="s">
        <v>42</v>
      </c>
      <c r="B3" s="0" t="s">
        <v>43</v>
      </c>
      <c r="C3" s="12" t="n">
        <v>7200</v>
      </c>
      <c r="D3" s="7" t="n">
        <v>78</v>
      </c>
      <c r="E3" s="7" t="n">
        <v>5850</v>
      </c>
      <c r="F3" s="9" t="n">
        <v>0.035</v>
      </c>
      <c r="G3" s="11" t="n">
        <v>44</v>
      </c>
      <c r="H3" s="11" t="n">
        <f aca="false">'2. Inputs'!$B$9</f>
        <v>4</v>
      </c>
    </row>
    <row r="4" customFormat="false" ht="15" hidden="false" customHeight="false" outlineLevel="0" collapsed="false">
      <c r="A4" s="0" t="s">
        <v>44</v>
      </c>
      <c r="B4" s="0" t="s">
        <v>45</v>
      </c>
      <c r="C4" s="12" t="n">
        <v>1850</v>
      </c>
      <c r="D4" s="7" t="n">
        <v>340</v>
      </c>
      <c r="E4" s="7" t="n">
        <v>2950</v>
      </c>
      <c r="F4" s="9" t="n">
        <v>0.14</v>
      </c>
      <c r="G4" s="11" t="n">
        <v>14</v>
      </c>
      <c r="H4" s="11" t="n">
        <f aca="false">'2. Inputs'!$B$9</f>
        <v>4</v>
      </c>
    </row>
    <row r="5" customFormat="false" ht="15" hidden="false" customHeight="false" outlineLevel="0" collapsed="false">
      <c r="A5" s="0" t="s">
        <v>46</v>
      </c>
      <c r="B5" s="0" t="s">
        <v>45</v>
      </c>
      <c r="C5" s="12" t="n">
        <v>1420</v>
      </c>
      <c r="D5" s="7" t="n">
        <v>355</v>
      </c>
      <c r="E5" s="7" t="n">
        <v>2380</v>
      </c>
      <c r="F5" s="9" t="n">
        <v>0.14</v>
      </c>
      <c r="G5" s="11" t="n">
        <v>6</v>
      </c>
      <c r="H5" s="11" t="n">
        <f aca="false">'2. Inputs'!$B$9</f>
        <v>4</v>
      </c>
    </row>
    <row r="6" customFormat="false" ht="15" hidden="false" customHeight="false" outlineLevel="0" collapsed="false">
      <c r="A6" s="0" t="s">
        <v>47</v>
      </c>
      <c r="B6" s="0" t="s">
        <v>45</v>
      </c>
      <c r="C6" s="12" t="n">
        <v>640</v>
      </c>
      <c r="D6" s="7" t="n">
        <v>300</v>
      </c>
      <c r="E6" s="7" t="n">
        <v>3100</v>
      </c>
      <c r="F6" s="9" t="n">
        <v>0.14</v>
      </c>
      <c r="G6" s="11" t="n">
        <v>10</v>
      </c>
      <c r="H6" s="11" t="n">
        <f aca="false">'2. Inputs'!$B$9</f>
        <v>4</v>
      </c>
    </row>
    <row r="7" customFormat="false" ht="15" hidden="false" customHeight="false" outlineLevel="0" collapsed="false">
      <c r="A7" s="0" t="s">
        <v>48</v>
      </c>
      <c r="B7" s="0" t="s">
        <v>45</v>
      </c>
      <c r="C7" s="12" t="n">
        <v>1600</v>
      </c>
      <c r="D7" s="7" t="n">
        <v>265</v>
      </c>
      <c r="E7" s="7" t="n">
        <v>2700</v>
      </c>
      <c r="F7" s="9" t="n">
        <v>0.14</v>
      </c>
      <c r="G7" s="11" t="n">
        <v>24</v>
      </c>
      <c r="H7" s="11" t="n">
        <f aca="false">'2. Inputs'!$B$9</f>
        <v>4</v>
      </c>
    </row>
    <row r="8" customFormat="false" ht="15" hidden="false" customHeight="false" outlineLevel="0" collapsed="false">
      <c r="A8" s="0" t="s">
        <v>49</v>
      </c>
      <c r="B8" s="0" t="s">
        <v>49</v>
      </c>
      <c r="C8" s="12" t="n">
        <v>880</v>
      </c>
      <c r="D8" s="7" t="n">
        <v>250</v>
      </c>
      <c r="E8" s="7" t="n">
        <v>3050</v>
      </c>
      <c r="F8" s="9" t="n">
        <v>0.13</v>
      </c>
      <c r="G8" s="11" t="n">
        <v>18</v>
      </c>
      <c r="H8" s="11" t="n">
        <f aca="false">'2. Inputs'!$B$9</f>
        <v>4</v>
      </c>
    </row>
    <row r="9" customFormat="false" ht="15" hidden="false" customHeight="false" outlineLevel="0" collapsed="false">
      <c r="A9" s="0" t="s">
        <v>50</v>
      </c>
      <c r="B9" s="0" t="s">
        <v>51</v>
      </c>
      <c r="C9" s="12" t="n">
        <v>460</v>
      </c>
      <c r="D9" s="7" t="n">
        <v>520</v>
      </c>
      <c r="E9" s="7" t="n">
        <v>5400</v>
      </c>
      <c r="F9" s="9" t="n">
        <v>0.11</v>
      </c>
      <c r="G9" s="11" t="n">
        <v>22</v>
      </c>
      <c r="H9" s="11" t="n">
        <f aca="false">'2. Inputs'!$B$9</f>
        <v>4</v>
      </c>
    </row>
    <row r="10" customFormat="false" ht="15" hidden="false" customHeight="false" outlineLevel="0" collapsed="false">
      <c r="A10" s="0" t="s">
        <v>52</v>
      </c>
      <c r="B10" s="0" t="s">
        <v>52</v>
      </c>
      <c r="C10" s="12" t="n">
        <v>320</v>
      </c>
      <c r="D10" s="7" t="n">
        <v>300</v>
      </c>
      <c r="E10" s="7" t="n">
        <v>7600</v>
      </c>
      <c r="F10" s="9" t="n">
        <v>0.06</v>
      </c>
      <c r="G10" s="11" t="n">
        <v>30</v>
      </c>
      <c r="H10" s="11" t="n">
        <f aca="false">'2. Inputs'!$B$9</f>
        <v>4</v>
      </c>
    </row>
    <row r="11" customFormat="false" ht="15" hidden="false" customHeight="false" outlineLevel="0" collapsed="false">
      <c r="A11" s="0" t="s">
        <v>53</v>
      </c>
      <c r="B11" s="0" t="s">
        <v>53</v>
      </c>
      <c r="C11" s="12" t="n">
        <v>2400</v>
      </c>
      <c r="D11" s="7" t="n">
        <v>245</v>
      </c>
      <c r="E11" s="7" t="n">
        <v>6100</v>
      </c>
      <c r="F11" s="9" t="n">
        <v>0.06</v>
      </c>
      <c r="G11" s="11" t="n">
        <v>12</v>
      </c>
      <c r="H11" s="11" t="n">
        <f aca="false">'2. Inputs'!$B$9</f>
        <v>4</v>
      </c>
    </row>
    <row r="12" customFormat="false" ht="15" hidden="false" customHeight="false" outlineLevel="0" collapsed="false">
      <c r="A12" s="0" t="s">
        <v>54</v>
      </c>
      <c r="B12" s="0" t="s">
        <v>54</v>
      </c>
      <c r="C12" s="12" t="n">
        <v>120</v>
      </c>
      <c r="D12" s="7" t="n">
        <v>700</v>
      </c>
      <c r="E12" s="7" t="n">
        <v>9800</v>
      </c>
      <c r="F12" s="9" t="n">
        <v>0.09</v>
      </c>
      <c r="G12" s="11" t="n">
        <v>26</v>
      </c>
      <c r="H12" s="11" t="n">
        <f aca="false">'2. Inputs'!$B$9</f>
        <v>4</v>
      </c>
    </row>
    <row r="13" customFormat="false" ht="15" hidden="false" customHeight="false" outlineLevel="0" collapsed="false">
      <c r="A13" s="0" t="s">
        <v>55</v>
      </c>
      <c r="B13" s="0" t="s">
        <v>56</v>
      </c>
      <c r="C13" s="12" t="n">
        <v>380</v>
      </c>
      <c r="D13" s="7" t="n">
        <v>560</v>
      </c>
      <c r="E13" s="7" t="n">
        <v>4900</v>
      </c>
      <c r="F13" s="9" t="n">
        <v>0.12</v>
      </c>
      <c r="G13" s="11" t="n">
        <v>8</v>
      </c>
      <c r="H13" s="11" t="n">
        <f aca="false">'2. Inputs'!$B$9</f>
        <v>4</v>
      </c>
    </row>
    <row r="14" customFormat="false" ht="15" hidden="false" customHeight="false" outlineLevel="0" collapsed="false">
      <c r="A14" s="0" t="s">
        <v>57</v>
      </c>
      <c r="B14" s="0" t="s">
        <v>56</v>
      </c>
      <c r="C14" s="12" t="n">
        <v>1450</v>
      </c>
      <c r="D14" s="7" t="n">
        <v>330</v>
      </c>
      <c r="E14" s="7" t="n">
        <v>3650</v>
      </c>
      <c r="F14" s="9" t="n">
        <v>0.12</v>
      </c>
      <c r="G14" s="11" t="n">
        <v>34</v>
      </c>
      <c r="H14" s="11" t="n">
        <f aca="false">'2. Inputs'!$B$9</f>
        <v>4</v>
      </c>
    </row>
    <row r="15" customFormat="false" ht="15" hidden="false" customHeight="false" outlineLevel="0" collapsed="false">
      <c r="A15" s="0" t="s">
        <v>58</v>
      </c>
      <c r="B15" s="0" t="s">
        <v>59</v>
      </c>
      <c r="C15" s="12" t="n">
        <v>3900</v>
      </c>
      <c r="D15" s="7" t="n">
        <v>145</v>
      </c>
      <c r="E15" s="7" t="n">
        <v>2450</v>
      </c>
      <c r="F15" s="9" t="n">
        <v>0.07</v>
      </c>
      <c r="G15" s="11" t="n">
        <v>16</v>
      </c>
      <c r="H15" s="11" t="n">
        <f aca="false">'2. Inputs'!$B$9</f>
        <v>4</v>
      </c>
    </row>
    <row r="16" customFormat="false" ht="15" hidden="false" customHeight="false" outlineLevel="0" collapsed="false">
      <c r="A16" s="0" t="s">
        <v>60</v>
      </c>
      <c r="B16" s="0" t="s">
        <v>61</v>
      </c>
      <c r="C16" s="12" t="n">
        <v>1250</v>
      </c>
      <c r="D16" s="7" t="n">
        <v>175</v>
      </c>
      <c r="E16" s="7" t="n">
        <v>2900</v>
      </c>
      <c r="F16" s="9" t="n">
        <v>0.09</v>
      </c>
      <c r="G16" s="11" t="n">
        <v>28</v>
      </c>
      <c r="H16" s="11" t="n">
        <f aca="false">'2. Inputs'!$B$9</f>
        <v>4</v>
      </c>
    </row>
    <row r="17" customFormat="false" ht="15" hidden="false" customHeight="false" outlineLevel="0" collapsed="false">
      <c r="A17" s="0" t="s">
        <v>62</v>
      </c>
      <c r="B17" s="0" t="s">
        <v>61</v>
      </c>
      <c r="C17" s="12" t="n">
        <v>900</v>
      </c>
      <c r="D17" s="7" t="n">
        <v>130</v>
      </c>
      <c r="E17" s="7" t="n">
        <v>2550</v>
      </c>
      <c r="F17" s="9" t="n">
        <v>0.09</v>
      </c>
      <c r="G17" s="11" t="n">
        <v>4</v>
      </c>
      <c r="H17" s="11" t="n">
        <f aca="false">'2. Inputs'!$B$9</f>
        <v>4</v>
      </c>
    </row>
    <row r="18" customFormat="false" ht="15" hidden="false" customHeight="false" outlineLevel="0" collapsed="false">
      <c r="A18" s="0" t="s">
        <v>63</v>
      </c>
      <c r="B18" s="0" t="s">
        <v>64</v>
      </c>
      <c r="C18" s="12" t="n">
        <v>1180</v>
      </c>
      <c r="D18" s="7" t="n">
        <v>400</v>
      </c>
      <c r="E18" s="7" t="n">
        <v>4300</v>
      </c>
      <c r="F18" s="9" t="n">
        <v>0.1</v>
      </c>
      <c r="G18" s="11" t="n">
        <v>20</v>
      </c>
      <c r="H18" s="11" t="n">
        <f aca="false">'2. Inputs'!$B$9</f>
        <v>4</v>
      </c>
    </row>
    <row r="19" customFormat="false" ht="15" hidden="false" customHeight="false" outlineLevel="0" collapsed="false">
      <c r="A19" s="0" t="s">
        <v>65</v>
      </c>
      <c r="B19" s="0" t="s">
        <v>59</v>
      </c>
      <c r="C19" s="12" t="n">
        <v>2050</v>
      </c>
      <c r="D19" s="7" t="n">
        <v>0</v>
      </c>
      <c r="E19" s="7" t="n">
        <v>2450</v>
      </c>
      <c r="F19" s="9" t="n">
        <v>0.07</v>
      </c>
      <c r="G19" s="11" t="n">
        <v>0</v>
      </c>
      <c r="H19" s="11" t="n">
        <f aca="false">'2. Inputs'!$B$9</f>
        <v>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Q4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9"/>
    <col collapsed="false" customWidth="true" hidden="false" outlineLevel="0" max="2" min="2" style="0" width="7"/>
    <col collapsed="false" customWidth="true" hidden="false" outlineLevel="0" max="95" min="88" style="0" width="15"/>
  </cols>
  <sheetData>
    <row r="1" customFormat="false" ht="16.15" hidden="false" customHeight="false" outlineLevel="0" collapsed="false">
      <c r="A1" s="6" t="s">
        <v>66</v>
      </c>
    </row>
    <row r="3" customFormat="false" ht="68.65" hidden="false" customHeight="false" outlineLevel="0" collapsed="false">
      <c r="A3" s="13" t="s">
        <v>67</v>
      </c>
      <c r="B3" s="13" t="s">
        <v>68</v>
      </c>
      <c r="C3" s="13" t="s">
        <v>69</v>
      </c>
      <c r="D3" s="13" t="s">
        <v>70</v>
      </c>
      <c r="E3" s="13" t="s">
        <v>71</v>
      </c>
      <c r="F3" s="13" t="s">
        <v>72</v>
      </c>
      <c r="G3" s="13" t="s">
        <v>73</v>
      </c>
      <c r="H3" s="13" t="s">
        <v>74</v>
      </c>
      <c r="I3" s="13" t="s">
        <v>75</v>
      </c>
      <c r="J3" s="13" t="s">
        <v>76</v>
      </c>
      <c r="K3" s="13" t="s">
        <v>77</v>
      </c>
      <c r="L3" s="13" t="s">
        <v>78</v>
      </c>
      <c r="M3" s="13" t="s">
        <v>79</v>
      </c>
      <c r="N3" s="13" t="s">
        <v>80</v>
      </c>
      <c r="O3" s="13" t="s">
        <v>81</v>
      </c>
      <c r="P3" s="13" t="s">
        <v>82</v>
      </c>
      <c r="Q3" s="13" t="s">
        <v>83</v>
      </c>
      <c r="R3" s="13" t="s">
        <v>84</v>
      </c>
      <c r="S3" s="13" t="s">
        <v>85</v>
      </c>
      <c r="T3" s="13" t="s">
        <v>86</v>
      </c>
      <c r="U3" s="13" t="s">
        <v>87</v>
      </c>
      <c r="V3" s="13" t="s">
        <v>88</v>
      </c>
      <c r="W3" s="13" t="s">
        <v>89</v>
      </c>
      <c r="X3" s="13" t="s">
        <v>90</v>
      </c>
      <c r="Y3" s="13" t="s">
        <v>91</v>
      </c>
      <c r="Z3" s="13" t="s">
        <v>92</v>
      </c>
      <c r="AA3" s="13" t="s">
        <v>93</v>
      </c>
      <c r="AB3" s="13" t="s">
        <v>94</v>
      </c>
      <c r="AC3" s="13" t="s">
        <v>95</v>
      </c>
      <c r="AD3" s="13" t="s">
        <v>96</v>
      </c>
      <c r="AE3" s="13" t="s">
        <v>97</v>
      </c>
      <c r="AF3" s="13" t="s">
        <v>98</v>
      </c>
      <c r="AG3" s="13" t="s">
        <v>99</v>
      </c>
      <c r="AH3" s="13" t="s">
        <v>100</v>
      </c>
      <c r="AI3" s="13" t="s">
        <v>101</v>
      </c>
      <c r="AJ3" s="13" t="s">
        <v>102</v>
      </c>
      <c r="AK3" s="13" t="s">
        <v>103</v>
      </c>
      <c r="AL3" s="13" t="s">
        <v>104</v>
      </c>
      <c r="AM3" s="13" t="s">
        <v>105</v>
      </c>
      <c r="AN3" s="13" t="s">
        <v>106</v>
      </c>
      <c r="AO3" s="13" t="s">
        <v>107</v>
      </c>
      <c r="AP3" s="13" t="s">
        <v>108</v>
      </c>
      <c r="AQ3" s="13" t="s">
        <v>109</v>
      </c>
      <c r="AR3" s="13" t="s">
        <v>110</v>
      </c>
      <c r="AS3" s="13" t="s">
        <v>111</v>
      </c>
      <c r="AT3" s="13" t="s">
        <v>112</v>
      </c>
      <c r="AU3" s="13" t="s">
        <v>113</v>
      </c>
      <c r="AV3" s="13" t="s">
        <v>114</v>
      </c>
      <c r="AW3" s="13" t="s">
        <v>115</v>
      </c>
      <c r="AX3" s="13" t="s">
        <v>116</v>
      </c>
      <c r="AY3" s="13" t="s">
        <v>117</v>
      </c>
      <c r="AZ3" s="13" t="s">
        <v>118</v>
      </c>
      <c r="BA3" s="13" t="s">
        <v>119</v>
      </c>
      <c r="BB3" s="13" t="s">
        <v>120</v>
      </c>
      <c r="BC3" s="13" t="s">
        <v>121</v>
      </c>
      <c r="BD3" s="13" t="s">
        <v>122</v>
      </c>
      <c r="BE3" s="13" t="s">
        <v>123</v>
      </c>
      <c r="BF3" s="13" t="s">
        <v>124</v>
      </c>
      <c r="BG3" s="13" t="s">
        <v>125</v>
      </c>
      <c r="BH3" s="13" t="s">
        <v>126</v>
      </c>
      <c r="BI3" s="13" t="s">
        <v>127</v>
      </c>
      <c r="BJ3" s="13" t="s">
        <v>128</v>
      </c>
      <c r="BK3" s="13" t="s">
        <v>129</v>
      </c>
      <c r="BL3" s="13" t="s">
        <v>130</v>
      </c>
      <c r="BM3" s="13" t="s">
        <v>131</v>
      </c>
      <c r="BN3" s="13" t="s">
        <v>132</v>
      </c>
      <c r="BO3" s="13" t="s">
        <v>133</v>
      </c>
      <c r="BP3" s="13" t="s">
        <v>134</v>
      </c>
      <c r="BQ3" s="13" t="s">
        <v>135</v>
      </c>
      <c r="BR3" s="13" t="s">
        <v>136</v>
      </c>
      <c r="BS3" s="13" t="s">
        <v>137</v>
      </c>
      <c r="BT3" s="13" t="s">
        <v>138</v>
      </c>
      <c r="BU3" s="13" t="s">
        <v>139</v>
      </c>
      <c r="BV3" s="13" t="s">
        <v>140</v>
      </c>
      <c r="BW3" s="13" t="s">
        <v>141</v>
      </c>
      <c r="BX3" s="13" t="s">
        <v>142</v>
      </c>
      <c r="BY3" s="13" t="s">
        <v>143</v>
      </c>
      <c r="BZ3" s="13" t="s">
        <v>144</v>
      </c>
      <c r="CA3" s="13" t="s">
        <v>145</v>
      </c>
      <c r="CB3" s="13" t="s">
        <v>146</v>
      </c>
      <c r="CC3" s="13" t="s">
        <v>147</v>
      </c>
      <c r="CD3" s="13" t="s">
        <v>148</v>
      </c>
      <c r="CE3" s="13" t="s">
        <v>149</v>
      </c>
      <c r="CF3" s="13" t="s">
        <v>150</v>
      </c>
      <c r="CG3" s="13" t="s">
        <v>151</v>
      </c>
      <c r="CH3" s="13" t="s">
        <v>152</v>
      </c>
      <c r="CI3" s="13" t="s">
        <v>153</v>
      </c>
      <c r="CJ3" s="13" t="s">
        <v>154</v>
      </c>
      <c r="CK3" s="13" t="s">
        <v>155</v>
      </c>
      <c r="CL3" s="13" t="s">
        <v>156</v>
      </c>
      <c r="CM3" s="13" t="s">
        <v>157</v>
      </c>
      <c r="CN3" s="13" t="s">
        <v>158</v>
      </c>
      <c r="CO3" s="13" t="s">
        <v>159</v>
      </c>
      <c r="CP3" s="13" t="s">
        <v>160</v>
      </c>
      <c r="CQ3" s="13" t="s">
        <v>161</v>
      </c>
    </row>
    <row r="4" customFormat="false" ht="15" hidden="false" customHeight="false" outlineLevel="0" collapsed="false">
      <c r="A4" s="0" t="n">
        <v>1</v>
      </c>
      <c r="B4" s="0" t="n">
        <f aca="false">CEILING(A4/4,1)</f>
        <v>1</v>
      </c>
      <c r="C4" s="14" t="n">
        <f aca="false">IF($A4&lt;='3. Leases'!$G$3,-1,MOD($A4-'3. Leases'!$G$3-1,('3. Leases'!$H$3+'2. Inputs'!$B$11)))</f>
        <v>-1</v>
      </c>
      <c r="D4" s="15" t="n">
        <f aca="false">IF($A4&lt;='3. Leases'!$G$3,'3. Leases'!$C$3*'3. Leases'!$D$3/4,IF(C4&lt;'3. Leases'!$H$3+'2. Inputs'!$B$10,0,'3. Leases'!$C$3*MAX(0,'3. Leases'!$F$3*'3. Leases'!$E$3*(1+'2. Inputs'!$B$6)^(('3. Leases'!$G$3+'3. Leases'!$H$3+INT(($A4-'3. Leases'!$G$3-1)/('3. Leases'!$H$3+'2. Inputs'!$B$11))*('3. Leases'!$H$3+'2. Inputs'!$B$11))/4)-('2. Inputs'!$B$3+'2. Inputs'!$B$4)*(1+'2. Inputs'!$B$7)^(('3. Leases'!$G$3+'3. Leases'!$H$3+INT(($A4-'3. Leases'!$G$3-1)/('3. Leases'!$H$3+'2. Inputs'!$B$11))*('3. Leases'!$H$3+'2. Inputs'!$B$11))/4))/4))</f>
        <v>140400</v>
      </c>
      <c r="E4" s="15" t="n">
        <f aca="false">IF($A4&lt;='3. Leases'!$G$3,'3. Leases'!$C$3*'3. Leases'!$D$3,IF(C4&lt;'3. Leases'!$H$3,0,'3. Leases'!$C$3*MAX(0,'3. Leases'!$F$3*'3. Leases'!$E$3*(1+'2. Inputs'!$B$6)^(('3. Leases'!$G$3+'3. Leases'!$H$3+INT(($A4-'3. Leases'!$G$3-1)/('3. Leases'!$H$3+'2. Inputs'!$B$11))*('3. Leases'!$H$3+'2. Inputs'!$B$11))/4)-('2. Inputs'!$B$3+'2. Inputs'!$B$4)*(1+'2. Inputs'!$B$7)^(('3. Leases'!$G$3+'3. Leases'!$H$3+INT(($A4-'3. Leases'!$G$3-1)/('3. Leases'!$H$3+'2. Inputs'!$B$11))*('3. Leases'!$H$3+'2. Inputs'!$B$11))/4))))</f>
        <v>561600</v>
      </c>
      <c r="F4" s="15" t="n">
        <f aca="false">IF($A4&lt;='3. Leases'!$G$3,0,IF(C4=0,'3. Leases'!$C$3*'2. Inputs'!$B$8*(1+'2. Inputs'!$B$7)^(('3. Leases'!$G$3+INT(($A4-'3. Leases'!$G$3-1)/('3. Leases'!$H$3+'2. Inputs'!$B$11))*('3. Leases'!$H$3+'2. Inputs'!$B$11))/4),0)+IF(C4='3. Leases'!$H$3,'2. Inputs'!$B$12*MAX(0,'3. Leases'!$F$3*'3. Leases'!$E$3*(1+'2. Inputs'!$B$6)^(('3. Leases'!$G$3+'3. Leases'!$H$3+INT(($A4-'3. Leases'!$G$3-1)/('3. Leases'!$H$3+'2. Inputs'!$B$11))*('3. Leases'!$H$3+'2. Inputs'!$B$11))/4)-('2. Inputs'!$B$3+'2. Inputs'!$B$4)*(1+'2. Inputs'!$B$7)^(('3. Leases'!$G$3+'3. Leases'!$H$3+INT(($A4-'3. Leases'!$G$3-1)/('3. Leases'!$H$3+'2. Inputs'!$B$11))*('3. Leases'!$H$3+'2. Inputs'!$B$11))/4))*'3. Leases'!$C$3,0))</f>
        <v>0</v>
      </c>
      <c r="G4" s="15" t="n">
        <f aca="false">IF($A4&lt;='3. Leases'!$G$3,0,IF(C4&lt;'3. Leases'!$H$3,'3. Leases'!$C$3,0))</f>
        <v>0</v>
      </c>
      <c r="H4" s="14" t="n">
        <f aca="false">IF($A4&lt;='3. Leases'!$G$4,-1,MOD($A4-'3. Leases'!$G$4-1,('3. Leases'!$H$4+'2. Inputs'!$B$11)))</f>
        <v>-1</v>
      </c>
      <c r="I4" s="15" t="n">
        <f aca="false">IF($A4&lt;='3. Leases'!$G$4,'3. Leases'!$C$4*'3. Leases'!$D$4/4,IF(H4&lt;'3. Leases'!$H$4+'2. Inputs'!$B$10,0,'3. Leases'!$C$4*MAX(0,'3. Leases'!$F$4*'3. Leases'!$E$4*(1+'2. Inputs'!$B$6)^(('3. Leases'!$G$4+'3. Leases'!$H$4+INT(($A4-'3. Leases'!$G$4-1)/('3. Leases'!$H$4+'2. Inputs'!$B$11))*('3. Leases'!$H$4+'2. Inputs'!$B$11))/4)-('2. Inputs'!$B$3+'2. Inputs'!$B$4)*(1+'2. Inputs'!$B$7)^(('3. Leases'!$G$4+'3. Leases'!$H$4+INT(($A4-'3. Leases'!$G$4-1)/('3. Leases'!$H$4+'2. Inputs'!$B$11))*('3. Leases'!$H$4+'2. Inputs'!$B$11))/4))/4))</f>
        <v>157250</v>
      </c>
      <c r="J4" s="15" t="n">
        <f aca="false">IF($A4&lt;='3. Leases'!$G$4,'3. Leases'!$C$4*'3. Leases'!$D$4,IF(H4&lt;'3. Leases'!$H$4,0,'3. Leases'!$C$4*MAX(0,'3. Leases'!$F$4*'3. Leases'!$E$4*(1+'2. Inputs'!$B$6)^(('3. Leases'!$G$4+'3. Leases'!$H$4+INT(($A4-'3. Leases'!$G$4-1)/('3. Leases'!$H$4+'2. Inputs'!$B$11))*('3. Leases'!$H$4+'2. Inputs'!$B$11))/4)-('2. Inputs'!$B$3+'2. Inputs'!$B$4)*(1+'2. Inputs'!$B$7)^(('3. Leases'!$G$4+'3. Leases'!$H$4+INT(($A4-'3. Leases'!$G$4-1)/('3. Leases'!$H$4+'2. Inputs'!$B$11))*('3. Leases'!$H$4+'2. Inputs'!$B$11))/4))))</f>
        <v>629000</v>
      </c>
      <c r="K4" s="15" t="n">
        <f aca="false">IF($A4&lt;='3. Leases'!$G$4,0,IF(H4=0,'3. Leases'!$C$4*'2. Inputs'!$B$8*(1+'2. Inputs'!$B$7)^(('3. Leases'!$G$4+INT(($A4-'3. Leases'!$G$4-1)/('3. Leases'!$H$4+'2. Inputs'!$B$11))*('3. Leases'!$H$4+'2. Inputs'!$B$11))/4),0)+IF(H4='3. Leases'!$H$4,'2. Inputs'!$B$12*MAX(0,'3. Leases'!$F$4*'3. Leases'!$E$4*(1+'2. Inputs'!$B$6)^(('3. Leases'!$G$4+'3. Leases'!$H$4+INT(($A4-'3. Leases'!$G$4-1)/('3. Leases'!$H$4+'2. Inputs'!$B$11))*('3. Leases'!$H$4+'2. Inputs'!$B$11))/4)-('2. Inputs'!$B$3+'2. Inputs'!$B$4)*(1+'2. Inputs'!$B$7)^(('3. Leases'!$G$4+'3. Leases'!$H$4+INT(($A4-'3. Leases'!$G$4-1)/('3. Leases'!$H$4+'2. Inputs'!$B$11))*('3. Leases'!$H$4+'2. Inputs'!$B$11))/4))*'3. Leases'!$C$4,0))</f>
        <v>0</v>
      </c>
      <c r="L4" s="15" t="n">
        <f aca="false">IF($A4&lt;='3. Leases'!$G$4,0,IF(H4&lt;'3. Leases'!$H$4,'3. Leases'!$C$4,0))</f>
        <v>0</v>
      </c>
      <c r="M4" s="14" t="n">
        <f aca="false">IF($A4&lt;='3. Leases'!$G$5,-1,MOD($A4-'3. Leases'!$G$5-1,('3. Leases'!$H$5+'2. Inputs'!$B$11)))</f>
        <v>-1</v>
      </c>
      <c r="N4" s="15" t="n">
        <f aca="false">IF($A4&lt;='3. Leases'!$G$5,'3. Leases'!$C$5*'3. Leases'!$D$5/4,IF(M4&lt;'3. Leases'!$H$5+'2. Inputs'!$B$10,0,'3. Leases'!$C$5*MAX(0,'3. Leases'!$F$5*'3. Leases'!$E$5*(1+'2. Inputs'!$B$6)^(('3. Leases'!$G$5+'3. Leases'!$H$5+INT(($A4-'3. Leases'!$G$5-1)/('3. Leases'!$H$5+'2. Inputs'!$B$11))*('3. Leases'!$H$5+'2. Inputs'!$B$11))/4)-('2. Inputs'!$B$3+'2. Inputs'!$B$4)*(1+'2. Inputs'!$B$7)^(('3. Leases'!$G$5+'3. Leases'!$H$5+INT(($A4-'3. Leases'!$G$5-1)/('3. Leases'!$H$5+'2. Inputs'!$B$11))*('3. Leases'!$H$5+'2. Inputs'!$B$11))/4))/4))</f>
        <v>126025</v>
      </c>
      <c r="O4" s="15" t="n">
        <f aca="false">IF($A4&lt;='3. Leases'!$G$5,'3. Leases'!$C$5*'3. Leases'!$D$5,IF(M4&lt;'3. Leases'!$H$5,0,'3. Leases'!$C$5*MAX(0,'3. Leases'!$F$5*'3. Leases'!$E$5*(1+'2. Inputs'!$B$6)^(('3. Leases'!$G$5+'3. Leases'!$H$5+INT(($A4-'3. Leases'!$G$5-1)/('3. Leases'!$H$5+'2. Inputs'!$B$11))*('3. Leases'!$H$5+'2. Inputs'!$B$11))/4)-('2. Inputs'!$B$3+'2. Inputs'!$B$4)*(1+'2. Inputs'!$B$7)^(('3. Leases'!$G$5+'3. Leases'!$H$5+INT(($A4-'3. Leases'!$G$5-1)/('3. Leases'!$H$5+'2. Inputs'!$B$11))*('3. Leases'!$H$5+'2. Inputs'!$B$11))/4))))</f>
        <v>504100</v>
      </c>
      <c r="P4" s="15" t="n">
        <f aca="false">IF($A4&lt;='3. Leases'!$G$5,0,IF(M4=0,'3. Leases'!$C$5*'2. Inputs'!$B$8*(1+'2. Inputs'!$B$7)^(('3. Leases'!$G$5+INT(($A4-'3. Leases'!$G$5-1)/('3. Leases'!$H$5+'2. Inputs'!$B$11))*('3. Leases'!$H$5+'2. Inputs'!$B$11))/4),0)+IF(M4='3. Leases'!$H$5,'2. Inputs'!$B$12*MAX(0,'3. Leases'!$F$5*'3. Leases'!$E$5*(1+'2. Inputs'!$B$6)^(('3. Leases'!$G$5+'3. Leases'!$H$5+INT(($A4-'3. Leases'!$G$5-1)/('3. Leases'!$H$5+'2. Inputs'!$B$11))*('3. Leases'!$H$5+'2. Inputs'!$B$11))/4)-('2. Inputs'!$B$3+'2. Inputs'!$B$4)*(1+'2. Inputs'!$B$7)^(('3. Leases'!$G$5+'3. Leases'!$H$5+INT(($A4-'3. Leases'!$G$5-1)/('3. Leases'!$H$5+'2. Inputs'!$B$11))*('3. Leases'!$H$5+'2. Inputs'!$B$11))/4))*'3. Leases'!$C$5,0))</f>
        <v>0</v>
      </c>
      <c r="Q4" s="15" t="n">
        <f aca="false">IF($A4&lt;='3. Leases'!$G$5,0,IF(M4&lt;'3. Leases'!$H$5,'3. Leases'!$C$5,0))</f>
        <v>0</v>
      </c>
      <c r="R4" s="14" t="n">
        <f aca="false">IF($A4&lt;='3. Leases'!$G$6,-1,MOD($A4-'3. Leases'!$G$6-1,('3. Leases'!$H$6+'2. Inputs'!$B$11)))</f>
        <v>-1</v>
      </c>
      <c r="S4" s="15" t="n">
        <f aca="false">IF($A4&lt;='3. Leases'!$G$6,'3. Leases'!$C$6*'3. Leases'!$D$6/4,IF(R4&lt;'3. Leases'!$H$6+'2. Inputs'!$B$10,0,'3. Leases'!$C$6*MAX(0,'3. Leases'!$F$6*'3. Leases'!$E$6*(1+'2. Inputs'!$B$6)^(('3. Leases'!$G$6+'3. Leases'!$H$6+INT(($A4-'3. Leases'!$G$6-1)/('3. Leases'!$H$6+'2. Inputs'!$B$11))*('3. Leases'!$H$6+'2. Inputs'!$B$11))/4)-('2. Inputs'!$B$3+'2. Inputs'!$B$4)*(1+'2. Inputs'!$B$7)^(('3. Leases'!$G$6+'3. Leases'!$H$6+INT(($A4-'3. Leases'!$G$6-1)/('3. Leases'!$H$6+'2. Inputs'!$B$11))*('3. Leases'!$H$6+'2. Inputs'!$B$11))/4))/4))</f>
        <v>48000</v>
      </c>
      <c r="T4" s="15" t="n">
        <f aca="false">IF($A4&lt;='3. Leases'!$G$6,'3. Leases'!$C$6*'3. Leases'!$D$6,IF(R4&lt;'3. Leases'!$H$6,0,'3. Leases'!$C$6*MAX(0,'3. Leases'!$F$6*'3. Leases'!$E$6*(1+'2. Inputs'!$B$6)^(('3. Leases'!$G$6+'3. Leases'!$H$6+INT(($A4-'3. Leases'!$G$6-1)/('3. Leases'!$H$6+'2. Inputs'!$B$11))*('3. Leases'!$H$6+'2. Inputs'!$B$11))/4)-('2. Inputs'!$B$3+'2. Inputs'!$B$4)*(1+'2. Inputs'!$B$7)^(('3. Leases'!$G$6+'3. Leases'!$H$6+INT(($A4-'3. Leases'!$G$6-1)/('3. Leases'!$H$6+'2. Inputs'!$B$11))*('3. Leases'!$H$6+'2. Inputs'!$B$11))/4))))</f>
        <v>192000</v>
      </c>
      <c r="U4" s="15" t="n">
        <f aca="false">IF($A4&lt;='3. Leases'!$G$6,0,IF(R4=0,'3. Leases'!$C$6*'2. Inputs'!$B$8*(1+'2. Inputs'!$B$7)^(('3. Leases'!$G$6+INT(($A4-'3. Leases'!$G$6-1)/('3. Leases'!$H$6+'2. Inputs'!$B$11))*('3. Leases'!$H$6+'2. Inputs'!$B$11))/4),0)+IF(R4='3. Leases'!$H$6,'2. Inputs'!$B$12*MAX(0,'3. Leases'!$F$6*'3. Leases'!$E$6*(1+'2. Inputs'!$B$6)^(('3. Leases'!$G$6+'3. Leases'!$H$6+INT(($A4-'3. Leases'!$G$6-1)/('3. Leases'!$H$6+'2. Inputs'!$B$11))*('3. Leases'!$H$6+'2. Inputs'!$B$11))/4)-('2. Inputs'!$B$3+'2. Inputs'!$B$4)*(1+'2. Inputs'!$B$7)^(('3. Leases'!$G$6+'3. Leases'!$H$6+INT(($A4-'3. Leases'!$G$6-1)/('3. Leases'!$H$6+'2. Inputs'!$B$11))*('3. Leases'!$H$6+'2. Inputs'!$B$11))/4))*'3. Leases'!$C$6,0))</f>
        <v>0</v>
      </c>
      <c r="V4" s="15" t="n">
        <f aca="false">IF($A4&lt;='3. Leases'!$G$6,0,IF(R4&lt;'3. Leases'!$H$6,'3. Leases'!$C$6,0))</f>
        <v>0</v>
      </c>
      <c r="W4" s="14" t="n">
        <f aca="false">IF($A4&lt;='3. Leases'!$G$7,-1,MOD($A4-'3. Leases'!$G$7-1,('3. Leases'!$H$7+'2. Inputs'!$B$11)))</f>
        <v>-1</v>
      </c>
      <c r="X4" s="15" t="n">
        <f aca="false">IF($A4&lt;='3. Leases'!$G$7,'3. Leases'!$C$7*'3. Leases'!$D$7/4,IF(W4&lt;'3. Leases'!$H$7+'2. Inputs'!$B$10,0,'3. Leases'!$C$7*MAX(0,'3. Leases'!$F$7*'3. Leases'!$E$7*(1+'2. Inputs'!$B$6)^(('3. Leases'!$G$7+'3. Leases'!$H$7+INT(($A4-'3. Leases'!$G$7-1)/('3. Leases'!$H$7+'2. Inputs'!$B$11))*('3. Leases'!$H$7+'2. Inputs'!$B$11))/4)-('2. Inputs'!$B$3+'2. Inputs'!$B$4)*(1+'2. Inputs'!$B$7)^(('3. Leases'!$G$7+'3. Leases'!$H$7+INT(($A4-'3. Leases'!$G$7-1)/('3. Leases'!$H$7+'2. Inputs'!$B$11))*('3. Leases'!$H$7+'2. Inputs'!$B$11))/4))/4))</f>
        <v>106000</v>
      </c>
      <c r="Y4" s="15" t="n">
        <f aca="false">IF($A4&lt;='3. Leases'!$G$7,'3. Leases'!$C$7*'3. Leases'!$D$7,IF(W4&lt;'3. Leases'!$H$7,0,'3. Leases'!$C$7*MAX(0,'3. Leases'!$F$7*'3. Leases'!$E$7*(1+'2. Inputs'!$B$6)^(('3. Leases'!$G$7+'3. Leases'!$H$7+INT(($A4-'3. Leases'!$G$7-1)/('3. Leases'!$H$7+'2. Inputs'!$B$11))*('3. Leases'!$H$7+'2. Inputs'!$B$11))/4)-('2. Inputs'!$B$3+'2. Inputs'!$B$4)*(1+'2. Inputs'!$B$7)^(('3. Leases'!$G$7+'3. Leases'!$H$7+INT(($A4-'3. Leases'!$G$7-1)/('3. Leases'!$H$7+'2. Inputs'!$B$11))*('3. Leases'!$H$7+'2. Inputs'!$B$11))/4))))</f>
        <v>424000</v>
      </c>
      <c r="Z4" s="15" t="n">
        <f aca="false">IF($A4&lt;='3. Leases'!$G$7,0,IF(W4=0,'3. Leases'!$C$7*'2. Inputs'!$B$8*(1+'2. Inputs'!$B$7)^(('3. Leases'!$G$7+INT(($A4-'3. Leases'!$G$7-1)/('3. Leases'!$H$7+'2. Inputs'!$B$11))*('3. Leases'!$H$7+'2. Inputs'!$B$11))/4),0)+IF(W4='3. Leases'!$H$7,'2. Inputs'!$B$12*MAX(0,'3. Leases'!$F$7*'3. Leases'!$E$7*(1+'2. Inputs'!$B$6)^(('3. Leases'!$G$7+'3. Leases'!$H$7+INT(($A4-'3. Leases'!$G$7-1)/('3. Leases'!$H$7+'2. Inputs'!$B$11))*('3. Leases'!$H$7+'2. Inputs'!$B$11))/4)-('2. Inputs'!$B$3+'2. Inputs'!$B$4)*(1+'2. Inputs'!$B$7)^(('3. Leases'!$G$7+'3. Leases'!$H$7+INT(($A4-'3. Leases'!$G$7-1)/('3. Leases'!$H$7+'2. Inputs'!$B$11))*('3. Leases'!$H$7+'2. Inputs'!$B$11))/4))*'3. Leases'!$C$7,0))</f>
        <v>0</v>
      </c>
      <c r="AA4" s="15" t="n">
        <f aca="false">IF($A4&lt;='3. Leases'!$G$7,0,IF(W4&lt;'3. Leases'!$H$7,'3. Leases'!$C$7,0))</f>
        <v>0</v>
      </c>
      <c r="AB4" s="14" t="n">
        <f aca="false">IF($A4&lt;='3. Leases'!$G$8,-1,MOD($A4-'3. Leases'!$G$8-1,('3. Leases'!$H$8+'2. Inputs'!$B$11)))</f>
        <v>-1</v>
      </c>
      <c r="AC4" s="15" t="n">
        <f aca="false">IF($A4&lt;='3. Leases'!$G$8,'3. Leases'!$C$8*'3. Leases'!$D$8/4,IF(AB4&lt;'3. Leases'!$H$8+'2. Inputs'!$B$10,0,'3. Leases'!$C$8*MAX(0,'3. Leases'!$F$8*'3. Leases'!$E$8*(1+'2. Inputs'!$B$6)^(('3. Leases'!$G$8+'3. Leases'!$H$8+INT(($A4-'3. Leases'!$G$8-1)/('3. Leases'!$H$8+'2. Inputs'!$B$11))*('3. Leases'!$H$8+'2. Inputs'!$B$11))/4)-('2. Inputs'!$B$3+'2. Inputs'!$B$4)*(1+'2. Inputs'!$B$7)^(('3. Leases'!$G$8+'3. Leases'!$H$8+INT(($A4-'3. Leases'!$G$8-1)/('3. Leases'!$H$8+'2. Inputs'!$B$11))*('3. Leases'!$H$8+'2. Inputs'!$B$11))/4))/4))</f>
        <v>55000</v>
      </c>
      <c r="AD4" s="15" t="n">
        <f aca="false">IF($A4&lt;='3. Leases'!$G$8,'3. Leases'!$C$8*'3. Leases'!$D$8,IF(AB4&lt;'3. Leases'!$H$8,0,'3. Leases'!$C$8*MAX(0,'3. Leases'!$F$8*'3. Leases'!$E$8*(1+'2. Inputs'!$B$6)^(('3. Leases'!$G$8+'3. Leases'!$H$8+INT(($A4-'3. Leases'!$G$8-1)/('3. Leases'!$H$8+'2. Inputs'!$B$11))*('3. Leases'!$H$8+'2. Inputs'!$B$11))/4)-('2. Inputs'!$B$3+'2. Inputs'!$B$4)*(1+'2. Inputs'!$B$7)^(('3. Leases'!$G$8+'3. Leases'!$H$8+INT(($A4-'3. Leases'!$G$8-1)/('3. Leases'!$H$8+'2. Inputs'!$B$11))*('3. Leases'!$H$8+'2. Inputs'!$B$11))/4))))</f>
        <v>220000</v>
      </c>
      <c r="AE4" s="15" t="n">
        <f aca="false">IF($A4&lt;='3. Leases'!$G$8,0,IF(AB4=0,'3. Leases'!$C$8*'2. Inputs'!$B$8*(1+'2. Inputs'!$B$7)^(('3. Leases'!$G$8+INT(($A4-'3. Leases'!$G$8-1)/('3. Leases'!$H$8+'2. Inputs'!$B$11))*('3. Leases'!$H$8+'2. Inputs'!$B$11))/4),0)+IF(AB4='3. Leases'!$H$8,'2. Inputs'!$B$12*MAX(0,'3. Leases'!$F$8*'3. Leases'!$E$8*(1+'2. Inputs'!$B$6)^(('3. Leases'!$G$8+'3. Leases'!$H$8+INT(($A4-'3. Leases'!$G$8-1)/('3. Leases'!$H$8+'2. Inputs'!$B$11))*('3. Leases'!$H$8+'2. Inputs'!$B$11))/4)-('2. Inputs'!$B$3+'2. Inputs'!$B$4)*(1+'2. Inputs'!$B$7)^(('3. Leases'!$G$8+'3. Leases'!$H$8+INT(($A4-'3. Leases'!$G$8-1)/('3. Leases'!$H$8+'2. Inputs'!$B$11))*('3. Leases'!$H$8+'2. Inputs'!$B$11))/4))*'3. Leases'!$C$8,0))</f>
        <v>0</v>
      </c>
      <c r="AF4" s="15" t="n">
        <f aca="false">IF($A4&lt;='3. Leases'!$G$8,0,IF(AB4&lt;'3. Leases'!$H$8,'3. Leases'!$C$8,0))</f>
        <v>0</v>
      </c>
      <c r="AG4" s="14" t="n">
        <f aca="false">IF($A4&lt;='3. Leases'!$G$9,-1,MOD($A4-'3. Leases'!$G$9-1,('3. Leases'!$H$9+'2. Inputs'!$B$11)))</f>
        <v>-1</v>
      </c>
      <c r="AH4" s="15" t="n">
        <f aca="false">IF($A4&lt;='3. Leases'!$G$9,'3. Leases'!$C$9*'3. Leases'!$D$9/4,IF(AG4&lt;'3. Leases'!$H$9+'2. Inputs'!$B$10,0,'3. Leases'!$C$9*MAX(0,'3. Leases'!$F$9*'3. Leases'!$E$9*(1+'2. Inputs'!$B$6)^(('3. Leases'!$G$9+'3. Leases'!$H$9+INT(($A4-'3. Leases'!$G$9-1)/('3. Leases'!$H$9+'2. Inputs'!$B$11))*('3. Leases'!$H$9+'2. Inputs'!$B$11))/4)-('2. Inputs'!$B$3+'2. Inputs'!$B$4)*(1+'2. Inputs'!$B$7)^(('3. Leases'!$G$9+'3. Leases'!$H$9+INT(($A4-'3. Leases'!$G$9-1)/('3. Leases'!$H$9+'2. Inputs'!$B$11))*('3. Leases'!$H$9+'2. Inputs'!$B$11))/4))/4))</f>
        <v>59800</v>
      </c>
      <c r="AI4" s="15" t="n">
        <f aca="false">IF($A4&lt;='3. Leases'!$G$9,'3. Leases'!$C$9*'3. Leases'!$D$9,IF(AG4&lt;'3. Leases'!$H$9,0,'3. Leases'!$C$9*MAX(0,'3. Leases'!$F$9*'3. Leases'!$E$9*(1+'2. Inputs'!$B$6)^(('3. Leases'!$G$9+'3. Leases'!$H$9+INT(($A4-'3. Leases'!$G$9-1)/('3. Leases'!$H$9+'2. Inputs'!$B$11))*('3. Leases'!$H$9+'2. Inputs'!$B$11))/4)-('2. Inputs'!$B$3+'2. Inputs'!$B$4)*(1+'2. Inputs'!$B$7)^(('3. Leases'!$G$9+'3. Leases'!$H$9+INT(($A4-'3. Leases'!$G$9-1)/('3. Leases'!$H$9+'2. Inputs'!$B$11))*('3. Leases'!$H$9+'2. Inputs'!$B$11))/4))))</f>
        <v>239200</v>
      </c>
      <c r="AJ4" s="15" t="n">
        <f aca="false">IF($A4&lt;='3. Leases'!$G$9,0,IF(AG4=0,'3. Leases'!$C$9*'2. Inputs'!$B$8*(1+'2. Inputs'!$B$7)^(('3. Leases'!$G$9+INT(($A4-'3. Leases'!$G$9-1)/('3. Leases'!$H$9+'2. Inputs'!$B$11))*('3. Leases'!$H$9+'2. Inputs'!$B$11))/4),0)+IF(AG4='3. Leases'!$H$9,'2. Inputs'!$B$12*MAX(0,'3. Leases'!$F$9*'3. Leases'!$E$9*(1+'2. Inputs'!$B$6)^(('3. Leases'!$G$9+'3. Leases'!$H$9+INT(($A4-'3. Leases'!$G$9-1)/('3. Leases'!$H$9+'2. Inputs'!$B$11))*('3. Leases'!$H$9+'2. Inputs'!$B$11))/4)-('2. Inputs'!$B$3+'2. Inputs'!$B$4)*(1+'2. Inputs'!$B$7)^(('3. Leases'!$G$9+'3. Leases'!$H$9+INT(($A4-'3. Leases'!$G$9-1)/('3. Leases'!$H$9+'2. Inputs'!$B$11))*('3. Leases'!$H$9+'2. Inputs'!$B$11))/4))*'3. Leases'!$C$9,0))</f>
        <v>0</v>
      </c>
      <c r="AK4" s="15" t="n">
        <f aca="false">IF($A4&lt;='3. Leases'!$G$9,0,IF(AG4&lt;'3. Leases'!$H$9,'3. Leases'!$C$9,0))</f>
        <v>0</v>
      </c>
      <c r="AL4" s="14" t="n">
        <f aca="false">IF($A4&lt;='3. Leases'!$G$10,-1,MOD($A4-'3. Leases'!$G$10-1,('3. Leases'!$H$10+'2. Inputs'!$B$11)))</f>
        <v>-1</v>
      </c>
      <c r="AM4" s="15" t="n">
        <f aca="false">IF($A4&lt;='3. Leases'!$G$10,'3. Leases'!$C$10*'3. Leases'!$D$10/4,IF(AL4&lt;'3. Leases'!$H$10+'2. Inputs'!$B$10,0,'3. Leases'!$C$10*MAX(0,'3. Leases'!$F$10*'3. Leases'!$E$10*(1+'2. Inputs'!$B$6)^(('3. Leases'!$G$10+'3. Leases'!$H$10+INT(($A4-'3. Leases'!$G$10-1)/('3. Leases'!$H$10+'2. Inputs'!$B$11))*('3. Leases'!$H$10+'2. Inputs'!$B$11))/4)-('2. Inputs'!$B$3+'2. Inputs'!$B$4)*(1+'2. Inputs'!$B$7)^(('3. Leases'!$G$10+'3. Leases'!$H$10+INT(($A4-'3. Leases'!$G$10-1)/('3. Leases'!$H$10+'2. Inputs'!$B$11))*('3. Leases'!$H$10+'2. Inputs'!$B$11))/4))/4))</f>
        <v>24000</v>
      </c>
      <c r="AN4" s="15" t="n">
        <f aca="false">IF($A4&lt;='3. Leases'!$G$10,'3. Leases'!$C$10*'3. Leases'!$D$10,IF(AL4&lt;'3. Leases'!$H$10,0,'3. Leases'!$C$10*MAX(0,'3. Leases'!$F$10*'3. Leases'!$E$10*(1+'2. Inputs'!$B$6)^(('3. Leases'!$G$10+'3. Leases'!$H$10+INT(($A4-'3. Leases'!$G$10-1)/('3. Leases'!$H$10+'2. Inputs'!$B$11))*('3. Leases'!$H$10+'2. Inputs'!$B$11))/4)-('2. Inputs'!$B$3+'2. Inputs'!$B$4)*(1+'2. Inputs'!$B$7)^(('3. Leases'!$G$10+'3. Leases'!$H$10+INT(($A4-'3. Leases'!$G$10-1)/('3. Leases'!$H$10+'2. Inputs'!$B$11))*('3. Leases'!$H$10+'2. Inputs'!$B$11))/4))))</f>
        <v>96000</v>
      </c>
      <c r="AO4" s="15" t="n">
        <f aca="false">IF($A4&lt;='3. Leases'!$G$10,0,IF(AL4=0,'3. Leases'!$C$10*'2. Inputs'!$B$8*(1+'2. Inputs'!$B$7)^(('3. Leases'!$G$10+INT(($A4-'3. Leases'!$G$10-1)/('3. Leases'!$H$10+'2. Inputs'!$B$11))*('3. Leases'!$H$10+'2. Inputs'!$B$11))/4),0)+IF(AL4='3. Leases'!$H$10,'2. Inputs'!$B$12*MAX(0,'3. Leases'!$F$10*'3. Leases'!$E$10*(1+'2. Inputs'!$B$6)^(('3. Leases'!$G$10+'3. Leases'!$H$10+INT(($A4-'3. Leases'!$G$10-1)/('3. Leases'!$H$10+'2. Inputs'!$B$11))*('3. Leases'!$H$10+'2. Inputs'!$B$11))/4)-('2. Inputs'!$B$3+'2. Inputs'!$B$4)*(1+'2. Inputs'!$B$7)^(('3. Leases'!$G$10+'3. Leases'!$H$10+INT(($A4-'3. Leases'!$G$10-1)/('3. Leases'!$H$10+'2. Inputs'!$B$11))*('3. Leases'!$H$10+'2. Inputs'!$B$11))/4))*'3. Leases'!$C$10,0))</f>
        <v>0</v>
      </c>
      <c r="AP4" s="15" t="n">
        <f aca="false">IF($A4&lt;='3. Leases'!$G$10,0,IF(AL4&lt;'3. Leases'!$H$10,'3. Leases'!$C$10,0))</f>
        <v>0</v>
      </c>
      <c r="AQ4" s="14" t="n">
        <f aca="false">IF($A4&lt;='3. Leases'!$G$11,-1,MOD($A4-'3. Leases'!$G$11-1,('3. Leases'!$H$11+'2. Inputs'!$B$11)))</f>
        <v>-1</v>
      </c>
      <c r="AR4" s="15" t="n">
        <f aca="false">IF($A4&lt;='3. Leases'!$G$11,'3. Leases'!$C$11*'3. Leases'!$D$11/4,IF(AQ4&lt;'3. Leases'!$H$11+'2. Inputs'!$B$10,0,'3. Leases'!$C$11*MAX(0,'3. Leases'!$F$11*'3. Leases'!$E$11*(1+'2. Inputs'!$B$6)^(('3. Leases'!$G$11+'3. Leases'!$H$11+INT(($A4-'3. Leases'!$G$11-1)/('3. Leases'!$H$11+'2. Inputs'!$B$11))*('3. Leases'!$H$11+'2. Inputs'!$B$11))/4)-('2. Inputs'!$B$3+'2. Inputs'!$B$4)*(1+'2. Inputs'!$B$7)^(('3. Leases'!$G$11+'3. Leases'!$H$11+INT(($A4-'3. Leases'!$G$11-1)/('3. Leases'!$H$11+'2. Inputs'!$B$11))*('3. Leases'!$H$11+'2. Inputs'!$B$11))/4))/4))</f>
        <v>147000</v>
      </c>
      <c r="AS4" s="15" t="n">
        <f aca="false">IF($A4&lt;='3. Leases'!$G$11,'3. Leases'!$C$11*'3. Leases'!$D$11,IF(AQ4&lt;'3. Leases'!$H$11,0,'3. Leases'!$C$11*MAX(0,'3. Leases'!$F$11*'3. Leases'!$E$11*(1+'2. Inputs'!$B$6)^(('3. Leases'!$G$11+'3. Leases'!$H$11+INT(($A4-'3. Leases'!$G$11-1)/('3. Leases'!$H$11+'2. Inputs'!$B$11))*('3. Leases'!$H$11+'2. Inputs'!$B$11))/4)-('2. Inputs'!$B$3+'2. Inputs'!$B$4)*(1+'2. Inputs'!$B$7)^(('3. Leases'!$G$11+'3. Leases'!$H$11+INT(($A4-'3. Leases'!$G$11-1)/('3. Leases'!$H$11+'2. Inputs'!$B$11))*('3. Leases'!$H$11+'2. Inputs'!$B$11))/4))))</f>
        <v>588000</v>
      </c>
      <c r="AT4" s="15" t="n">
        <f aca="false">IF($A4&lt;='3. Leases'!$G$11,0,IF(AQ4=0,'3. Leases'!$C$11*'2. Inputs'!$B$8*(1+'2. Inputs'!$B$7)^(('3. Leases'!$G$11+INT(($A4-'3. Leases'!$G$11-1)/('3. Leases'!$H$11+'2. Inputs'!$B$11))*('3. Leases'!$H$11+'2. Inputs'!$B$11))/4),0)+IF(AQ4='3. Leases'!$H$11,'2. Inputs'!$B$12*MAX(0,'3. Leases'!$F$11*'3. Leases'!$E$11*(1+'2. Inputs'!$B$6)^(('3. Leases'!$G$11+'3. Leases'!$H$11+INT(($A4-'3. Leases'!$G$11-1)/('3. Leases'!$H$11+'2. Inputs'!$B$11))*('3. Leases'!$H$11+'2. Inputs'!$B$11))/4)-('2. Inputs'!$B$3+'2. Inputs'!$B$4)*(1+'2. Inputs'!$B$7)^(('3. Leases'!$G$11+'3. Leases'!$H$11+INT(($A4-'3. Leases'!$G$11-1)/('3. Leases'!$H$11+'2. Inputs'!$B$11))*('3. Leases'!$H$11+'2. Inputs'!$B$11))/4))*'3. Leases'!$C$11,0))</f>
        <v>0</v>
      </c>
      <c r="AU4" s="15" t="n">
        <f aca="false">IF($A4&lt;='3. Leases'!$G$11,0,IF(AQ4&lt;'3. Leases'!$H$11,'3. Leases'!$C$11,0))</f>
        <v>0</v>
      </c>
      <c r="AV4" s="14" t="n">
        <f aca="false">IF($A4&lt;='3. Leases'!$G$12,-1,MOD($A4-'3. Leases'!$G$12-1,('3. Leases'!$H$12+'2. Inputs'!$B$11)))</f>
        <v>-1</v>
      </c>
      <c r="AW4" s="15" t="n">
        <f aca="false">IF($A4&lt;='3. Leases'!$G$12,'3. Leases'!$C$12*'3. Leases'!$D$12/4,IF(AV4&lt;'3. Leases'!$H$12+'2. Inputs'!$B$10,0,'3. Leases'!$C$12*MAX(0,'3. Leases'!$F$12*'3. Leases'!$E$12*(1+'2. Inputs'!$B$6)^(('3. Leases'!$G$12+'3. Leases'!$H$12+INT(($A4-'3. Leases'!$G$12-1)/('3. Leases'!$H$12+'2. Inputs'!$B$11))*('3. Leases'!$H$12+'2. Inputs'!$B$11))/4)-('2. Inputs'!$B$3+'2. Inputs'!$B$4)*(1+'2. Inputs'!$B$7)^(('3. Leases'!$G$12+'3. Leases'!$H$12+INT(($A4-'3. Leases'!$G$12-1)/('3. Leases'!$H$12+'2. Inputs'!$B$11))*('3. Leases'!$H$12+'2. Inputs'!$B$11))/4))/4))</f>
        <v>21000</v>
      </c>
      <c r="AX4" s="15" t="n">
        <f aca="false">IF($A4&lt;='3. Leases'!$G$12,'3. Leases'!$C$12*'3. Leases'!$D$12,IF(AV4&lt;'3. Leases'!$H$12,0,'3. Leases'!$C$12*MAX(0,'3. Leases'!$F$12*'3. Leases'!$E$12*(1+'2. Inputs'!$B$6)^(('3. Leases'!$G$12+'3. Leases'!$H$12+INT(($A4-'3. Leases'!$G$12-1)/('3. Leases'!$H$12+'2. Inputs'!$B$11))*('3. Leases'!$H$12+'2. Inputs'!$B$11))/4)-('2. Inputs'!$B$3+'2. Inputs'!$B$4)*(1+'2. Inputs'!$B$7)^(('3. Leases'!$G$12+'3. Leases'!$H$12+INT(($A4-'3. Leases'!$G$12-1)/('3. Leases'!$H$12+'2. Inputs'!$B$11))*('3. Leases'!$H$12+'2. Inputs'!$B$11))/4))))</f>
        <v>84000</v>
      </c>
      <c r="AY4" s="15" t="n">
        <f aca="false">IF($A4&lt;='3. Leases'!$G$12,0,IF(AV4=0,'3. Leases'!$C$12*'2. Inputs'!$B$8*(1+'2. Inputs'!$B$7)^(('3. Leases'!$G$12+INT(($A4-'3. Leases'!$G$12-1)/('3. Leases'!$H$12+'2. Inputs'!$B$11))*('3. Leases'!$H$12+'2. Inputs'!$B$11))/4),0)+IF(AV4='3. Leases'!$H$12,'2. Inputs'!$B$12*MAX(0,'3. Leases'!$F$12*'3. Leases'!$E$12*(1+'2. Inputs'!$B$6)^(('3. Leases'!$G$12+'3. Leases'!$H$12+INT(($A4-'3. Leases'!$G$12-1)/('3. Leases'!$H$12+'2. Inputs'!$B$11))*('3. Leases'!$H$12+'2. Inputs'!$B$11))/4)-('2. Inputs'!$B$3+'2. Inputs'!$B$4)*(1+'2. Inputs'!$B$7)^(('3. Leases'!$G$12+'3. Leases'!$H$12+INT(($A4-'3. Leases'!$G$12-1)/('3. Leases'!$H$12+'2. Inputs'!$B$11))*('3. Leases'!$H$12+'2. Inputs'!$B$11))/4))*'3. Leases'!$C$12,0))</f>
        <v>0</v>
      </c>
      <c r="AZ4" s="15" t="n">
        <f aca="false">IF($A4&lt;='3. Leases'!$G$12,0,IF(AV4&lt;'3. Leases'!$H$12,'3. Leases'!$C$12,0))</f>
        <v>0</v>
      </c>
      <c r="BA4" s="14" t="n">
        <f aca="false">IF($A4&lt;='3. Leases'!$G$13,-1,MOD($A4-'3. Leases'!$G$13-1,('3. Leases'!$H$13+'2. Inputs'!$B$11)))</f>
        <v>-1</v>
      </c>
      <c r="BB4" s="15" t="n">
        <f aca="false">IF($A4&lt;='3. Leases'!$G$13,'3. Leases'!$C$13*'3. Leases'!$D$13/4,IF(BA4&lt;'3. Leases'!$H$13+'2. Inputs'!$B$10,0,'3. Leases'!$C$13*MAX(0,'3. Leases'!$F$13*'3. Leases'!$E$13*(1+'2. Inputs'!$B$6)^(('3. Leases'!$G$13+'3. Leases'!$H$13+INT(($A4-'3. Leases'!$G$13-1)/('3. Leases'!$H$13+'2. Inputs'!$B$11))*('3. Leases'!$H$13+'2. Inputs'!$B$11))/4)-('2. Inputs'!$B$3+'2. Inputs'!$B$4)*(1+'2. Inputs'!$B$7)^(('3. Leases'!$G$13+'3. Leases'!$H$13+INT(($A4-'3. Leases'!$G$13-1)/('3. Leases'!$H$13+'2. Inputs'!$B$11))*('3. Leases'!$H$13+'2. Inputs'!$B$11))/4))/4))</f>
        <v>53200</v>
      </c>
      <c r="BC4" s="15" t="n">
        <f aca="false">IF($A4&lt;='3. Leases'!$G$13,'3. Leases'!$C$13*'3. Leases'!$D$13,IF(BA4&lt;'3. Leases'!$H$13,0,'3. Leases'!$C$13*MAX(0,'3. Leases'!$F$13*'3. Leases'!$E$13*(1+'2. Inputs'!$B$6)^(('3. Leases'!$G$13+'3. Leases'!$H$13+INT(($A4-'3. Leases'!$G$13-1)/('3. Leases'!$H$13+'2. Inputs'!$B$11))*('3. Leases'!$H$13+'2. Inputs'!$B$11))/4)-('2. Inputs'!$B$3+'2. Inputs'!$B$4)*(1+'2. Inputs'!$B$7)^(('3. Leases'!$G$13+'3. Leases'!$H$13+INT(($A4-'3. Leases'!$G$13-1)/('3. Leases'!$H$13+'2. Inputs'!$B$11))*('3. Leases'!$H$13+'2. Inputs'!$B$11))/4))))</f>
        <v>212800</v>
      </c>
      <c r="BD4" s="15" t="n">
        <f aca="false">IF($A4&lt;='3. Leases'!$G$13,0,IF(BA4=0,'3. Leases'!$C$13*'2. Inputs'!$B$8*(1+'2. Inputs'!$B$7)^(('3. Leases'!$G$13+INT(($A4-'3. Leases'!$G$13-1)/('3. Leases'!$H$13+'2. Inputs'!$B$11))*('3. Leases'!$H$13+'2. Inputs'!$B$11))/4),0)+IF(BA4='3. Leases'!$H$13,'2. Inputs'!$B$12*MAX(0,'3. Leases'!$F$13*'3. Leases'!$E$13*(1+'2. Inputs'!$B$6)^(('3. Leases'!$G$13+'3. Leases'!$H$13+INT(($A4-'3. Leases'!$G$13-1)/('3. Leases'!$H$13+'2. Inputs'!$B$11))*('3. Leases'!$H$13+'2. Inputs'!$B$11))/4)-('2. Inputs'!$B$3+'2. Inputs'!$B$4)*(1+'2. Inputs'!$B$7)^(('3. Leases'!$G$13+'3. Leases'!$H$13+INT(($A4-'3. Leases'!$G$13-1)/('3. Leases'!$H$13+'2. Inputs'!$B$11))*('3. Leases'!$H$13+'2. Inputs'!$B$11))/4))*'3. Leases'!$C$13,0))</f>
        <v>0</v>
      </c>
      <c r="BE4" s="15" t="n">
        <f aca="false">IF($A4&lt;='3. Leases'!$G$13,0,IF(BA4&lt;'3. Leases'!$H$13,'3. Leases'!$C$13,0))</f>
        <v>0</v>
      </c>
      <c r="BF4" s="14" t="n">
        <f aca="false">IF($A4&lt;='3. Leases'!$G$14,-1,MOD($A4-'3. Leases'!$G$14-1,('3. Leases'!$H$14+'2. Inputs'!$B$11)))</f>
        <v>-1</v>
      </c>
      <c r="BG4" s="15" t="n">
        <f aca="false">IF($A4&lt;='3. Leases'!$G$14,'3. Leases'!$C$14*'3. Leases'!$D$14/4,IF(BF4&lt;'3. Leases'!$H$14+'2. Inputs'!$B$10,0,'3. Leases'!$C$14*MAX(0,'3. Leases'!$F$14*'3. Leases'!$E$14*(1+'2. Inputs'!$B$6)^(('3. Leases'!$G$14+'3. Leases'!$H$14+INT(($A4-'3. Leases'!$G$14-1)/('3. Leases'!$H$14+'2. Inputs'!$B$11))*('3. Leases'!$H$14+'2. Inputs'!$B$11))/4)-('2. Inputs'!$B$3+'2. Inputs'!$B$4)*(1+'2. Inputs'!$B$7)^(('3. Leases'!$G$14+'3. Leases'!$H$14+INT(($A4-'3. Leases'!$G$14-1)/('3. Leases'!$H$14+'2. Inputs'!$B$11))*('3. Leases'!$H$14+'2. Inputs'!$B$11))/4))/4))</f>
        <v>119625</v>
      </c>
      <c r="BH4" s="15" t="n">
        <f aca="false">IF($A4&lt;='3. Leases'!$G$14,'3. Leases'!$C$14*'3. Leases'!$D$14,IF(BF4&lt;'3. Leases'!$H$14,0,'3. Leases'!$C$14*MAX(0,'3. Leases'!$F$14*'3. Leases'!$E$14*(1+'2. Inputs'!$B$6)^(('3. Leases'!$G$14+'3. Leases'!$H$14+INT(($A4-'3. Leases'!$G$14-1)/('3. Leases'!$H$14+'2. Inputs'!$B$11))*('3. Leases'!$H$14+'2. Inputs'!$B$11))/4)-('2. Inputs'!$B$3+'2. Inputs'!$B$4)*(1+'2. Inputs'!$B$7)^(('3. Leases'!$G$14+'3. Leases'!$H$14+INT(($A4-'3. Leases'!$G$14-1)/('3. Leases'!$H$14+'2. Inputs'!$B$11))*('3. Leases'!$H$14+'2. Inputs'!$B$11))/4))))</f>
        <v>478500</v>
      </c>
      <c r="BI4" s="15" t="n">
        <f aca="false">IF($A4&lt;='3. Leases'!$G$14,0,IF(BF4=0,'3. Leases'!$C$14*'2. Inputs'!$B$8*(1+'2. Inputs'!$B$7)^(('3. Leases'!$G$14+INT(($A4-'3. Leases'!$G$14-1)/('3. Leases'!$H$14+'2. Inputs'!$B$11))*('3. Leases'!$H$14+'2. Inputs'!$B$11))/4),0)+IF(BF4='3. Leases'!$H$14,'2. Inputs'!$B$12*MAX(0,'3. Leases'!$F$14*'3. Leases'!$E$14*(1+'2. Inputs'!$B$6)^(('3. Leases'!$G$14+'3. Leases'!$H$14+INT(($A4-'3. Leases'!$G$14-1)/('3. Leases'!$H$14+'2. Inputs'!$B$11))*('3. Leases'!$H$14+'2. Inputs'!$B$11))/4)-('2. Inputs'!$B$3+'2. Inputs'!$B$4)*(1+'2. Inputs'!$B$7)^(('3. Leases'!$G$14+'3. Leases'!$H$14+INT(($A4-'3. Leases'!$G$14-1)/('3. Leases'!$H$14+'2. Inputs'!$B$11))*('3. Leases'!$H$14+'2. Inputs'!$B$11))/4))*'3. Leases'!$C$14,0))</f>
        <v>0</v>
      </c>
      <c r="BJ4" s="15" t="n">
        <f aca="false">IF($A4&lt;='3. Leases'!$G$14,0,IF(BF4&lt;'3. Leases'!$H$14,'3. Leases'!$C$14,0))</f>
        <v>0</v>
      </c>
      <c r="BK4" s="14" t="n">
        <f aca="false">IF($A4&lt;='3. Leases'!$G$15,-1,MOD($A4-'3. Leases'!$G$15-1,('3. Leases'!$H$15+'2. Inputs'!$B$11)))</f>
        <v>-1</v>
      </c>
      <c r="BL4" s="15" t="n">
        <f aca="false">IF($A4&lt;='3. Leases'!$G$15,'3. Leases'!$C$15*'3. Leases'!$D$15/4,IF(BK4&lt;'3. Leases'!$H$15+'2. Inputs'!$B$10,0,'3. Leases'!$C$15*MAX(0,'3. Leases'!$F$15*'3. Leases'!$E$15*(1+'2. Inputs'!$B$6)^(('3. Leases'!$G$15+'3. Leases'!$H$15+INT(($A4-'3. Leases'!$G$15-1)/('3. Leases'!$H$15+'2. Inputs'!$B$11))*('3. Leases'!$H$15+'2. Inputs'!$B$11))/4)-('2. Inputs'!$B$3+'2. Inputs'!$B$4)*(1+'2. Inputs'!$B$7)^(('3. Leases'!$G$15+'3. Leases'!$H$15+INT(($A4-'3. Leases'!$G$15-1)/('3. Leases'!$H$15+'2. Inputs'!$B$11))*('3. Leases'!$H$15+'2. Inputs'!$B$11))/4))/4))</f>
        <v>141375</v>
      </c>
      <c r="BM4" s="15" t="n">
        <f aca="false">IF($A4&lt;='3. Leases'!$G$15,'3. Leases'!$C$15*'3. Leases'!$D$15,IF(BK4&lt;'3. Leases'!$H$15,0,'3. Leases'!$C$15*MAX(0,'3. Leases'!$F$15*'3. Leases'!$E$15*(1+'2. Inputs'!$B$6)^(('3. Leases'!$G$15+'3. Leases'!$H$15+INT(($A4-'3. Leases'!$G$15-1)/('3. Leases'!$H$15+'2. Inputs'!$B$11))*('3. Leases'!$H$15+'2. Inputs'!$B$11))/4)-('2. Inputs'!$B$3+'2. Inputs'!$B$4)*(1+'2. Inputs'!$B$7)^(('3. Leases'!$G$15+'3. Leases'!$H$15+INT(($A4-'3. Leases'!$G$15-1)/('3. Leases'!$H$15+'2. Inputs'!$B$11))*('3. Leases'!$H$15+'2. Inputs'!$B$11))/4))))</f>
        <v>565500</v>
      </c>
      <c r="BN4" s="15" t="n">
        <f aca="false">IF($A4&lt;='3. Leases'!$G$15,0,IF(BK4=0,'3. Leases'!$C$15*'2. Inputs'!$B$8*(1+'2. Inputs'!$B$7)^(('3. Leases'!$G$15+INT(($A4-'3. Leases'!$G$15-1)/('3. Leases'!$H$15+'2. Inputs'!$B$11))*('3. Leases'!$H$15+'2. Inputs'!$B$11))/4),0)+IF(BK4='3. Leases'!$H$15,'2. Inputs'!$B$12*MAX(0,'3. Leases'!$F$15*'3. Leases'!$E$15*(1+'2. Inputs'!$B$6)^(('3. Leases'!$G$15+'3. Leases'!$H$15+INT(($A4-'3. Leases'!$G$15-1)/('3. Leases'!$H$15+'2. Inputs'!$B$11))*('3. Leases'!$H$15+'2. Inputs'!$B$11))/4)-('2. Inputs'!$B$3+'2. Inputs'!$B$4)*(1+'2. Inputs'!$B$7)^(('3. Leases'!$G$15+'3. Leases'!$H$15+INT(($A4-'3. Leases'!$G$15-1)/('3. Leases'!$H$15+'2. Inputs'!$B$11))*('3. Leases'!$H$15+'2. Inputs'!$B$11))/4))*'3. Leases'!$C$15,0))</f>
        <v>0</v>
      </c>
      <c r="BO4" s="15" t="n">
        <f aca="false">IF($A4&lt;='3. Leases'!$G$15,0,IF(BK4&lt;'3. Leases'!$H$15,'3. Leases'!$C$15,0))</f>
        <v>0</v>
      </c>
      <c r="BP4" s="14" t="n">
        <f aca="false">IF($A4&lt;='3. Leases'!$G$16,-1,MOD($A4-'3. Leases'!$G$16-1,('3. Leases'!$H$16+'2. Inputs'!$B$11)))</f>
        <v>-1</v>
      </c>
      <c r="BQ4" s="15" t="n">
        <f aca="false">IF($A4&lt;='3. Leases'!$G$16,'3. Leases'!$C$16*'3. Leases'!$D$16/4,IF(BP4&lt;'3. Leases'!$H$16+'2. Inputs'!$B$10,0,'3. Leases'!$C$16*MAX(0,'3. Leases'!$F$16*'3. Leases'!$E$16*(1+'2. Inputs'!$B$6)^(('3. Leases'!$G$16+'3. Leases'!$H$16+INT(($A4-'3. Leases'!$G$16-1)/('3. Leases'!$H$16+'2. Inputs'!$B$11))*('3. Leases'!$H$16+'2. Inputs'!$B$11))/4)-('2. Inputs'!$B$3+'2. Inputs'!$B$4)*(1+'2. Inputs'!$B$7)^(('3. Leases'!$G$16+'3. Leases'!$H$16+INT(($A4-'3. Leases'!$G$16-1)/('3. Leases'!$H$16+'2. Inputs'!$B$11))*('3. Leases'!$H$16+'2. Inputs'!$B$11))/4))/4))</f>
        <v>54687.5</v>
      </c>
      <c r="BR4" s="15" t="n">
        <f aca="false">IF($A4&lt;='3. Leases'!$G$16,'3. Leases'!$C$16*'3. Leases'!$D$16,IF(BP4&lt;'3. Leases'!$H$16,0,'3. Leases'!$C$16*MAX(0,'3. Leases'!$F$16*'3. Leases'!$E$16*(1+'2. Inputs'!$B$6)^(('3. Leases'!$G$16+'3. Leases'!$H$16+INT(($A4-'3. Leases'!$G$16-1)/('3. Leases'!$H$16+'2. Inputs'!$B$11))*('3. Leases'!$H$16+'2. Inputs'!$B$11))/4)-('2. Inputs'!$B$3+'2. Inputs'!$B$4)*(1+'2. Inputs'!$B$7)^(('3. Leases'!$G$16+'3. Leases'!$H$16+INT(($A4-'3. Leases'!$G$16-1)/('3. Leases'!$H$16+'2. Inputs'!$B$11))*('3. Leases'!$H$16+'2. Inputs'!$B$11))/4))))</f>
        <v>218750</v>
      </c>
      <c r="BS4" s="15" t="n">
        <f aca="false">IF($A4&lt;='3. Leases'!$G$16,0,IF(BP4=0,'3. Leases'!$C$16*'2. Inputs'!$B$8*(1+'2. Inputs'!$B$7)^(('3. Leases'!$G$16+INT(($A4-'3. Leases'!$G$16-1)/('3. Leases'!$H$16+'2. Inputs'!$B$11))*('3. Leases'!$H$16+'2. Inputs'!$B$11))/4),0)+IF(BP4='3. Leases'!$H$16,'2. Inputs'!$B$12*MAX(0,'3. Leases'!$F$16*'3. Leases'!$E$16*(1+'2. Inputs'!$B$6)^(('3. Leases'!$G$16+'3. Leases'!$H$16+INT(($A4-'3. Leases'!$G$16-1)/('3. Leases'!$H$16+'2. Inputs'!$B$11))*('3. Leases'!$H$16+'2. Inputs'!$B$11))/4)-('2. Inputs'!$B$3+'2. Inputs'!$B$4)*(1+'2. Inputs'!$B$7)^(('3. Leases'!$G$16+'3. Leases'!$H$16+INT(($A4-'3. Leases'!$G$16-1)/('3. Leases'!$H$16+'2. Inputs'!$B$11))*('3. Leases'!$H$16+'2. Inputs'!$B$11))/4))*'3. Leases'!$C$16,0))</f>
        <v>0</v>
      </c>
      <c r="BT4" s="15" t="n">
        <f aca="false">IF($A4&lt;='3. Leases'!$G$16,0,IF(BP4&lt;'3. Leases'!$H$16,'3. Leases'!$C$16,0))</f>
        <v>0</v>
      </c>
      <c r="BU4" s="14" t="n">
        <f aca="false">IF($A4&lt;='3. Leases'!$G$17,-1,MOD($A4-'3. Leases'!$G$17-1,('3. Leases'!$H$17+'2. Inputs'!$B$11)))</f>
        <v>-1</v>
      </c>
      <c r="BV4" s="15" t="n">
        <f aca="false">IF($A4&lt;='3. Leases'!$G$17,'3. Leases'!$C$17*'3. Leases'!$D$17/4,IF(BU4&lt;'3. Leases'!$H$17+'2. Inputs'!$B$10,0,'3. Leases'!$C$17*MAX(0,'3. Leases'!$F$17*'3. Leases'!$E$17*(1+'2. Inputs'!$B$6)^(('3. Leases'!$G$17+'3. Leases'!$H$17+INT(($A4-'3. Leases'!$G$17-1)/('3. Leases'!$H$17+'2. Inputs'!$B$11))*('3. Leases'!$H$17+'2. Inputs'!$B$11))/4)-('2. Inputs'!$B$3+'2. Inputs'!$B$4)*(1+'2. Inputs'!$B$7)^(('3. Leases'!$G$17+'3. Leases'!$H$17+INT(($A4-'3. Leases'!$G$17-1)/('3. Leases'!$H$17+'2. Inputs'!$B$11))*('3. Leases'!$H$17+'2. Inputs'!$B$11))/4))/4))</f>
        <v>29250</v>
      </c>
      <c r="BW4" s="15" t="n">
        <f aca="false">IF($A4&lt;='3. Leases'!$G$17,'3. Leases'!$C$17*'3. Leases'!$D$17,IF(BU4&lt;'3. Leases'!$H$17,0,'3. Leases'!$C$17*MAX(0,'3. Leases'!$F$17*'3. Leases'!$E$17*(1+'2. Inputs'!$B$6)^(('3. Leases'!$G$17+'3. Leases'!$H$17+INT(($A4-'3. Leases'!$G$17-1)/('3. Leases'!$H$17+'2. Inputs'!$B$11))*('3. Leases'!$H$17+'2. Inputs'!$B$11))/4)-('2. Inputs'!$B$3+'2. Inputs'!$B$4)*(1+'2. Inputs'!$B$7)^(('3. Leases'!$G$17+'3. Leases'!$H$17+INT(($A4-'3. Leases'!$G$17-1)/('3. Leases'!$H$17+'2. Inputs'!$B$11))*('3. Leases'!$H$17+'2. Inputs'!$B$11))/4))))</f>
        <v>117000</v>
      </c>
      <c r="BX4" s="15" t="n">
        <f aca="false">IF($A4&lt;='3. Leases'!$G$17,0,IF(BU4=0,'3. Leases'!$C$17*'2. Inputs'!$B$8*(1+'2. Inputs'!$B$7)^(('3. Leases'!$G$17+INT(($A4-'3. Leases'!$G$17-1)/('3. Leases'!$H$17+'2. Inputs'!$B$11))*('3. Leases'!$H$17+'2. Inputs'!$B$11))/4),0)+IF(BU4='3. Leases'!$H$17,'2. Inputs'!$B$12*MAX(0,'3. Leases'!$F$17*'3. Leases'!$E$17*(1+'2. Inputs'!$B$6)^(('3. Leases'!$G$17+'3. Leases'!$H$17+INT(($A4-'3. Leases'!$G$17-1)/('3. Leases'!$H$17+'2. Inputs'!$B$11))*('3. Leases'!$H$17+'2. Inputs'!$B$11))/4)-('2. Inputs'!$B$3+'2. Inputs'!$B$4)*(1+'2. Inputs'!$B$7)^(('3. Leases'!$G$17+'3. Leases'!$H$17+INT(($A4-'3. Leases'!$G$17-1)/('3. Leases'!$H$17+'2. Inputs'!$B$11))*('3. Leases'!$H$17+'2. Inputs'!$B$11))/4))*'3. Leases'!$C$17,0))</f>
        <v>0</v>
      </c>
      <c r="BY4" s="15" t="n">
        <f aca="false">IF($A4&lt;='3. Leases'!$G$17,0,IF(BU4&lt;'3. Leases'!$H$17,'3. Leases'!$C$17,0))</f>
        <v>0</v>
      </c>
      <c r="BZ4" s="14" t="n">
        <f aca="false">IF($A4&lt;='3. Leases'!$G$18,-1,MOD($A4-'3. Leases'!$G$18-1,('3. Leases'!$H$18+'2. Inputs'!$B$11)))</f>
        <v>-1</v>
      </c>
      <c r="CA4" s="15" t="n">
        <f aca="false">IF($A4&lt;='3. Leases'!$G$18,'3. Leases'!$C$18*'3. Leases'!$D$18/4,IF(BZ4&lt;'3. Leases'!$H$18+'2. Inputs'!$B$10,0,'3. Leases'!$C$18*MAX(0,'3. Leases'!$F$18*'3. Leases'!$E$18*(1+'2. Inputs'!$B$6)^(('3. Leases'!$G$18+'3. Leases'!$H$18+INT(($A4-'3. Leases'!$G$18-1)/('3. Leases'!$H$18+'2. Inputs'!$B$11))*('3. Leases'!$H$18+'2. Inputs'!$B$11))/4)-('2. Inputs'!$B$3+'2. Inputs'!$B$4)*(1+'2. Inputs'!$B$7)^(('3. Leases'!$G$18+'3. Leases'!$H$18+INT(($A4-'3. Leases'!$G$18-1)/('3. Leases'!$H$18+'2. Inputs'!$B$11))*('3. Leases'!$H$18+'2. Inputs'!$B$11))/4))/4))</f>
        <v>118000</v>
      </c>
      <c r="CB4" s="15" t="n">
        <f aca="false">IF($A4&lt;='3. Leases'!$G$18,'3. Leases'!$C$18*'3. Leases'!$D$18,IF(BZ4&lt;'3. Leases'!$H$18,0,'3. Leases'!$C$18*MAX(0,'3. Leases'!$F$18*'3. Leases'!$E$18*(1+'2. Inputs'!$B$6)^(('3. Leases'!$G$18+'3. Leases'!$H$18+INT(($A4-'3. Leases'!$G$18-1)/('3. Leases'!$H$18+'2. Inputs'!$B$11))*('3. Leases'!$H$18+'2. Inputs'!$B$11))/4)-('2. Inputs'!$B$3+'2. Inputs'!$B$4)*(1+'2. Inputs'!$B$7)^(('3. Leases'!$G$18+'3. Leases'!$H$18+INT(($A4-'3. Leases'!$G$18-1)/('3. Leases'!$H$18+'2. Inputs'!$B$11))*('3. Leases'!$H$18+'2. Inputs'!$B$11))/4))))</f>
        <v>472000</v>
      </c>
      <c r="CC4" s="15" t="n">
        <f aca="false">IF($A4&lt;='3. Leases'!$G$18,0,IF(BZ4=0,'3. Leases'!$C$18*'2. Inputs'!$B$8*(1+'2. Inputs'!$B$7)^(('3. Leases'!$G$18+INT(($A4-'3. Leases'!$G$18-1)/('3. Leases'!$H$18+'2. Inputs'!$B$11))*('3. Leases'!$H$18+'2. Inputs'!$B$11))/4),0)+IF(BZ4='3. Leases'!$H$18,'2. Inputs'!$B$12*MAX(0,'3. Leases'!$F$18*'3. Leases'!$E$18*(1+'2. Inputs'!$B$6)^(('3. Leases'!$G$18+'3. Leases'!$H$18+INT(($A4-'3. Leases'!$G$18-1)/('3. Leases'!$H$18+'2. Inputs'!$B$11))*('3. Leases'!$H$18+'2. Inputs'!$B$11))/4)-('2. Inputs'!$B$3+'2. Inputs'!$B$4)*(1+'2. Inputs'!$B$7)^(('3. Leases'!$G$18+'3. Leases'!$H$18+INT(($A4-'3. Leases'!$G$18-1)/('3. Leases'!$H$18+'2. Inputs'!$B$11))*('3. Leases'!$H$18+'2. Inputs'!$B$11))/4))*'3. Leases'!$C$18,0))</f>
        <v>0</v>
      </c>
      <c r="CD4" s="15" t="n">
        <f aca="false">IF($A4&lt;='3. Leases'!$G$18,0,IF(BZ4&lt;'3. Leases'!$H$18,'3. Leases'!$C$18,0))</f>
        <v>0</v>
      </c>
      <c r="CE4" s="14" t="n">
        <f aca="false">IF($A4&lt;='3. Leases'!$G$19,-1,MOD($A4-'3. Leases'!$G$19-1,('3. Leases'!$H$19+'2. Inputs'!$B$11)))</f>
        <v>0</v>
      </c>
      <c r="CF4" s="15" t="n">
        <f aca="false">IF($A4&lt;='3. Leases'!$G$19,'3. Leases'!$C$19*'3. Leases'!$D$19/4,IF(CE4&lt;'3. Leases'!$H$19+'2. Inputs'!$B$10,0,'3. Leases'!$C$19*MAX(0,'3. Leases'!$F$19*'3. Leases'!$E$19*(1+'2. Inputs'!$B$6)^(('3. Leases'!$G$19+'3. Leases'!$H$19+INT(($A4-'3. Leases'!$G$19-1)/('3. Leases'!$H$19+'2. Inputs'!$B$11))*('3. Leases'!$H$19+'2. Inputs'!$B$11))/4)-('2. Inputs'!$B$3+'2. Inputs'!$B$4)*(1+'2. Inputs'!$B$7)^(('3. Leases'!$G$19+'3. Leases'!$H$19+INT(($A4-'3. Leases'!$G$19-1)/('3. Leases'!$H$19+'2. Inputs'!$B$11))*('3. Leases'!$H$19+'2. Inputs'!$B$11))/4))/4))</f>
        <v>0</v>
      </c>
      <c r="CG4" s="15" t="n">
        <f aca="false">IF($A4&lt;='3. Leases'!$G$19,'3. Leases'!$C$19*'3. Leases'!$D$19,IF(CE4&lt;'3. Leases'!$H$19,0,'3. Leases'!$C$19*MAX(0,'3. Leases'!$F$19*'3. Leases'!$E$19*(1+'2. Inputs'!$B$6)^(('3. Leases'!$G$19+'3. Leases'!$H$19+INT(($A4-'3. Leases'!$G$19-1)/('3. Leases'!$H$19+'2. Inputs'!$B$11))*('3. Leases'!$H$19+'2. Inputs'!$B$11))/4)-('2. Inputs'!$B$3+'2. Inputs'!$B$4)*(1+'2. Inputs'!$B$7)^(('3. Leases'!$G$19+'3. Leases'!$H$19+INT(($A4-'3. Leases'!$G$19-1)/('3. Leases'!$H$19+'2. Inputs'!$B$11))*('3. Leases'!$H$19+'2. Inputs'!$B$11))/4))))</f>
        <v>0</v>
      </c>
      <c r="CH4" s="15" t="n">
        <f aca="false">IF($A4&lt;='3. Leases'!$G$19,0,IF(CE4=0,'3. Leases'!$C$19*'2. Inputs'!$B$8*(1+'2. Inputs'!$B$7)^(('3. Leases'!$G$19+INT(($A4-'3. Leases'!$G$19-1)/('3. Leases'!$H$19+'2. Inputs'!$B$11))*('3. Leases'!$H$19+'2. Inputs'!$B$11))/4),0)+IF(CE4='3. Leases'!$H$19,'2. Inputs'!$B$12*MAX(0,'3. Leases'!$F$19*'3. Leases'!$E$19*(1+'2. Inputs'!$B$6)^(('3. Leases'!$G$19+'3. Leases'!$H$19+INT(($A4-'3. Leases'!$G$19-1)/('3. Leases'!$H$19+'2. Inputs'!$B$11))*('3. Leases'!$H$19+'2. Inputs'!$B$11))/4)-('2. Inputs'!$B$3+'2. Inputs'!$B$4)*(1+'2. Inputs'!$B$7)^(('3. Leases'!$G$19+'3. Leases'!$H$19+INT(($A4-'3. Leases'!$G$19-1)/('3. Leases'!$H$19+'2. Inputs'!$B$11))*('3. Leases'!$H$19+'2. Inputs'!$B$11))/4))*'3. Leases'!$C$19,0))</f>
        <v>369000</v>
      </c>
      <c r="CI4" s="15" t="n">
        <f aca="false">IF($A4&lt;='3. Leases'!$G$19,0,IF(CE4&lt;'3. Leases'!$H$19,'3. Leases'!$C$19,0))</f>
        <v>2050</v>
      </c>
      <c r="CJ4" s="15" t="n">
        <f aca="false">D4+I4+N4+S4+X4+AC4+AH4+AM4+AR4+AW4+BB4+BG4+BL4+BQ4+BV4+CA4+CF4</f>
        <v>1400612.5</v>
      </c>
      <c r="CK4" s="15" t="n">
        <f aca="false">E4+J4+O4+T4+Y4+AD4+AI4+AN4+AS4+AX4+BC4+BH4+BM4+BR4+BW4+CB4+CG4</f>
        <v>5602450</v>
      </c>
      <c r="CL4" s="15" t="n">
        <f aca="false">F4+K4+P4+U4+Z4+AE4+AJ4+AO4+AT4+AY4+BD4+BI4+BN4+BS4+BX4+CC4+CH4</f>
        <v>369000</v>
      </c>
      <c r="CM4" s="15" t="n">
        <f aca="false">G4+L4+Q4+V4+AA4+AF4+AK4+AP4+AU4+AZ4+BE4+BJ4+BO4+BT4+BY4+CD4+CI4</f>
        <v>2050</v>
      </c>
      <c r="CN4" s="15" t="n">
        <f aca="false">CJ4*(1-'2. Inputs'!$B$13)*(1-'2. Inputs'!$B$15)-CM4*('2. Inputs'!$B$5-'2. Inputs'!$B$4*MIN('2. Inputs'!$B$14,'2. Inputs'!$B$9)/'2. Inputs'!$B$9)*(1+'2. Inputs'!$B$7)^(($A4-1)/4)/4</f>
        <v>1270106.875</v>
      </c>
      <c r="CO4" s="15" t="n">
        <f aca="false">CN4-CL4</f>
        <v>901106.875</v>
      </c>
      <c r="CP4" s="16" t="n">
        <f aca="false">1/(1+((1+'2. Inputs'!$B$16)^0.25-1))^$A4</f>
        <v>0.979811574474725</v>
      </c>
      <c r="CQ4" s="15" t="n">
        <f aca="false">CO4*CP4</f>
        <v>882914.945963749</v>
      </c>
    </row>
    <row r="5" customFormat="false" ht="15" hidden="false" customHeight="false" outlineLevel="0" collapsed="false">
      <c r="A5" s="0" t="n">
        <v>2</v>
      </c>
      <c r="B5" s="0" t="n">
        <f aca="false">CEILING(A5/4,1)</f>
        <v>1</v>
      </c>
      <c r="C5" s="14" t="n">
        <f aca="false">IF($A5&lt;='3. Leases'!$G$3,-1,MOD($A5-'3. Leases'!$G$3-1,('3. Leases'!$H$3+'2. Inputs'!$B$11)))</f>
        <v>-1</v>
      </c>
      <c r="D5" s="15" t="n">
        <f aca="false">IF($A5&lt;='3. Leases'!$G$3,'3. Leases'!$C$3*'3. Leases'!$D$3/4,IF(C5&lt;'3. Leases'!$H$3+'2. Inputs'!$B$10,0,'3. Leases'!$C$3*MAX(0,'3. Leases'!$F$3*'3. Leases'!$E$3*(1+'2. Inputs'!$B$6)^(('3. Leases'!$G$3+'3. Leases'!$H$3+INT(($A5-'3. Leases'!$G$3-1)/('3. Leases'!$H$3+'2. Inputs'!$B$11))*('3. Leases'!$H$3+'2. Inputs'!$B$11))/4)-('2. Inputs'!$B$3+'2. Inputs'!$B$4)*(1+'2. Inputs'!$B$7)^(('3. Leases'!$G$3+'3. Leases'!$H$3+INT(($A5-'3. Leases'!$G$3-1)/('3. Leases'!$H$3+'2. Inputs'!$B$11))*('3. Leases'!$H$3+'2. Inputs'!$B$11))/4))/4))</f>
        <v>140400</v>
      </c>
      <c r="E5" s="15" t="n">
        <f aca="false">IF($A5&lt;='3. Leases'!$G$3,'3. Leases'!$C$3*'3. Leases'!$D$3,IF(C5&lt;'3. Leases'!$H$3,0,'3. Leases'!$C$3*MAX(0,'3. Leases'!$F$3*'3. Leases'!$E$3*(1+'2. Inputs'!$B$6)^(('3. Leases'!$G$3+'3. Leases'!$H$3+INT(($A5-'3. Leases'!$G$3-1)/('3. Leases'!$H$3+'2. Inputs'!$B$11))*('3. Leases'!$H$3+'2. Inputs'!$B$11))/4)-('2. Inputs'!$B$3+'2. Inputs'!$B$4)*(1+'2. Inputs'!$B$7)^(('3. Leases'!$G$3+'3. Leases'!$H$3+INT(($A5-'3. Leases'!$G$3-1)/('3. Leases'!$H$3+'2. Inputs'!$B$11))*('3. Leases'!$H$3+'2. Inputs'!$B$11))/4))))</f>
        <v>561600</v>
      </c>
      <c r="F5" s="15" t="n">
        <f aca="false">IF($A5&lt;='3. Leases'!$G$3,0,IF(C5=0,'3. Leases'!$C$3*'2. Inputs'!$B$8*(1+'2. Inputs'!$B$7)^(('3. Leases'!$G$3+INT(($A5-'3. Leases'!$G$3-1)/('3. Leases'!$H$3+'2. Inputs'!$B$11))*('3. Leases'!$H$3+'2. Inputs'!$B$11))/4),0)+IF(C5='3. Leases'!$H$3,'2. Inputs'!$B$12*MAX(0,'3. Leases'!$F$3*'3. Leases'!$E$3*(1+'2. Inputs'!$B$6)^(('3. Leases'!$G$3+'3. Leases'!$H$3+INT(($A5-'3. Leases'!$G$3-1)/('3. Leases'!$H$3+'2. Inputs'!$B$11))*('3. Leases'!$H$3+'2. Inputs'!$B$11))/4)-('2. Inputs'!$B$3+'2. Inputs'!$B$4)*(1+'2. Inputs'!$B$7)^(('3. Leases'!$G$3+'3. Leases'!$H$3+INT(($A5-'3. Leases'!$G$3-1)/('3. Leases'!$H$3+'2. Inputs'!$B$11))*('3. Leases'!$H$3+'2. Inputs'!$B$11))/4))*'3. Leases'!$C$3,0))</f>
        <v>0</v>
      </c>
      <c r="G5" s="15" t="n">
        <f aca="false">IF($A5&lt;='3. Leases'!$G$3,0,IF(C5&lt;'3. Leases'!$H$3,'3. Leases'!$C$3,0))</f>
        <v>0</v>
      </c>
      <c r="H5" s="14" t="n">
        <f aca="false">IF($A5&lt;='3. Leases'!$G$4,-1,MOD($A5-'3. Leases'!$G$4-1,('3. Leases'!$H$4+'2. Inputs'!$B$11)))</f>
        <v>-1</v>
      </c>
      <c r="I5" s="15" t="n">
        <f aca="false">IF($A5&lt;='3. Leases'!$G$4,'3. Leases'!$C$4*'3. Leases'!$D$4/4,IF(H5&lt;'3. Leases'!$H$4+'2. Inputs'!$B$10,0,'3. Leases'!$C$4*MAX(0,'3. Leases'!$F$4*'3. Leases'!$E$4*(1+'2. Inputs'!$B$6)^(('3. Leases'!$G$4+'3. Leases'!$H$4+INT(($A5-'3. Leases'!$G$4-1)/('3. Leases'!$H$4+'2. Inputs'!$B$11))*('3. Leases'!$H$4+'2. Inputs'!$B$11))/4)-('2. Inputs'!$B$3+'2. Inputs'!$B$4)*(1+'2. Inputs'!$B$7)^(('3. Leases'!$G$4+'3. Leases'!$H$4+INT(($A5-'3. Leases'!$G$4-1)/('3. Leases'!$H$4+'2. Inputs'!$B$11))*('3. Leases'!$H$4+'2. Inputs'!$B$11))/4))/4))</f>
        <v>157250</v>
      </c>
      <c r="J5" s="15" t="n">
        <f aca="false">IF($A5&lt;='3. Leases'!$G$4,'3. Leases'!$C$4*'3. Leases'!$D$4,IF(H5&lt;'3. Leases'!$H$4,0,'3. Leases'!$C$4*MAX(0,'3. Leases'!$F$4*'3. Leases'!$E$4*(1+'2. Inputs'!$B$6)^(('3. Leases'!$G$4+'3. Leases'!$H$4+INT(($A5-'3. Leases'!$G$4-1)/('3. Leases'!$H$4+'2. Inputs'!$B$11))*('3. Leases'!$H$4+'2. Inputs'!$B$11))/4)-('2. Inputs'!$B$3+'2. Inputs'!$B$4)*(1+'2. Inputs'!$B$7)^(('3. Leases'!$G$4+'3. Leases'!$H$4+INT(($A5-'3. Leases'!$G$4-1)/('3. Leases'!$H$4+'2. Inputs'!$B$11))*('3. Leases'!$H$4+'2. Inputs'!$B$11))/4))))</f>
        <v>629000</v>
      </c>
      <c r="K5" s="15" t="n">
        <f aca="false">IF($A5&lt;='3. Leases'!$G$4,0,IF(H5=0,'3. Leases'!$C$4*'2. Inputs'!$B$8*(1+'2. Inputs'!$B$7)^(('3. Leases'!$G$4+INT(($A5-'3. Leases'!$G$4-1)/('3. Leases'!$H$4+'2. Inputs'!$B$11))*('3. Leases'!$H$4+'2. Inputs'!$B$11))/4),0)+IF(H5='3. Leases'!$H$4,'2. Inputs'!$B$12*MAX(0,'3. Leases'!$F$4*'3. Leases'!$E$4*(1+'2. Inputs'!$B$6)^(('3. Leases'!$G$4+'3. Leases'!$H$4+INT(($A5-'3. Leases'!$G$4-1)/('3. Leases'!$H$4+'2. Inputs'!$B$11))*('3. Leases'!$H$4+'2. Inputs'!$B$11))/4)-('2. Inputs'!$B$3+'2. Inputs'!$B$4)*(1+'2. Inputs'!$B$7)^(('3. Leases'!$G$4+'3. Leases'!$H$4+INT(($A5-'3. Leases'!$G$4-1)/('3. Leases'!$H$4+'2. Inputs'!$B$11))*('3. Leases'!$H$4+'2. Inputs'!$B$11))/4))*'3. Leases'!$C$4,0))</f>
        <v>0</v>
      </c>
      <c r="L5" s="15" t="n">
        <f aca="false">IF($A5&lt;='3. Leases'!$G$4,0,IF(H5&lt;'3. Leases'!$H$4,'3. Leases'!$C$4,0))</f>
        <v>0</v>
      </c>
      <c r="M5" s="14" t="n">
        <f aca="false">IF($A5&lt;='3. Leases'!$G$5,-1,MOD($A5-'3. Leases'!$G$5-1,('3. Leases'!$H$5+'2. Inputs'!$B$11)))</f>
        <v>-1</v>
      </c>
      <c r="N5" s="15" t="n">
        <f aca="false">IF($A5&lt;='3. Leases'!$G$5,'3. Leases'!$C$5*'3. Leases'!$D$5/4,IF(M5&lt;'3. Leases'!$H$5+'2. Inputs'!$B$10,0,'3. Leases'!$C$5*MAX(0,'3. Leases'!$F$5*'3. Leases'!$E$5*(1+'2. Inputs'!$B$6)^(('3. Leases'!$G$5+'3. Leases'!$H$5+INT(($A5-'3. Leases'!$G$5-1)/('3. Leases'!$H$5+'2. Inputs'!$B$11))*('3. Leases'!$H$5+'2. Inputs'!$B$11))/4)-('2. Inputs'!$B$3+'2. Inputs'!$B$4)*(1+'2. Inputs'!$B$7)^(('3. Leases'!$G$5+'3. Leases'!$H$5+INT(($A5-'3. Leases'!$G$5-1)/('3. Leases'!$H$5+'2. Inputs'!$B$11))*('3. Leases'!$H$5+'2. Inputs'!$B$11))/4))/4))</f>
        <v>126025</v>
      </c>
      <c r="O5" s="15" t="n">
        <f aca="false">IF($A5&lt;='3. Leases'!$G$5,'3. Leases'!$C$5*'3. Leases'!$D$5,IF(M5&lt;'3. Leases'!$H$5,0,'3. Leases'!$C$5*MAX(0,'3. Leases'!$F$5*'3. Leases'!$E$5*(1+'2. Inputs'!$B$6)^(('3. Leases'!$G$5+'3. Leases'!$H$5+INT(($A5-'3. Leases'!$G$5-1)/('3. Leases'!$H$5+'2. Inputs'!$B$11))*('3. Leases'!$H$5+'2. Inputs'!$B$11))/4)-('2. Inputs'!$B$3+'2. Inputs'!$B$4)*(1+'2. Inputs'!$B$7)^(('3. Leases'!$G$5+'3. Leases'!$H$5+INT(($A5-'3. Leases'!$G$5-1)/('3. Leases'!$H$5+'2. Inputs'!$B$11))*('3. Leases'!$H$5+'2. Inputs'!$B$11))/4))))</f>
        <v>504100</v>
      </c>
      <c r="P5" s="15" t="n">
        <f aca="false">IF($A5&lt;='3. Leases'!$G$5,0,IF(M5=0,'3. Leases'!$C$5*'2. Inputs'!$B$8*(1+'2. Inputs'!$B$7)^(('3. Leases'!$G$5+INT(($A5-'3. Leases'!$G$5-1)/('3. Leases'!$H$5+'2. Inputs'!$B$11))*('3. Leases'!$H$5+'2. Inputs'!$B$11))/4),0)+IF(M5='3. Leases'!$H$5,'2. Inputs'!$B$12*MAX(0,'3. Leases'!$F$5*'3. Leases'!$E$5*(1+'2. Inputs'!$B$6)^(('3. Leases'!$G$5+'3. Leases'!$H$5+INT(($A5-'3. Leases'!$G$5-1)/('3. Leases'!$H$5+'2. Inputs'!$B$11))*('3. Leases'!$H$5+'2. Inputs'!$B$11))/4)-('2. Inputs'!$B$3+'2. Inputs'!$B$4)*(1+'2. Inputs'!$B$7)^(('3. Leases'!$G$5+'3. Leases'!$H$5+INT(($A5-'3. Leases'!$G$5-1)/('3. Leases'!$H$5+'2. Inputs'!$B$11))*('3. Leases'!$H$5+'2. Inputs'!$B$11))/4))*'3. Leases'!$C$5,0))</f>
        <v>0</v>
      </c>
      <c r="Q5" s="15" t="n">
        <f aca="false">IF($A5&lt;='3. Leases'!$G$5,0,IF(M5&lt;'3. Leases'!$H$5,'3. Leases'!$C$5,0))</f>
        <v>0</v>
      </c>
      <c r="R5" s="14" t="n">
        <f aca="false">IF($A5&lt;='3. Leases'!$G$6,-1,MOD($A5-'3. Leases'!$G$6-1,('3. Leases'!$H$6+'2. Inputs'!$B$11)))</f>
        <v>-1</v>
      </c>
      <c r="S5" s="15" t="n">
        <f aca="false">IF($A5&lt;='3. Leases'!$G$6,'3. Leases'!$C$6*'3. Leases'!$D$6/4,IF(R5&lt;'3. Leases'!$H$6+'2. Inputs'!$B$10,0,'3. Leases'!$C$6*MAX(0,'3. Leases'!$F$6*'3. Leases'!$E$6*(1+'2. Inputs'!$B$6)^(('3. Leases'!$G$6+'3. Leases'!$H$6+INT(($A5-'3. Leases'!$G$6-1)/('3. Leases'!$H$6+'2. Inputs'!$B$11))*('3. Leases'!$H$6+'2. Inputs'!$B$11))/4)-('2. Inputs'!$B$3+'2. Inputs'!$B$4)*(1+'2. Inputs'!$B$7)^(('3. Leases'!$G$6+'3. Leases'!$H$6+INT(($A5-'3. Leases'!$G$6-1)/('3. Leases'!$H$6+'2. Inputs'!$B$11))*('3. Leases'!$H$6+'2. Inputs'!$B$11))/4))/4))</f>
        <v>48000</v>
      </c>
      <c r="T5" s="15" t="n">
        <f aca="false">IF($A5&lt;='3. Leases'!$G$6,'3. Leases'!$C$6*'3. Leases'!$D$6,IF(R5&lt;'3. Leases'!$H$6,0,'3. Leases'!$C$6*MAX(0,'3. Leases'!$F$6*'3. Leases'!$E$6*(1+'2. Inputs'!$B$6)^(('3. Leases'!$G$6+'3. Leases'!$H$6+INT(($A5-'3. Leases'!$G$6-1)/('3. Leases'!$H$6+'2. Inputs'!$B$11))*('3. Leases'!$H$6+'2. Inputs'!$B$11))/4)-('2. Inputs'!$B$3+'2. Inputs'!$B$4)*(1+'2. Inputs'!$B$7)^(('3. Leases'!$G$6+'3. Leases'!$H$6+INT(($A5-'3. Leases'!$G$6-1)/('3. Leases'!$H$6+'2. Inputs'!$B$11))*('3. Leases'!$H$6+'2. Inputs'!$B$11))/4))))</f>
        <v>192000</v>
      </c>
      <c r="U5" s="15" t="n">
        <f aca="false">IF($A5&lt;='3. Leases'!$G$6,0,IF(R5=0,'3. Leases'!$C$6*'2. Inputs'!$B$8*(1+'2. Inputs'!$B$7)^(('3. Leases'!$G$6+INT(($A5-'3. Leases'!$G$6-1)/('3. Leases'!$H$6+'2. Inputs'!$B$11))*('3. Leases'!$H$6+'2. Inputs'!$B$11))/4),0)+IF(R5='3. Leases'!$H$6,'2. Inputs'!$B$12*MAX(0,'3. Leases'!$F$6*'3. Leases'!$E$6*(1+'2. Inputs'!$B$6)^(('3. Leases'!$G$6+'3. Leases'!$H$6+INT(($A5-'3. Leases'!$G$6-1)/('3. Leases'!$H$6+'2. Inputs'!$B$11))*('3. Leases'!$H$6+'2. Inputs'!$B$11))/4)-('2. Inputs'!$B$3+'2. Inputs'!$B$4)*(1+'2. Inputs'!$B$7)^(('3. Leases'!$G$6+'3. Leases'!$H$6+INT(($A5-'3. Leases'!$G$6-1)/('3. Leases'!$H$6+'2. Inputs'!$B$11))*('3. Leases'!$H$6+'2. Inputs'!$B$11))/4))*'3. Leases'!$C$6,0))</f>
        <v>0</v>
      </c>
      <c r="V5" s="15" t="n">
        <f aca="false">IF($A5&lt;='3. Leases'!$G$6,0,IF(R5&lt;'3. Leases'!$H$6,'3. Leases'!$C$6,0))</f>
        <v>0</v>
      </c>
      <c r="W5" s="14" t="n">
        <f aca="false">IF($A5&lt;='3. Leases'!$G$7,-1,MOD($A5-'3. Leases'!$G$7-1,('3. Leases'!$H$7+'2. Inputs'!$B$11)))</f>
        <v>-1</v>
      </c>
      <c r="X5" s="15" t="n">
        <f aca="false">IF($A5&lt;='3. Leases'!$G$7,'3. Leases'!$C$7*'3. Leases'!$D$7/4,IF(W5&lt;'3. Leases'!$H$7+'2. Inputs'!$B$10,0,'3. Leases'!$C$7*MAX(0,'3. Leases'!$F$7*'3. Leases'!$E$7*(1+'2. Inputs'!$B$6)^(('3. Leases'!$G$7+'3. Leases'!$H$7+INT(($A5-'3. Leases'!$G$7-1)/('3. Leases'!$H$7+'2. Inputs'!$B$11))*('3. Leases'!$H$7+'2. Inputs'!$B$11))/4)-('2. Inputs'!$B$3+'2. Inputs'!$B$4)*(1+'2. Inputs'!$B$7)^(('3. Leases'!$G$7+'3. Leases'!$H$7+INT(($A5-'3. Leases'!$G$7-1)/('3. Leases'!$H$7+'2. Inputs'!$B$11))*('3. Leases'!$H$7+'2. Inputs'!$B$11))/4))/4))</f>
        <v>106000</v>
      </c>
      <c r="Y5" s="15" t="n">
        <f aca="false">IF($A5&lt;='3. Leases'!$G$7,'3. Leases'!$C$7*'3. Leases'!$D$7,IF(W5&lt;'3. Leases'!$H$7,0,'3. Leases'!$C$7*MAX(0,'3. Leases'!$F$7*'3. Leases'!$E$7*(1+'2. Inputs'!$B$6)^(('3. Leases'!$G$7+'3. Leases'!$H$7+INT(($A5-'3. Leases'!$G$7-1)/('3. Leases'!$H$7+'2. Inputs'!$B$11))*('3. Leases'!$H$7+'2. Inputs'!$B$11))/4)-('2. Inputs'!$B$3+'2. Inputs'!$B$4)*(1+'2. Inputs'!$B$7)^(('3. Leases'!$G$7+'3. Leases'!$H$7+INT(($A5-'3. Leases'!$G$7-1)/('3. Leases'!$H$7+'2. Inputs'!$B$11))*('3. Leases'!$H$7+'2. Inputs'!$B$11))/4))))</f>
        <v>424000</v>
      </c>
      <c r="Z5" s="15" t="n">
        <f aca="false">IF($A5&lt;='3. Leases'!$G$7,0,IF(W5=0,'3. Leases'!$C$7*'2. Inputs'!$B$8*(1+'2. Inputs'!$B$7)^(('3. Leases'!$G$7+INT(($A5-'3. Leases'!$G$7-1)/('3. Leases'!$H$7+'2. Inputs'!$B$11))*('3. Leases'!$H$7+'2. Inputs'!$B$11))/4),0)+IF(W5='3. Leases'!$H$7,'2. Inputs'!$B$12*MAX(0,'3. Leases'!$F$7*'3. Leases'!$E$7*(1+'2. Inputs'!$B$6)^(('3. Leases'!$G$7+'3. Leases'!$H$7+INT(($A5-'3. Leases'!$G$7-1)/('3. Leases'!$H$7+'2. Inputs'!$B$11))*('3. Leases'!$H$7+'2. Inputs'!$B$11))/4)-('2. Inputs'!$B$3+'2. Inputs'!$B$4)*(1+'2. Inputs'!$B$7)^(('3. Leases'!$G$7+'3. Leases'!$H$7+INT(($A5-'3. Leases'!$G$7-1)/('3. Leases'!$H$7+'2. Inputs'!$B$11))*('3. Leases'!$H$7+'2. Inputs'!$B$11))/4))*'3. Leases'!$C$7,0))</f>
        <v>0</v>
      </c>
      <c r="AA5" s="15" t="n">
        <f aca="false">IF($A5&lt;='3. Leases'!$G$7,0,IF(W5&lt;'3. Leases'!$H$7,'3. Leases'!$C$7,0))</f>
        <v>0</v>
      </c>
      <c r="AB5" s="14" t="n">
        <f aca="false">IF($A5&lt;='3. Leases'!$G$8,-1,MOD($A5-'3. Leases'!$G$8-1,('3. Leases'!$H$8+'2. Inputs'!$B$11)))</f>
        <v>-1</v>
      </c>
      <c r="AC5" s="15" t="n">
        <f aca="false">IF($A5&lt;='3. Leases'!$G$8,'3. Leases'!$C$8*'3. Leases'!$D$8/4,IF(AB5&lt;'3. Leases'!$H$8+'2. Inputs'!$B$10,0,'3. Leases'!$C$8*MAX(0,'3. Leases'!$F$8*'3. Leases'!$E$8*(1+'2. Inputs'!$B$6)^(('3. Leases'!$G$8+'3. Leases'!$H$8+INT(($A5-'3. Leases'!$G$8-1)/('3. Leases'!$H$8+'2. Inputs'!$B$11))*('3. Leases'!$H$8+'2. Inputs'!$B$11))/4)-('2. Inputs'!$B$3+'2. Inputs'!$B$4)*(1+'2. Inputs'!$B$7)^(('3. Leases'!$G$8+'3. Leases'!$H$8+INT(($A5-'3. Leases'!$G$8-1)/('3. Leases'!$H$8+'2. Inputs'!$B$11))*('3. Leases'!$H$8+'2. Inputs'!$B$11))/4))/4))</f>
        <v>55000</v>
      </c>
      <c r="AD5" s="15" t="n">
        <f aca="false">IF($A5&lt;='3. Leases'!$G$8,'3. Leases'!$C$8*'3. Leases'!$D$8,IF(AB5&lt;'3. Leases'!$H$8,0,'3. Leases'!$C$8*MAX(0,'3. Leases'!$F$8*'3. Leases'!$E$8*(1+'2. Inputs'!$B$6)^(('3. Leases'!$G$8+'3. Leases'!$H$8+INT(($A5-'3. Leases'!$G$8-1)/('3. Leases'!$H$8+'2. Inputs'!$B$11))*('3. Leases'!$H$8+'2. Inputs'!$B$11))/4)-('2. Inputs'!$B$3+'2. Inputs'!$B$4)*(1+'2. Inputs'!$B$7)^(('3. Leases'!$G$8+'3. Leases'!$H$8+INT(($A5-'3. Leases'!$G$8-1)/('3. Leases'!$H$8+'2. Inputs'!$B$11))*('3. Leases'!$H$8+'2. Inputs'!$B$11))/4))))</f>
        <v>220000</v>
      </c>
      <c r="AE5" s="15" t="n">
        <f aca="false">IF($A5&lt;='3. Leases'!$G$8,0,IF(AB5=0,'3. Leases'!$C$8*'2. Inputs'!$B$8*(1+'2. Inputs'!$B$7)^(('3. Leases'!$G$8+INT(($A5-'3. Leases'!$G$8-1)/('3. Leases'!$H$8+'2. Inputs'!$B$11))*('3. Leases'!$H$8+'2. Inputs'!$B$11))/4),0)+IF(AB5='3. Leases'!$H$8,'2. Inputs'!$B$12*MAX(0,'3. Leases'!$F$8*'3. Leases'!$E$8*(1+'2. Inputs'!$B$6)^(('3. Leases'!$G$8+'3. Leases'!$H$8+INT(($A5-'3. Leases'!$G$8-1)/('3. Leases'!$H$8+'2. Inputs'!$B$11))*('3. Leases'!$H$8+'2. Inputs'!$B$11))/4)-('2. Inputs'!$B$3+'2. Inputs'!$B$4)*(1+'2. Inputs'!$B$7)^(('3. Leases'!$G$8+'3. Leases'!$H$8+INT(($A5-'3. Leases'!$G$8-1)/('3. Leases'!$H$8+'2. Inputs'!$B$11))*('3. Leases'!$H$8+'2. Inputs'!$B$11))/4))*'3. Leases'!$C$8,0))</f>
        <v>0</v>
      </c>
      <c r="AF5" s="15" t="n">
        <f aca="false">IF($A5&lt;='3. Leases'!$G$8,0,IF(AB5&lt;'3. Leases'!$H$8,'3. Leases'!$C$8,0))</f>
        <v>0</v>
      </c>
      <c r="AG5" s="14" t="n">
        <f aca="false">IF($A5&lt;='3. Leases'!$G$9,-1,MOD($A5-'3. Leases'!$G$9-1,('3. Leases'!$H$9+'2. Inputs'!$B$11)))</f>
        <v>-1</v>
      </c>
      <c r="AH5" s="15" t="n">
        <f aca="false">IF($A5&lt;='3. Leases'!$G$9,'3. Leases'!$C$9*'3. Leases'!$D$9/4,IF(AG5&lt;'3. Leases'!$H$9+'2. Inputs'!$B$10,0,'3. Leases'!$C$9*MAX(0,'3. Leases'!$F$9*'3. Leases'!$E$9*(1+'2. Inputs'!$B$6)^(('3. Leases'!$G$9+'3. Leases'!$H$9+INT(($A5-'3. Leases'!$G$9-1)/('3. Leases'!$H$9+'2. Inputs'!$B$11))*('3. Leases'!$H$9+'2. Inputs'!$B$11))/4)-('2. Inputs'!$B$3+'2. Inputs'!$B$4)*(1+'2. Inputs'!$B$7)^(('3. Leases'!$G$9+'3. Leases'!$H$9+INT(($A5-'3. Leases'!$G$9-1)/('3. Leases'!$H$9+'2. Inputs'!$B$11))*('3. Leases'!$H$9+'2. Inputs'!$B$11))/4))/4))</f>
        <v>59800</v>
      </c>
      <c r="AI5" s="15" t="n">
        <f aca="false">IF($A5&lt;='3. Leases'!$G$9,'3. Leases'!$C$9*'3. Leases'!$D$9,IF(AG5&lt;'3. Leases'!$H$9,0,'3. Leases'!$C$9*MAX(0,'3. Leases'!$F$9*'3. Leases'!$E$9*(1+'2. Inputs'!$B$6)^(('3. Leases'!$G$9+'3. Leases'!$H$9+INT(($A5-'3. Leases'!$G$9-1)/('3. Leases'!$H$9+'2. Inputs'!$B$11))*('3. Leases'!$H$9+'2. Inputs'!$B$11))/4)-('2. Inputs'!$B$3+'2. Inputs'!$B$4)*(1+'2. Inputs'!$B$7)^(('3. Leases'!$G$9+'3. Leases'!$H$9+INT(($A5-'3. Leases'!$G$9-1)/('3. Leases'!$H$9+'2. Inputs'!$B$11))*('3. Leases'!$H$9+'2. Inputs'!$B$11))/4))))</f>
        <v>239200</v>
      </c>
      <c r="AJ5" s="15" t="n">
        <f aca="false">IF($A5&lt;='3. Leases'!$G$9,0,IF(AG5=0,'3. Leases'!$C$9*'2. Inputs'!$B$8*(1+'2. Inputs'!$B$7)^(('3. Leases'!$G$9+INT(($A5-'3. Leases'!$G$9-1)/('3. Leases'!$H$9+'2. Inputs'!$B$11))*('3. Leases'!$H$9+'2. Inputs'!$B$11))/4),0)+IF(AG5='3. Leases'!$H$9,'2. Inputs'!$B$12*MAX(0,'3. Leases'!$F$9*'3. Leases'!$E$9*(1+'2. Inputs'!$B$6)^(('3. Leases'!$G$9+'3. Leases'!$H$9+INT(($A5-'3. Leases'!$G$9-1)/('3. Leases'!$H$9+'2. Inputs'!$B$11))*('3. Leases'!$H$9+'2. Inputs'!$B$11))/4)-('2. Inputs'!$B$3+'2. Inputs'!$B$4)*(1+'2. Inputs'!$B$7)^(('3. Leases'!$G$9+'3. Leases'!$H$9+INT(($A5-'3. Leases'!$G$9-1)/('3. Leases'!$H$9+'2. Inputs'!$B$11))*('3. Leases'!$H$9+'2. Inputs'!$B$11))/4))*'3. Leases'!$C$9,0))</f>
        <v>0</v>
      </c>
      <c r="AK5" s="15" t="n">
        <f aca="false">IF($A5&lt;='3. Leases'!$G$9,0,IF(AG5&lt;'3. Leases'!$H$9,'3. Leases'!$C$9,0))</f>
        <v>0</v>
      </c>
      <c r="AL5" s="14" t="n">
        <f aca="false">IF($A5&lt;='3. Leases'!$G$10,-1,MOD($A5-'3. Leases'!$G$10-1,('3. Leases'!$H$10+'2. Inputs'!$B$11)))</f>
        <v>-1</v>
      </c>
      <c r="AM5" s="15" t="n">
        <f aca="false">IF($A5&lt;='3. Leases'!$G$10,'3. Leases'!$C$10*'3. Leases'!$D$10/4,IF(AL5&lt;'3. Leases'!$H$10+'2. Inputs'!$B$10,0,'3. Leases'!$C$10*MAX(0,'3. Leases'!$F$10*'3. Leases'!$E$10*(1+'2. Inputs'!$B$6)^(('3. Leases'!$G$10+'3. Leases'!$H$10+INT(($A5-'3. Leases'!$G$10-1)/('3. Leases'!$H$10+'2. Inputs'!$B$11))*('3. Leases'!$H$10+'2. Inputs'!$B$11))/4)-('2. Inputs'!$B$3+'2. Inputs'!$B$4)*(1+'2. Inputs'!$B$7)^(('3. Leases'!$G$10+'3. Leases'!$H$10+INT(($A5-'3. Leases'!$G$10-1)/('3. Leases'!$H$10+'2. Inputs'!$B$11))*('3. Leases'!$H$10+'2. Inputs'!$B$11))/4))/4))</f>
        <v>24000</v>
      </c>
      <c r="AN5" s="15" t="n">
        <f aca="false">IF($A5&lt;='3. Leases'!$G$10,'3. Leases'!$C$10*'3. Leases'!$D$10,IF(AL5&lt;'3. Leases'!$H$10,0,'3. Leases'!$C$10*MAX(0,'3. Leases'!$F$10*'3. Leases'!$E$10*(1+'2. Inputs'!$B$6)^(('3. Leases'!$G$10+'3. Leases'!$H$10+INT(($A5-'3. Leases'!$G$10-1)/('3. Leases'!$H$10+'2. Inputs'!$B$11))*('3. Leases'!$H$10+'2. Inputs'!$B$11))/4)-('2. Inputs'!$B$3+'2. Inputs'!$B$4)*(1+'2. Inputs'!$B$7)^(('3. Leases'!$G$10+'3. Leases'!$H$10+INT(($A5-'3. Leases'!$G$10-1)/('3. Leases'!$H$10+'2. Inputs'!$B$11))*('3. Leases'!$H$10+'2. Inputs'!$B$11))/4))))</f>
        <v>96000</v>
      </c>
      <c r="AO5" s="15" t="n">
        <f aca="false">IF($A5&lt;='3. Leases'!$G$10,0,IF(AL5=0,'3. Leases'!$C$10*'2. Inputs'!$B$8*(1+'2. Inputs'!$B$7)^(('3. Leases'!$G$10+INT(($A5-'3. Leases'!$G$10-1)/('3. Leases'!$H$10+'2. Inputs'!$B$11))*('3. Leases'!$H$10+'2. Inputs'!$B$11))/4),0)+IF(AL5='3. Leases'!$H$10,'2. Inputs'!$B$12*MAX(0,'3. Leases'!$F$10*'3. Leases'!$E$10*(1+'2. Inputs'!$B$6)^(('3. Leases'!$G$10+'3. Leases'!$H$10+INT(($A5-'3. Leases'!$G$10-1)/('3. Leases'!$H$10+'2. Inputs'!$B$11))*('3. Leases'!$H$10+'2. Inputs'!$B$11))/4)-('2. Inputs'!$B$3+'2. Inputs'!$B$4)*(1+'2. Inputs'!$B$7)^(('3. Leases'!$G$10+'3. Leases'!$H$10+INT(($A5-'3. Leases'!$G$10-1)/('3. Leases'!$H$10+'2. Inputs'!$B$11))*('3. Leases'!$H$10+'2. Inputs'!$B$11))/4))*'3. Leases'!$C$10,0))</f>
        <v>0</v>
      </c>
      <c r="AP5" s="15" t="n">
        <f aca="false">IF($A5&lt;='3. Leases'!$G$10,0,IF(AL5&lt;'3. Leases'!$H$10,'3. Leases'!$C$10,0))</f>
        <v>0</v>
      </c>
      <c r="AQ5" s="14" t="n">
        <f aca="false">IF($A5&lt;='3. Leases'!$G$11,-1,MOD($A5-'3. Leases'!$G$11-1,('3. Leases'!$H$11+'2. Inputs'!$B$11)))</f>
        <v>-1</v>
      </c>
      <c r="AR5" s="15" t="n">
        <f aca="false">IF($A5&lt;='3. Leases'!$G$11,'3. Leases'!$C$11*'3. Leases'!$D$11/4,IF(AQ5&lt;'3. Leases'!$H$11+'2. Inputs'!$B$10,0,'3. Leases'!$C$11*MAX(0,'3. Leases'!$F$11*'3. Leases'!$E$11*(1+'2. Inputs'!$B$6)^(('3. Leases'!$G$11+'3. Leases'!$H$11+INT(($A5-'3. Leases'!$G$11-1)/('3. Leases'!$H$11+'2. Inputs'!$B$11))*('3. Leases'!$H$11+'2. Inputs'!$B$11))/4)-('2. Inputs'!$B$3+'2. Inputs'!$B$4)*(1+'2. Inputs'!$B$7)^(('3. Leases'!$G$11+'3. Leases'!$H$11+INT(($A5-'3. Leases'!$G$11-1)/('3. Leases'!$H$11+'2. Inputs'!$B$11))*('3. Leases'!$H$11+'2. Inputs'!$B$11))/4))/4))</f>
        <v>147000</v>
      </c>
      <c r="AS5" s="15" t="n">
        <f aca="false">IF($A5&lt;='3. Leases'!$G$11,'3. Leases'!$C$11*'3. Leases'!$D$11,IF(AQ5&lt;'3. Leases'!$H$11,0,'3. Leases'!$C$11*MAX(0,'3. Leases'!$F$11*'3. Leases'!$E$11*(1+'2. Inputs'!$B$6)^(('3. Leases'!$G$11+'3. Leases'!$H$11+INT(($A5-'3. Leases'!$G$11-1)/('3. Leases'!$H$11+'2. Inputs'!$B$11))*('3. Leases'!$H$11+'2. Inputs'!$B$11))/4)-('2. Inputs'!$B$3+'2. Inputs'!$B$4)*(1+'2. Inputs'!$B$7)^(('3. Leases'!$G$11+'3. Leases'!$H$11+INT(($A5-'3. Leases'!$G$11-1)/('3. Leases'!$H$11+'2. Inputs'!$B$11))*('3. Leases'!$H$11+'2. Inputs'!$B$11))/4))))</f>
        <v>588000</v>
      </c>
      <c r="AT5" s="15" t="n">
        <f aca="false">IF($A5&lt;='3. Leases'!$G$11,0,IF(AQ5=0,'3. Leases'!$C$11*'2. Inputs'!$B$8*(1+'2. Inputs'!$B$7)^(('3. Leases'!$G$11+INT(($A5-'3. Leases'!$G$11-1)/('3. Leases'!$H$11+'2. Inputs'!$B$11))*('3. Leases'!$H$11+'2. Inputs'!$B$11))/4),0)+IF(AQ5='3. Leases'!$H$11,'2. Inputs'!$B$12*MAX(0,'3. Leases'!$F$11*'3. Leases'!$E$11*(1+'2. Inputs'!$B$6)^(('3. Leases'!$G$11+'3. Leases'!$H$11+INT(($A5-'3. Leases'!$G$11-1)/('3. Leases'!$H$11+'2. Inputs'!$B$11))*('3. Leases'!$H$11+'2. Inputs'!$B$11))/4)-('2. Inputs'!$B$3+'2. Inputs'!$B$4)*(1+'2. Inputs'!$B$7)^(('3. Leases'!$G$11+'3. Leases'!$H$11+INT(($A5-'3. Leases'!$G$11-1)/('3. Leases'!$H$11+'2. Inputs'!$B$11))*('3. Leases'!$H$11+'2. Inputs'!$B$11))/4))*'3. Leases'!$C$11,0))</f>
        <v>0</v>
      </c>
      <c r="AU5" s="15" t="n">
        <f aca="false">IF($A5&lt;='3. Leases'!$G$11,0,IF(AQ5&lt;'3. Leases'!$H$11,'3. Leases'!$C$11,0))</f>
        <v>0</v>
      </c>
      <c r="AV5" s="14" t="n">
        <f aca="false">IF($A5&lt;='3. Leases'!$G$12,-1,MOD($A5-'3. Leases'!$G$12-1,('3. Leases'!$H$12+'2. Inputs'!$B$11)))</f>
        <v>-1</v>
      </c>
      <c r="AW5" s="15" t="n">
        <f aca="false">IF($A5&lt;='3. Leases'!$G$12,'3. Leases'!$C$12*'3. Leases'!$D$12/4,IF(AV5&lt;'3. Leases'!$H$12+'2. Inputs'!$B$10,0,'3. Leases'!$C$12*MAX(0,'3. Leases'!$F$12*'3. Leases'!$E$12*(1+'2. Inputs'!$B$6)^(('3. Leases'!$G$12+'3. Leases'!$H$12+INT(($A5-'3. Leases'!$G$12-1)/('3. Leases'!$H$12+'2. Inputs'!$B$11))*('3. Leases'!$H$12+'2. Inputs'!$B$11))/4)-('2. Inputs'!$B$3+'2. Inputs'!$B$4)*(1+'2. Inputs'!$B$7)^(('3. Leases'!$G$12+'3. Leases'!$H$12+INT(($A5-'3. Leases'!$G$12-1)/('3. Leases'!$H$12+'2. Inputs'!$B$11))*('3. Leases'!$H$12+'2. Inputs'!$B$11))/4))/4))</f>
        <v>21000</v>
      </c>
      <c r="AX5" s="15" t="n">
        <f aca="false">IF($A5&lt;='3. Leases'!$G$12,'3. Leases'!$C$12*'3. Leases'!$D$12,IF(AV5&lt;'3. Leases'!$H$12,0,'3. Leases'!$C$12*MAX(0,'3. Leases'!$F$12*'3. Leases'!$E$12*(1+'2. Inputs'!$B$6)^(('3. Leases'!$G$12+'3. Leases'!$H$12+INT(($A5-'3. Leases'!$G$12-1)/('3. Leases'!$H$12+'2. Inputs'!$B$11))*('3. Leases'!$H$12+'2. Inputs'!$B$11))/4)-('2. Inputs'!$B$3+'2. Inputs'!$B$4)*(1+'2. Inputs'!$B$7)^(('3. Leases'!$G$12+'3. Leases'!$H$12+INT(($A5-'3. Leases'!$G$12-1)/('3. Leases'!$H$12+'2. Inputs'!$B$11))*('3. Leases'!$H$12+'2. Inputs'!$B$11))/4))))</f>
        <v>84000</v>
      </c>
      <c r="AY5" s="15" t="n">
        <f aca="false">IF($A5&lt;='3. Leases'!$G$12,0,IF(AV5=0,'3. Leases'!$C$12*'2. Inputs'!$B$8*(1+'2. Inputs'!$B$7)^(('3. Leases'!$G$12+INT(($A5-'3. Leases'!$G$12-1)/('3. Leases'!$H$12+'2. Inputs'!$B$11))*('3. Leases'!$H$12+'2. Inputs'!$B$11))/4),0)+IF(AV5='3. Leases'!$H$12,'2. Inputs'!$B$12*MAX(0,'3. Leases'!$F$12*'3. Leases'!$E$12*(1+'2. Inputs'!$B$6)^(('3. Leases'!$G$12+'3. Leases'!$H$12+INT(($A5-'3. Leases'!$G$12-1)/('3. Leases'!$H$12+'2. Inputs'!$B$11))*('3. Leases'!$H$12+'2. Inputs'!$B$11))/4)-('2. Inputs'!$B$3+'2. Inputs'!$B$4)*(1+'2. Inputs'!$B$7)^(('3. Leases'!$G$12+'3. Leases'!$H$12+INT(($A5-'3. Leases'!$G$12-1)/('3. Leases'!$H$12+'2. Inputs'!$B$11))*('3. Leases'!$H$12+'2. Inputs'!$B$11))/4))*'3. Leases'!$C$12,0))</f>
        <v>0</v>
      </c>
      <c r="AZ5" s="15" t="n">
        <f aca="false">IF($A5&lt;='3. Leases'!$G$12,0,IF(AV5&lt;'3. Leases'!$H$12,'3. Leases'!$C$12,0))</f>
        <v>0</v>
      </c>
      <c r="BA5" s="14" t="n">
        <f aca="false">IF($A5&lt;='3. Leases'!$G$13,-1,MOD($A5-'3. Leases'!$G$13-1,('3. Leases'!$H$13+'2. Inputs'!$B$11)))</f>
        <v>-1</v>
      </c>
      <c r="BB5" s="15" t="n">
        <f aca="false">IF($A5&lt;='3. Leases'!$G$13,'3. Leases'!$C$13*'3. Leases'!$D$13/4,IF(BA5&lt;'3. Leases'!$H$13+'2. Inputs'!$B$10,0,'3. Leases'!$C$13*MAX(0,'3. Leases'!$F$13*'3. Leases'!$E$13*(1+'2. Inputs'!$B$6)^(('3. Leases'!$G$13+'3. Leases'!$H$13+INT(($A5-'3. Leases'!$G$13-1)/('3. Leases'!$H$13+'2. Inputs'!$B$11))*('3. Leases'!$H$13+'2. Inputs'!$B$11))/4)-('2. Inputs'!$B$3+'2. Inputs'!$B$4)*(1+'2. Inputs'!$B$7)^(('3. Leases'!$G$13+'3. Leases'!$H$13+INT(($A5-'3. Leases'!$G$13-1)/('3. Leases'!$H$13+'2. Inputs'!$B$11))*('3. Leases'!$H$13+'2. Inputs'!$B$11))/4))/4))</f>
        <v>53200</v>
      </c>
      <c r="BC5" s="15" t="n">
        <f aca="false">IF($A5&lt;='3. Leases'!$G$13,'3. Leases'!$C$13*'3. Leases'!$D$13,IF(BA5&lt;'3. Leases'!$H$13,0,'3. Leases'!$C$13*MAX(0,'3. Leases'!$F$13*'3. Leases'!$E$13*(1+'2. Inputs'!$B$6)^(('3. Leases'!$G$13+'3. Leases'!$H$13+INT(($A5-'3. Leases'!$G$13-1)/('3. Leases'!$H$13+'2. Inputs'!$B$11))*('3. Leases'!$H$13+'2. Inputs'!$B$11))/4)-('2. Inputs'!$B$3+'2. Inputs'!$B$4)*(1+'2. Inputs'!$B$7)^(('3. Leases'!$G$13+'3. Leases'!$H$13+INT(($A5-'3. Leases'!$G$13-1)/('3. Leases'!$H$13+'2. Inputs'!$B$11))*('3. Leases'!$H$13+'2. Inputs'!$B$11))/4))))</f>
        <v>212800</v>
      </c>
      <c r="BD5" s="15" t="n">
        <f aca="false">IF($A5&lt;='3. Leases'!$G$13,0,IF(BA5=0,'3. Leases'!$C$13*'2. Inputs'!$B$8*(1+'2. Inputs'!$B$7)^(('3. Leases'!$G$13+INT(($A5-'3. Leases'!$G$13-1)/('3. Leases'!$H$13+'2. Inputs'!$B$11))*('3. Leases'!$H$13+'2. Inputs'!$B$11))/4),0)+IF(BA5='3. Leases'!$H$13,'2. Inputs'!$B$12*MAX(0,'3. Leases'!$F$13*'3. Leases'!$E$13*(1+'2. Inputs'!$B$6)^(('3. Leases'!$G$13+'3. Leases'!$H$13+INT(($A5-'3. Leases'!$G$13-1)/('3. Leases'!$H$13+'2. Inputs'!$B$11))*('3. Leases'!$H$13+'2. Inputs'!$B$11))/4)-('2. Inputs'!$B$3+'2. Inputs'!$B$4)*(1+'2. Inputs'!$B$7)^(('3. Leases'!$G$13+'3. Leases'!$H$13+INT(($A5-'3. Leases'!$G$13-1)/('3. Leases'!$H$13+'2. Inputs'!$B$11))*('3. Leases'!$H$13+'2. Inputs'!$B$11))/4))*'3. Leases'!$C$13,0))</f>
        <v>0</v>
      </c>
      <c r="BE5" s="15" t="n">
        <f aca="false">IF($A5&lt;='3. Leases'!$G$13,0,IF(BA5&lt;'3. Leases'!$H$13,'3. Leases'!$C$13,0))</f>
        <v>0</v>
      </c>
      <c r="BF5" s="14" t="n">
        <f aca="false">IF($A5&lt;='3. Leases'!$G$14,-1,MOD($A5-'3. Leases'!$G$14-1,('3. Leases'!$H$14+'2. Inputs'!$B$11)))</f>
        <v>-1</v>
      </c>
      <c r="BG5" s="15" t="n">
        <f aca="false">IF($A5&lt;='3. Leases'!$G$14,'3. Leases'!$C$14*'3. Leases'!$D$14/4,IF(BF5&lt;'3. Leases'!$H$14+'2. Inputs'!$B$10,0,'3. Leases'!$C$14*MAX(0,'3. Leases'!$F$14*'3. Leases'!$E$14*(1+'2. Inputs'!$B$6)^(('3. Leases'!$G$14+'3. Leases'!$H$14+INT(($A5-'3. Leases'!$G$14-1)/('3. Leases'!$H$14+'2. Inputs'!$B$11))*('3. Leases'!$H$14+'2. Inputs'!$B$11))/4)-('2. Inputs'!$B$3+'2. Inputs'!$B$4)*(1+'2. Inputs'!$B$7)^(('3. Leases'!$G$14+'3. Leases'!$H$14+INT(($A5-'3. Leases'!$G$14-1)/('3. Leases'!$H$14+'2. Inputs'!$B$11))*('3. Leases'!$H$14+'2. Inputs'!$B$11))/4))/4))</f>
        <v>119625</v>
      </c>
      <c r="BH5" s="15" t="n">
        <f aca="false">IF($A5&lt;='3. Leases'!$G$14,'3. Leases'!$C$14*'3. Leases'!$D$14,IF(BF5&lt;'3. Leases'!$H$14,0,'3. Leases'!$C$14*MAX(0,'3. Leases'!$F$14*'3. Leases'!$E$14*(1+'2. Inputs'!$B$6)^(('3. Leases'!$G$14+'3. Leases'!$H$14+INT(($A5-'3. Leases'!$G$14-1)/('3. Leases'!$H$14+'2. Inputs'!$B$11))*('3. Leases'!$H$14+'2. Inputs'!$B$11))/4)-('2. Inputs'!$B$3+'2. Inputs'!$B$4)*(1+'2. Inputs'!$B$7)^(('3. Leases'!$G$14+'3. Leases'!$H$14+INT(($A5-'3. Leases'!$G$14-1)/('3. Leases'!$H$14+'2. Inputs'!$B$11))*('3. Leases'!$H$14+'2. Inputs'!$B$11))/4))))</f>
        <v>478500</v>
      </c>
      <c r="BI5" s="15" t="n">
        <f aca="false">IF($A5&lt;='3. Leases'!$G$14,0,IF(BF5=0,'3. Leases'!$C$14*'2. Inputs'!$B$8*(1+'2. Inputs'!$B$7)^(('3. Leases'!$G$14+INT(($A5-'3. Leases'!$G$14-1)/('3. Leases'!$H$14+'2. Inputs'!$B$11))*('3. Leases'!$H$14+'2. Inputs'!$B$11))/4),0)+IF(BF5='3. Leases'!$H$14,'2. Inputs'!$B$12*MAX(0,'3. Leases'!$F$14*'3. Leases'!$E$14*(1+'2. Inputs'!$B$6)^(('3. Leases'!$G$14+'3. Leases'!$H$14+INT(($A5-'3. Leases'!$G$14-1)/('3. Leases'!$H$14+'2. Inputs'!$B$11))*('3. Leases'!$H$14+'2. Inputs'!$B$11))/4)-('2. Inputs'!$B$3+'2. Inputs'!$B$4)*(1+'2. Inputs'!$B$7)^(('3. Leases'!$G$14+'3. Leases'!$H$14+INT(($A5-'3. Leases'!$G$14-1)/('3. Leases'!$H$14+'2. Inputs'!$B$11))*('3. Leases'!$H$14+'2. Inputs'!$B$11))/4))*'3. Leases'!$C$14,0))</f>
        <v>0</v>
      </c>
      <c r="BJ5" s="15" t="n">
        <f aca="false">IF($A5&lt;='3. Leases'!$G$14,0,IF(BF5&lt;'3. Leases'!$H$14,'3. Leases'!$C$14,0))</f>
        <v>0</v>
      </c>
      <c r="BK5" s="14" t="n">
        <f aca="false">IF($A5&lt;='3. Leases'!$G$15,-1,MOD($A5-'3. Leases'!$G$15-1,('3. Leases'!$H$15+'2. Inputs'!$B$11)))</f>
        <v>-1</v>
      </c>
      <c r="BL5" s="15" t="n">
        <f aca="false">IF($A5&lt;='3. Leases'!$G$15,'3. Leases'!$C$15*'3. Leases'!$D$15/4,IF(BK5&lt;'3. Leases'!$H$15+'2. Inputs'!$B$10,0,'3. Leases'!$C$15*MAX(0,'3. Leases'!$F$15*'3. Leases'!$E$15*(1+'2. Inputs'!$B$6)^(('3. Leases'!$G$15+'3. Leases'!$H$15+INT(($A5-'3. Leases'!$G$15-1)/('3. Leases'!$H$15+'2. Inputs'!$B$11))*('3. Leases'!$H$15+'2. Inputs'!$B$11))/4)-('2. Inputs'!$B$3+'2. Inputs'!$B$4)*(1+'2. Inputs'!$B$7)^(('3. Leases'!$G$15+'3. Leases'!$H$15+INT(($A5-'3. Leases'!$G$15-1)/('3. Leases'!$H$15+'2. Inputs'!$B$11))*('3. Leases'!$H$15+'2. Inputs'!$B$11))/4))/4))</f>
        <v>141375</v>
      </c>
      <c r="BM5" s="15" t="n">
        <f aca="false">IF($A5&lt;='3. Leases'!$G$15,'3. Leases'!$C$15*'3. Leases'!$D$15,IF(BK5&lt;'3. Leases'!$H$15,0,'3. Leases'!$C$15*MAX(0,'3. Leases'!$F$15*'3. Leases'!$E$15*(1+'2. Inputs'!$B$6)^(('3. Leases'!$G$15+'3. Leases'!$H$15+INT(($A5-'3. Leases'!$G$15-1)/('3. Leases'!$H$15+'2. Inputs'!$B$11))*('3. Leases'!$H$15+'2. Inputs'!$B$11))/4)-('2. Inputs'!$B$3+'2. Inputs'!$B$4)*(1+'2. Inputs'!$B$7)^(('3. Leases'!$G$15+'3. Leases'!$H$15+INT(($A5-'3. Leases'!$G$15-1)/('3. Leases'!$H$15+'2. Inputs'!$B$11))*('3. Leases'!$H$15+'2. Inputs'!$B$11))/4))))</f>
        <v>565500</v>
      </c>
      <c r="BN5" s="15" t="n">
        <f aca="false">IF($A5&lt;='3. Leases'!$G$15,0,IF(BK5=0,'3. Leases'!$C$15*'2. Inputs'!$B$8*(1+'2. Inputs'!$B$7)^(('3. Leases'!$G$15+INT(($A5-'3. Leases'!$G$15-1)/('3. Leases'!$H$15+'2. Inputs'!$B$11))*('3. Leases'!$H$15+'2. Inputs'!$B$11))/4),0)+IF(BK5='3. Leases'!$H$15,'2. Inputs'!$B$12*MAX(0,'3. Leases'!$F$15*'3. Leases'!$E$15*(1+'2. Inputs'!$B$6)^(('3. Leases'!$G$15+'3. Leases'!$H$15+INT(($A5-'3. Leases'!$G$15-1)/('3. Leases'!$H$15+'2. Inputs'!$B$11))*('3. Leases'!$H$15+'2. Inputs'!$B$11))/4)-('2. Inputs'!$B$3+'2. Inputs'!$B$4)*(1+'2. Inputs'!$B$7)^(('3. Leases'!$G$15+'3. Leases'!$H$15+INT(($A5-'3. Leases'!$G$15-1)/('3. Leases'!$H$15+'2. Inputs'!$B$11))*('3. Leases'!$H$15+'2. Inputs'!$B$11))/4))*'3. Leases'!$C$15,0))</f>
        <v>0</v>
      </c>
      <c r="BO5" s="15" t="n">
        <f aca="false">IF($A5&lt;='3. Leases'!$G$15,0,IF(BK5&lt;'3. Leases'!$H$15,'3. Leases'!$C$15,0))</f>
        <v>0</v>
      </c>
      <c r="BP5" s="14" t="n">
        <f aca="false">IF($A5&lt;='3. Leases'!$G$16,-1,MOD($A5-'3. Leases'!$G$16-1,('3. Leases'!$H$16+'2. Inputs'!$B$11)))</f>
        <v>-1</v>
      </c>
      <c r="BQ5" s="15" t="n">
        <f aca="false">IF($A5&lt;='3. Leases'!$G$16,'3. Leases'!$C$16*'3. Leases'!$D$16/4,IF(BP5&lt;'3. Leases'!$H$16+'2. Inputs'!$B$10,0,'3. Leases'!$C$16*MAX(0,'3. Leases'!$F$16*'3. Leases'!$E$16*(1+'2. Inputs'!$B$6)^(('3. Leases'!$G$16+'3. Leases'!$H$16+INT(($A5-'3. Leases'!$G$16-1)/('3. Leases'!$H$16+'2. Inputs'!$B$11))*('3. Leases'!$H$16+'2. Inputs'!$B$11))/4)-('2. Inputs'!$B$3+'2. Inputs'!$B$4)*(1+'2. Inputs'!$B$7)^(('3. Leases'!$G$16+'3. Leases'!$H$16+INT(($A5-'3. Leases'!$G$16-1)/('3. Leases'!$H$16+'2. Inputs'!$B$11))*('3. Leases'!$H$16+'2. Inputs'!$B$11))/4))/4))</f>
        <v>54687.5</v>
      </c>
      <c r="BR5" s="15" t="n">
        <f aca="false">IF($A5&lt;='3. Leases'!$G$16,'3. Leases'!$C$16*'3. Leases'!$D$16,IF(BP5&lt;'3. Leases'!$H$16,0,'3. Leases'!$C$16*MAX(0,'3. Leases'!$F$16*'3. Leases'!$E$16*(1+'2. Inputs'!$B$6)^(('3. Leases'!$G$16+'3. Leases'!$H$16+INT(($A5-'3. Leases'!$G$16-1)/('3. Leases'!$H$16+'2. Inputs'!$B$11))*('3. Leases'!$H$16+'2. Inputs'!$B$11))/4)-('2. Inputs'!$B$3+'2. Inputs'!$B$4)*(1+'2. Inputs'!$B$7)^(('3. Leases'!$G$16+'3. Leases'!$H$16+INT(($A5-'3. Leases'!$G$16-1)/('3. Leases'!$H$16+'2. Inputs'!$B$11))*('3. Leases'!$H$16+'2. Inputs'!$B$11))/4))))</f>
        <v>218750</v>
      </c>
      <c r="BS5" s="15" t="n">
        <f aca="false">IF($A5&lt;='3. Leases'!$G$16,0,IF(BP5=0,'3. Leases'!$C$16*'2. Inputs'!$B$8*(1+'2. Inputs'!$B$7)^(('3. Leases'!$G$16+INT(($A5-'3. Leases'!$G$16-1)/('3. Leases'!$H$16+'2. Inputs'!$B$11))*('3. Leases'!$H$16+'2. Inputs'!$B$11))/4),0)+IF(BP5='3. Leases'!$H$16,'2. Inputs'!$B$12*MAX(0,'3. Leases'!$F$16*'3. Leases'!$E$16*(1+'2. Inputs'!$B$6)^(('3. Leases'!$G$16+'3. Leases'!$H$16+INT(($A5-'3. Leases'!$G$16-1)/('3. Leases'!$H$16+'2. Inputs'!$B$11))*('3. Leases'!$H$16+'2. Inputs'!$B$11))/4)-('2. Inputs'!$B$3+'2. Inputs'!$B$4)*(1+'2. Inputs'!$B$7)^(('3. Leases'!$G$16+'3. Leases'!$H$16+INT(($A5-'3. Leases'!$G$16-1)/('3. Leases'!$H$16+'2. Inputs'!$B$11))*('3. Leases'!$H$16+'2. Inputs'!$B$11))/4))*'3. Leases'!$C$16,0))</f>
        <v>0</v>
      </c>
      <c r="BT5" s="15" t="n">
        <f aca="false">IF($A5&lt;='3. Leases'!$G$16,0,IF(BP5&lt;'3. Leases'!$H$16,'3. Leases'!$C$16,0))</f>
        <v>0</v>
      </c>
      <c r="BU5" s="14" t="n">
        <f aca="false">IF($A5&lt;='3. Leases'!$G$17,-1,MOD($A5-'3. Leases'!$G$17-1,('3. Leases'!$H$17+'2. Inputs'!$B$11)))</f>
        <v>-1</v>
      </c>
      <c r="BV5" s="15" t="n">
        <f aca="false">IF($A5&lt;='3. Leases'!$G$17,'3. Leases'!$C$17*'3. Leases'!$D$17/4,IF(BU5&lt;'3. Leases'!$H$17+'2. Inputs'!$B$10,0,'3. Leases'!$C$17*MAX(0,'3. Leases'!$F$17*'3. Leases'!$E$17*(1+'2. Inputs'!$B$6)^(('3. Leases'!$G$17+'3. Leases'!$H$17+INT(($A5-'3. Leases'!$G$17-1)/('3. Leases'!$H$17+'2. Inputs'!$B$11))*('3. Leases'!$H$17+'2. Inputs'!$B$11))/4)-('2. Inputs'!$B$3+'2. Inputs'!$B$4)*(1+'2. Inputs'!$B$7)^(('3. Leases'!$G$17+'3. Leases'!$H$17+INT(($A5-'3. Leases'!$G$17-1)/('3. Leases'!$H$17+'2. Inputs'!$B$11))*('3. Leases'!$H$17+'2. Inputs'!$B$11))/4))/4))</f>
        <v>29250</v>
      </c>
      <c r="BW5" s="15" t="n">
        <f aca="false">IF($A5&lt;='3. Leases'!$G$17,'3. Leases'!$C$17*'3. Leases'!$D$17,IF(BU5&lt;'3. Leases'!$H$17,0,'3. Leases'!$C$17*MAX(0,'3. Leases'!$F$17*'3. Leases'!$E$17*(1+'2. Inputs'!$B$6)^(('3. Leases'!$G$17+'3. Leases'!$H$17+INT(($A5-'3. Leases'!$G$17-1)/('3. Leases'!$H$17+'2. Inputs'!$B$11))*('3. Leases'!$H$17+'2. Inputs'!$B$11))/4)-('2. Inputs'!$B$3+'2. Inputs'!$B$4)*(1+'2. Inputs'!$B$7)^(('3. Leases'!$G$17+'3. Leases'!$H$17+INT(($A5-'3. Leases'!$G$17-1)/('3. Leases'!$H$17+'2. Inputs'!$B$11))*('3. Leases'!$H$17+'2. Inputs'!$B$11))/4))))</f>
        <v>117000</v>
      </c>
      <c r="BX5" s="15" t="n">
        <f aca="false">IF($A5&lt;='3. Leases'!$G$17,0,IF(BU5=0,'3. Leases'!$C$17*'2. Inputs'!$B$8*(1+'2. Inputs'!$B$7)^(('3. Leases'!$G$17+INT(($A5-'3. Leases'!$G$17-1)/('3. Leases'!$H$17+'2. Inputs'!$B$11))*('3. Leases'!$H$17+'2. Inputs'!$B$11))/4),0)+IF(BU5='3. Leases'!$H$17,'2. Inputs'!$B$12*MAX(0,'3. Leases'!$F$17*'3. Leases'!$E$17*(1+'2. Inputs'!$B$6)^(('3. Leases'!$G$17+'3. Leases'!$H$17+INT(($A5-'3. Leases'!$G$17-1)/('3. Leases'!$H$17+'2. Inputs'!$B$11))*('3. Leases'!$H$17+'2. Inputs'!$B$11))/4)-('2. Inputs'!$B$3+'2. Inputs'!$B$4)*(1+'2. Inputs'!$B$7)^(('3. Leases'!$G$17+'3. Leases'!$H$17+INT(($A5-'3. Leases'!$G$17-1)/('3. Leases'!$H$17+'2. Inputs'!$B$11))*('3. Leases'!$H$17+'2. Inputs'!$B$11))/4))*'3. Leases'!$C$17,0))</f>
        <v>0</v>
      </c>
      <c r="BY5" s="15" t="n">
        <f aca="false">IF($A5&lt;='3. Leases'!$G$17,0,IF(BU5&lt;'3. Leases'!$H$17,'3. Leases'!$C$17,0))</f>
        <v>0</v>
      </c>
      <c r="BZ5" s="14" t="n">
        <f aca="false">IF($A5&lt;='3. Leases'!$G$18,-1,MOD($A5-'3. Leases'!$G$18-1,('3. Leases'!$H$18+'2. Inputs'!$B$11)))</f>
        <v>-1</v>
      </c>
      <c r="CA5" s="15" t="n">
        <f aca="false">IF($A5&lt;='3. Leases'!$G$18,'3. Leases'!$C$18*'3. Leases'!$D$18/4,IF(BZ5&lt;'3. Leases'!$H$18+'2. Inputs'!$B$10,0,'3. Leases'!$C$18*MAX(0,'3. Leases'!$F$18*'3. Leases'!$E$18*(1+'2. Inputs'!$B$6)^(('3. Leases'!$G$18+'3. Leases'!$H$18+INT(($A5-'3. Leases'!$G$18-1)/('3. Leases'!$H$18+'2. Inputs'!$B$11))*('3. Leases'!$H$18+'2. Inputs'!$B$11))/4)-('2. Inputs'!$B$3+'2. Inputs'!$B$4)*(1+'2. Inputs'!$B$7)^(('3. Leases'!$G$18+'3. Leases'!$H$18+INT(($A5-'3. Leases'!$G$18-1)/('3. Leases'!$H$18+'2. Inputs'!$B$11))*('3. Leases'!$H$18+'2. Inputs'!$B$11))/4))/4))</f>
        <v>118000</v>
      </c>
      <c r="CB5" s="15" t="n">
        <f aca="false">IF($A5&lt;='3. Leases'!$G$18,'3. Leases'!$C$18*'3. Leases'!$D$18,IF(BZ5&lt;'3. Leases'!$H$18,0,'3. Leases'!$C$18*MAX(0,'3. Leases'!$F$18*'3. Leases'!$E$18*(1+'2. Inputs'!$B$6)^(('3. Leases'!$G$18+'3. Leases'!$H$18+INT(($A5-'3. Leases'!$G$18-1)/('3. Leases'!$H$18+'2. Inputs'!$B$11))*('3. Leases'!$H$18+'2. Inputs'!$B$11))/4)-('2. Inputs'!$B$3+'2. Inputs'!$B$4)*(1+'2. Inputs'!$B$7)^(('3. Leases'!$G$18+'3. Leases'!$H$18+INT(($A5-'3. Leases'!$G$18-1)/('3. Leases'!$H$18+'2. Inputs'!$B$11))*('3. Leases'!$H$18+'2. Inputs'!$B$11))/4))))</f>
        <v>472000</v>
      </c>
      <c r="CC5" s="15" t="n">
        <f aca="false">IF($A5&lt;='3. Leases'!$G$18,0,IF(BZ5=0,'3. Leases'!$C$18*'2. Inputs'!$B$8*(1+'2. Inputs'!$B$7)^(('3. Leases'!$G$18+INT(($A5-'3. Leases'!$G$18-1)/('3. Leases'!$H$18+'2. Inputs'!$B$11))*('3. Leases'!$H$18+'2. Inputs'!$B$11))/4),0)+IF(BZ5='3. Leases'!$H$18,'2. Inputs'!$B$12*MAX(0,'3. Leases'!$F$18*'3. Leases'!$E$18*(1+'2. Inputs'!$B$6)^(('3. Leases'!$G$18+'3. Leases'!$H$18+INT(($A5-'3. Leases'!$G$18-1)/('3. Leases'!$H$18+'2. Inputs'!$B$11))*('3. Leases'!$H$18+'2. Inputs'!$B$11))/4)-('2. Inputs'!$B$3+'2. Inputs'!$B$4)*(1+'2. Inputs'!$B$7)^(('3. Leases'!$G$18+'3. Leases'!$H$18+INT(($A5-'3. Leases'!$G$18-1)/('3. Leases'!$H$18+'2. Inputs'!$B$11))*('3. Leases'!$H$18+'2. Inputs'!$B$11))/4))*'3. Leases'!$C$18,0))</f>
        <v>0</v>
      </c>
      <c r="CD5" s="15" t="n">
        <f aca="false">IF($A5&lt;='3. Leases'!$G$18,0,IF(BZ5&lt;'3. Leases'!$H$18,'3. Leases'!$C$18,0))</f>
        <v>0</v>
      </c>
      <c r="CE5" s="14" t="n">
        <f aca="false">IF($A5&lt;='3. Leases'!$G$19,-1,MOD($A5-'3. Leases'!$G$19-1,('3. Leases'!$H$19+'2. Inputs'!$B$11)))</f>
        <v>1</v>
      </c>
      <c r="CF5" s="15" t="n">
        <f aca="false">IF($A5&lt;='3. Leases'!$G$19,'3. Leases'!$C$19*'3. Leases'!$D$19/4,IF(CE5&lt;'3. Leases'!$H$19+'2. Inputs'!$B$10,0,'3. Leases'!$C$19*MAX(0,'3. Leases'!$F$19*'3. Leases'!$E$19*(1+'2. Inputs'!$B$6)^(('3. Leases'!$G$19+'3. Leases'!$H$19+INT(($A5-'3. Leases'!$G$19-1)/('3. Leases'!$H$19+'2. Inputs'!$B$11))*('3. Leases'!$H$19+'2. Inputs'!$B$11))/4)-('2. Inputs'!$B$3+'2. Inputs'!$B$4)*(1+'2. Inputs'!$B$7)^(('3. Leases'!$G$19+'3. Leases'!$H$19+INT(($A5-'3. Leases'!$G$19-1)/('3. Leases'!$H$19+'2. Inputs'!$B$11))*('3. Leases'!$H$19+'2. Inputs'!$B$11))/4))/4))</f>
        <v>0</v>
      </c>
      <c r="CG5" s="15" t="n">
        <f aca="false">IF($A5&lt;='3. Leases'!$G$19,'3. Leases'!$C$19*'3. Leases'!$D$19,IF(CE5&lt;'3. Leases'!$H$19,0,'3. Leases'!$C$19*MAX(0,'3. Leases'!$F$19*'3. Leases'!$E$19*(1+'2. Inputs'!$B$6)^(('3. Leases'!$G$19+'3. Leases'!$H$19+INT(($A5-'3. Leases'!$G$19-1)/('3. Leases'!$H$19+'2. Inputs'!$B$11))*('3. Leases'!$H$19+'2. Inputs'!$B$11))/4)-('2. Inputs'!$B$3+'2. Inputs'!$B$4)*(1+'2. Inputs'!$B$7)^(('3. Leases'!$G$19+'3. Leases'!$H$19+INT(($A5-'3. Leases'!$G$19-1)/('3. Leases'!$H$19+'2. Inputs'!$B$11))*('3. Leases'!$H$19+'2. Inputs'!$B$11))/4))))</f>
        <v>0</v>
      </c>
      <c r="CH5" s="15" t="n">
        <f aca="false">IF($A5&lt;='3. Leases'!$G$19,0,IF(CE5=0,'3. Leases'!$C$19*'2. Inputs'!$B$8*(1+'2. Inputs'!$B$7)^(('3. Leases'!$G$19+INT(($A5-'3. Leases'!$G$19-1)/('3. Leases'!$H$19+'2. Inputs'!$B$11))*('3. Leases'!$H$19+'2. Inputs'!$B$11))/4),0)+IF(CE5='3. Leases'!$H$19,'2. Inputs'!$B$12*MAX(0,'3. Leases'!$F$19*'3. Leases'!$E$19*(1+'2. Inputs'!$B$6)^(('3. Leases'!$G$19+'3. Leases'!$H$19+INT(($A5-'3. Leases'!$G$19-1)/('3. Leases'!$H$19+'2. Inputs'!$B$11))*('3. Leases'!$H$19+'2. Inputs'!$B$11))/4)-('2. Inputs'!$B$3+'2. Inputs'!$B$4)*(1+'2. Inputs'!$B$7)^(('3. Leases'!$G$19+'3. Leases'!$H$19+INT(($A5-'3. Leases'!$G$19-1)/('3. Leases'!$H$19+'2. Inputs'!$B$11))*('3. Leases'!$H$19+'2. Inputs'!$B$11))/4))*'3. Leases'!$C$19,0))</f>
        <v>0</v>
      </c>
      <c r="CI5" s="15" t="n">
        <f aca="false">IF($A5&lt;='3. Leases'!$G$19,0,IF(CE5&lt;'3. Leases'!$H$19,'3. Leases'!$C$19,0))</f>
        <v>2050</v>
      </c>
      <c r="CJ5" s="15" t="n">
        <f aca="false">D5+I5+N5+S5+X5+AC5+AH5+AM5+AR5+AW5+BB5+BG5+BL5+BQ5+BV5+CA5+CF5</f>
        <v>1400612.5</v>
      </c>
      <c r="CK5" s="15" t="n">
        <f aca="false">E5+J5+O5+T5+Y5+AD5+AI5+AN5+AS5+AX5+BC5+BH5+BM5+BR5+BW5+CB5+CG5</f>
        <v>5602450</v>
      </c>
      <c r="CL5" s="15" t="n">
        <f aca="false">F5+K5+P5+U5+Z5+AE5+AJ5+AO5+AT5+AY5+BD5+BI5+BN5+BS5+BX5+CC5+CH5</f>
        <v>0</v>
      </c>
      <c r="CM5" s="15" t="n">
        <f aca="false">G5+L5+Q5+V5+AA5+AF5+AK5+AP5+AU5+AZ5+BE5+BJ5+BO5+BT5+BY5+CD5+CI5</f>
        <v>2050</v>
      </c>
      <c r="CN5" s="15" t="n">
        <f aca="false">CJ5*(1-'2. Inputs'!$B$13)*(1-'2. Inputs'!$B$15)-CM5*('2. Inputs'!$B$5-'2. Inputs'!$B$4*MIN('2. Inputs'!$B$14,'2. Inputs'!$B$9)/'2. Inputs'!$B$9)*(1+'2. Inputs'!$B$7)^(($A5-1)/4)/4</f>
        <v>1269732.39890346</v>
      </c>
      <c r="CO5" s="15" t="n">
        <f aca="false">CN5-CL5</f>
        <v>1269732.39890346</v>
      </c>
      <c r="CP5" s="16" t="n">
        <f aca="false">1/(1+((1+'2. Inputs'!$B$16)^0.25-1))^$A5</f>
        <v>0.960030721474639</v>
      </c>
      <c r="CQ5" s="15" t="n">
        <f aca="false">CO5*CP5</f>
        <v>1218982.11099901</v>
      </c>
    </row>
    <row r="6" customFormat="false" ht="15" hidden="false" customHeight="false" outlineLevel="0" collapsed="false">
      <c r="A6" s="0" t="n">
        <v>3</v>
      </c>
      <c r="B6" s="0" t="n">
        <f aca="false">CEILING(A6/4,1)</f>
        <v>1</v>
      </c>
      <c r="C6" s="14" t="n">
        <f aca="false">IF($A6&lt;='3. Leases'!$G$3,-1,MOD($A6-'3. Leases'!$G$3-1,('3. Leases'!$H$3+'2. Inputs'!$B$11)))</f>
        <v>-1</v>
      </c>
      <c r="D6" s="15" t="n">
        <f aca="false">IF($A6&lt;='3. Leases'!$G$3,'3. Leases'!$C$3*'3. Leases'!$D$3/4,IF(C6&lt;'3. Leases'!$H$3+'2. Inputs'!$B$10,0,'3. Leases'!$C$3*MAX(0,'3. Leases'!$F$3*'3. Leases'!$E$3*(1+'2. Inputs'!$B$6)^(('3. Leases'!$G$3+'3. Leases'!$H$3+INT(($A6-'3. Leases'!$G$3-1)/('3. Leases'!$H$3+'2. Inputs'!$B$11))*('3. Leases'!$H$3+'2. Inputs'!$B$11))/4)-('2. Inputs'!$B$3+'2. Inputs'!$B$4)*(1+'2. Inputs'!$B$7)^(('3. Leases'!$G$3+'3. Leases'!$H$3+INT(($A6-'3. Leases'!$G$3-1)/('3. Leases'!$H$3+'2. Inputs'!$B$11))*('3. Leases'!$H$3+'2. Inputs'!$B$11))/4))/4))</f>
        <v>140400</v>
      </c>
      <c r="E6" s="15" t="n">
        <f aca="false">IF($A6&lt;='3. Leases'!$G$3,'3. Leases'!$C$3*'3. Leases'!$D$3,IF(C6&lt;'3. Leases'!$H$3,0,'3. Leases'!$C$3*MAX(0,'3. Leases'!$F$3*'3. Leases'!$E$3*(1+'2. Inputs'!$B$6)^(('3. Leases'!$G$3+'3. Leases'!$H$3+INT(($A6-'3. Leases'!$G$3-1)/('3. Leases'!$H$3+'2. Inputs'!$B$11))*('3. Leases'!$H$3+'2. Inputs'!$B$11))/4)-('2. Inputs'!$B$3+'2. Inputs'!$B$4)*(1+'2. Inputs'!$B$7)^(('3. Leases'!$G$3+'3. Leases'!$H$3+INT(($A6-'3. Leases'!$G$3-1)/('3. Leases'!$H$3+'2. Inputs'!$B$11))*('3. Leases'!$H$3+'2. Inputs'!$B$11))/4))))</f>
        <v>561600</v>
      </c>
      <c r="F6" s="15" t="n">
        <f aca="false">IF($A6&lt;='3. Leases'!$G$3,0,IF(C6=0,'3. Leases'!$C$3*'2. Inputs'!$B$8*(1+'2. Inputs'!$B$7)^(('3. Leases'!$G$3+INT(($A6-'3. Leases'!$G$3-1)/('3. Leases'!$H$3+'2. Inputs'!$B$11))*('3. Leases'!$H$3+'2. Inputs'!$B$11))/4),0)+IF(C6='3. Leases'!$H$3,'2. Inputs'!$B$12*MAX(0,'3. Leases'!$F$3*'3. Leases'!$E$3*(1+'2. Inputs'!$B$6)^(('3. Leases'!$G$3+'3. Leases'!$H$3+INT(($A6-'3. Leases'!$G$3-1)/('3. Leases'!$H$3+'2. Inputs'!$B$11))*('3. Leases'!$H$3+'2. Inputs'!$B$11))/4)-('2. Inputs'!$B$3+'2. Inputs'!$B$4)*(1+'2. Inputs'!$B$7)^(('3. Leases'!$G$3+'3. Leases'!$H$3+INT(($A6-'3. Leases'!$G$3-1)/('3. Leases'!$H$3+'2. Inputs'!$B$11))*('3. Leases'!$H$3+'2. Inputs'!$B$11))/4))*'3. Leases'!$C$3,0))</f>
        <v>0</v>
      </c>
      <c r="G6" s="15" t="n">
        <f aca="false">IF($A6&lt;='3. Leases'!$G$3,0,IF(C6&lt;'3. Leases'!$H$3,'3. Leases'!$C$3,0))</f>
        <v>0</v>
      </c>
      <c r="H6" s="14" t="n">
        <f aca="false">IF($A6&lt;='3. Leases'!$G$4,-1,MOD($A6-'3. Leases'!$G$4-1,('3. Leases'!$H$4+'2. Inputs'!$B$11)))</f>
        <v>-1</v>
      </c>
      <c r="I6" s="15" t="n">
        <f aca="false">IF($A6&lt;='3. Leases'!$G$4,'3. Leases'!$C$4*'3. Leases'!$D$4/4,IF(H6&lt;'3. Leases'!$H$4+'2. Inputs'!$B$10,0,'3. Leases'!$C$4*MAX(0,'3. Leases'!$F$4*'3. Leases'!$E$4*(1+'2. Inputs'!$B$6)^(('3. Leases'!$G$4+'3. Leases'!$H$4+INT(($A6-'3. Leases'!$G$4-1)/('3. Leases'!$H$4+'2. Inputs'!$B$11))*('3. Leases'!$H$4+'2. Inputs'!$B$11))/4)-('2. Inputs'!$B$3+'2. Inputs'!$B$4)*(1+'2. Inputs'!$B$7)^(('3. Leases'!$G$4+'3. Leases'!$H$4+INT(($A6-'3. Leases'!$G$4-1)/('3. Leases'!$H$4+'2. Inputs'!$B$11))*('3. Leases'!$H$4+'2. Inputs'!$B$11))/4))/4))</f>
        <v>157250</v>
      </c>
      <c r="J6" s="15" t="n">
        <f aca="false">IF($A6&lt;='3. Leases'!$G$4,'3. Leases'!$C$4*'3. Leases'!$D$4,IF(H6&lt;'3. Leases'!$H$4,0,'3. Leases'!$C$4*MAX(0,'3. Leases'!$F$4*'3. Leases'!$E$4*(1+'2. Inputs'!$B$6)^(('3. Leases'!$G$4+'3. Leases'!$H$4+INT(($A6-'3. Leases'!$G$4-1)/('3. Leases'!$H$4+'2. Inputs'!$B$11))*('3. Leases'!$H$4+'2. Inputs'!$B$11))/4)-('2. Inputs'!$B$3+'2. Inputs'!$B$4)*(1+'2. Inputs'!$B$7)^(('3. Leases'!$G$4+'3. Leases'!$H$4+INT(($A6-'3. Leases'!$G$4-1)/('3. Leases'!$H$4+'2. Inputs'!$B$11))*('3. Leases'!$H$4+'2. Inputs'!$B$11))/4))))</f>
        <v>629000</v>
      </c>
      <c r="K6" s="15" t="n">
        <f aca="false">IF($A6&lt;='3. Leases'!$G$4,0,IF(H6=0,'3. Leases'!$C$4*'2. Inputs'!$B$8*(1+'2. Inputs'!$B$7)^(('3. Leases'!$G$4+INT(($A6-'3. Leases'!$G$4-1)/('3. Leases'!$H$4+'2. Inputs'!$B$11))*('3. Leases'!$H$4+'2. Inputs'!$B$11))/4),0)+IF(H6='3. Leases'!$H$4,'2. Inputs'!$B$12*MAX(0,'3. Leases'!$F$4*'3. Leases'!$E$4*(1+'2. Inputs'!$B$6)^(('3. Leases'!$G$4+'3. Leases'!$H$4+INT(($A6-'3. Leases'!$G$4-1)/('3. Leases'!$H$4+'2. Inputs'!$B$11))*('3. Leases'!$H$4+'2. Inputs'!$B$11))/4)-('2. Inputs'!$B$3+'2. Inputs'!$B$4)*(1+'2. Inputs'!$B$7)^(('3. Leases'!$G$4+'3. Leases'!$H$4+INT(($A6-'3. Leases'!$G$4-1)/('3. Leases'!$H$4+'2. Inputs'!$B$11))*('3. Leases'!$H$4+'2. Inputs'!$B$11))/4))*'3. Leases'!$C$4,0))</f>
        <v>0</v>
      </c>
      <c r="L6" s="15" t="n">
        <f aca="false">IF($A6&lt;='3. Leases'!$G$4,0,IF(H6&lt;'3. Leases'!$H$4,'3. Leases'!$C$4,0))</f>
        <v>0</v>
      </c>
      <c r="M6" s="14" t="n">
        <f aca="false">IF($A6&lt;='3. Leases'!$G$5,-1,MOD($A6-'3. Leases'!$G$5-1,('3. Leases'!$H$5+'2. Inputs'!$B$11)))</f>
        <v>-1</v>
      </c>
      <c r="N6" s="15" t="n">
        <f aca="false">IF($A6&lt;='3. Leases'!$G$5,'3. Leases'!$C$5*'3. Leases'!$D$5/4,IF(M6&lt;'3. Leases'!$H$5+'2. Inputs'!$B$10,0,'3. Leases'!$C$5*MAX(0,'3. Leases'!$F$5*'3. Leases'!$E$5*(1+'2. Inputs'!$B$6)^(('3. Leases'!$G$5+'3. Leases'!$H$5+INT(($A6-'3. Leases'!$G$5-1)/('3. Leases'!$H$5+'2. Inputs'!$B$11))*('3. Leases'!$H$5+'2. Inputs'!$B$11))/4)-('2. Inputs'!$B$3+'2. Inputs'!$B$4)*(1+'2. Inputs'!$B$7)^(('3. Leases'!$G$5+'3. Leases'!$H$5+INT(($A6-'3. Leases'!$G$5-1)/('3. Leases'!$H$5+'2. Inputs'!$B$11))*('3. Leases'!$H$5+'2. Inputs'!$B$11))/4))/4))</f>
        <v>126025</v>
      </c>
      <c r="O6" s="15" t="n">
        <f aca="false">IF($A6&lt;='3. Leases'!$G$5,'3. Leases'!$C$5*'3. Leases'!$D$5,IF(M6&lt;'3. Leases'!$H$5,0,'3. Leases'!$C$5*MAX(0,'3. Leases'!$F$5*'3. Leases'!$E$5*(1+'2. Inputs'!$B$6)^(('3. Leases'!$G$5+'3. Leases'!$H$5+INT(($A6-'3. Leases'!$G$5-1)/('3. Leases'!$H$5+'2. Inputs'!$B$11))*('3. Leases'!$H$5+'2. Inputs'!$B$11))/4)-('2. Inputs'!$B$3+'2. Inputs'!$B$4)*(1+'2. Inputs'!$B$7)^(('3. Leases'!$G$5+'3. Leases'!$H$5+INT(($A6-'3. Leases'!$G$5-1)/('3. Leases'!$H$5+'2. Inputs'!$B$11))*('3. Leases'!$H$5+'2. Inputs'!$B$11))/4))))</f>
        <v>504100</v>
      </c>
      <c r="P6" s="15" t="n">
        <f aca="false">IF($A6&lt;='3. Leases'!$G$5,0,IF(M6=0,'3. Leases'!$C$5*'2. Inputs'!$B$8*(1+'2. Inputs'!$B$7)^(('3. Leases'!$G$5+INT(($A6-'3. Leases'!$G$5-1)/('3. Leases'!$H$5+'2. Inputs'!$B$11))*('3. Leases'!$H$5+'2. Inputs'!$B$11))/4),0)+IF(M6='3. Leases'!$H$5,'2. Inputs'!$B$12*MAX(0,'3. Leases'!$F$5*'3. Leases'!$E$5*(1+'2. Inputs'!$B$6)^(('3. Leases'!$G$5+'3. Leases'!$H$5+INT(($A6-'3. Leases'!$G$5-1)/('3. Leases'!$H$5+'2. Inputs'!$B$11))*('3. Leases'!$H$5+'2. Inputs'!$B$11))/4)-('2. Inputs'!$B$3+'2. Inputs'!$B$4)*(1+'2. Inputs'!$B$7)^(('3. Leases'!$G$5+'3. Leases'!$H$5+INT(($A6-'3. Leases'!$G$5-1)/('3. Leases'!$H$5+'2. Inputs'!$B$11))*('3. Leases'!$H$5+'2. Inputs'!$B$11))/4))*'3. Leases'!$C$5,0))</f>
        <v>0</v>
      </c>
      <c r="Q6" s="15" t="n">
        <f aca="false">IF($A6&lt;='3. Leases'!$G$5,0,IF(M6&lt;'3. Leases'!$H$5,'3. Leases'!$C$5,0))</f>
        <v>0</v>
      </c>
      <c r="R6" s="14" t="n">
        <f aca="false">IF($A6&lt;='3. Leases'!$G$6,-1,MOD($A6-'3. Leases'!$G$6-1,('3. Leases'!$H$6+'2. Inputs'!$B$11)))</f>
        <v>-1</v>
      </c>
      <c r="S6" s="15" t="n">
        <f aca="false">IF($A6&lt;='3. Leases'!$G$6,'3. Leases'!$C$6*'3. Leases'!$D$6/4,IF(R6&lt;'3. Leases'!$H$6+'2. Inputs'!$B$10,0,'3. Leases'!$C$6*MAX(0,'3. Leases'!$F$6*'3. Leases'!$E$6*(1+'2. Inputs'!$B$6)^(('3. Leases'!$G$6+'3. Leases'!$H$6+INT(($A6-'3. Leases'!$G$6-1)/('3. Leases'!$H$6+'2. Inputs'!$B$11))*('3. Leases'!$H$6+'2. Inputs'!$B$11))/4)-('2. Inputs'!$B$3+'2. Inputs'!$B$4)*(1+'2. Inputs'!$B$7)^(('3. Leases'!$G$6+'3. Leases'!$H$6+INT(($A6-'3. Leases'!$G$6-1)/('3. Leases'!$H$6+'2. Inputs'!$B$11))*('3. Leases'!$H$6+'2. Inputs'!$B$11))/4))/4))</f>
        <v>48000</v>
      </c>
      <c r="T6" s="15" t="n">
        <f aca="false">IF($A6&lt;='3. Leases'!$G$6,'3. Leases'!$C$6*'3. Leases'!$D$6,IF(R6&lt;'3. Leases'!$H$6,0,'3. Leases'!$C$6*MAX(0,'3. Leases'!$F$6*'3. Leases'!$E$6*(1+'2. Inputs'!$B$6)^(('3. Leases'!$G$6+'3. Leases'!$H$6+INT(($A6-'3. Leases'!$G$6-1)/('3. Leases'!$H$6+'2. Inputs'!$B$11))*('3. Leases'!$H$6+'2. Inputs'!$B$11))/4)-('2. Inputs'!$B$3+'2. Inputs'!$B$4)*(1+'2. Inputs'!$B$7)^(('3. Leases'!$G$6+'3. Leases'!$H$6+INT(($A6-'3. Leases'!$G$6-1)/('3. Leases'!$H$6+'2. Inputs'!$B$11))*('3. Leases'!$H$6+'2. Inputs'!$B$11))/4))))</f>
        <v>192000</v>
      </c>
      <c r="U6" s="15" t="n">
        <f aca="false">IF($A6&lt;='3. Leases'!$G$6,0,IF(R6=0,'3. Leases'!$C$6*'2. Inputs'!$B$8*(1+'2. Inputs'!$B$7)^(('3. Leases'!$G$6+INT(($A6-'3. Leases'!$G$6-1)/('3. Leases'!$H$6+'2. Inputs'!$B$11))*('3. Leases'!$H$6+'2. Inputs'!$B$11))/4),0)+IF(R6='3. Leases'!$H$6,'2. Inputs'!$B$12*MAX(0,'3. Leases'!$F$6*'3. Leases'!$E$6*(1+'2. Inputs'!$B$6)^(('3. Leases'!$G$6+'3. Leases'!$H$6+INT(($A6-'3. Leases'!$G$6-1)/('3. Leases'!$H$6+'2. Inputs'!$B$11))*('3. Leases'!$H$6+'2. Inputs'!$B$11))/4)-('2. Inputs'!$B$3+'2. Inputs'!$B$4)*(1+'2. Inputs'!$B$7)^(('3. Leases'!$G$6+'3. Leases'!$H$6+INT(($A6-'3. Leases'!$G$6-1)/('3. Leases'!$H$6+'2. Inputs'!$B$11))*('3. Leases'!$H$6+'2. Inputs'!$B$11))/4))*'3. Leases'!$C$6,0))</f>
        <v>0</v>
      </c>
      <c r="V6" s="15" t="n">
        <f aca="false">IF($A6&lt;='3. Leases'!$G$6,0,IF(R6&lt;'3. Leases'!$H$6,'3. Leases'!$C$6,0))</f>
        <v>0</v>
      </c>
      <c r="W6" s="14" t="n">
        <f aca="false">IF($A6&lt;='3. Leases'!$G$7,-1,MOD($A6-'3. Leases'!$G$7-1,('3. Leases'!$H$7+'2. Inputs'!$B$11)))</f>
        <v>-1</v>
      </c>
      <c r="X6" s="15" t="n">
        <f aca="false">IF($A6&lt;='3. Leases'!$G$7,'3. Leases'!$C$7*'3. Leases'!$D$7/4,IF(W6&lt;'3. Leases'!$H$7+'2. Inputs'!$B$10,0,'3. Leases'!$C$7*MAX(0,'3. Leases'!$F$7*'3. Leases'!$E$7*(1+'2. Inputs'!$B$6)^(('3. Leases'!$G$7+'3. Leases'!$H$7+INT(($A6-'3. Leases'!$G$7-1)/('3. Leases'!$H$7+'2. Inputs'!$B$11))*('3. Leases'!$H$7+'2. Inputs'!$B$11))/4)-('2. Inputs'!$B$3+'2. Inputs'!$B$4)*(1+'2. Inputs'!$B$7)^(('3. Leases'!$G$7+'3. Leases'!$H$7+INT(($A6-'3. Leases'!$G$7-1)/('3. Leases'!$H$7+'2. Inputs'!$B$11))*('3. Leases'!$H$7+'2. Inputs'!$B$11))/4))/4))</f>
        <v>106000</v>
      </c>
      <c r="Y6" s="15" t="n">
        <f aca="false">IF($A6&lt;='3. Leases'!$G$7,'3. Leases'!$C$7*'3. Leases'!$D$7,IF(W6&lt;'3. Leases'!$H$7,0,'3. Leases'!$C$7*MAX(0,'3. Leases'!$F$7*'3. Leases'!$E$7*(1+'2. Inputs'!$B$6)^(('3. Leases'!$G$7+'3. Leases'!$H$7+INT(($A6-'3. Leases'!$G$7-1)/('3. Leases'!$H$7+'2. Inputs'!$B$11))*('3. Leases'!$H$7+'2. Inputs'!$B$11))/4)-('2. Inputs'!$B$3+'2. Inputs'!$B$4)*(1+'2. Inputs'!$B$7)^(('3. Leases'!$G$7+'3. Leases'!$H$7+INT(($A6-'3. Leases'!$G$7-1)/('3. Leases'!$H$7+'2. Inputs'!$B$11))*('3. Leases'!$H$7+'2. Inputs'!$B$11))/4))))</f>
        <v>424000</v>
      </c>
      <c r="Z6" s="15" t="n">
        <f aca="false">IF($A6&lt;='3. Leases'!$G$7,0,IF(W6=0,'3. Leases'!$C$7*'2. Inputs'!$B$8*(1+'2. Inputs'!$B$7)^(('3. Leases'!$G$7+INT(($A6-'3. Leases'!$G$7-1)/('3. Leases'!$H$7+'2. Inputs'!$B$11))*('3. Leases'!$H$7+'2. Inputs'!$B$11))/4),0)+IF(W6='3. Leases'!$H$7,'2. Inputs'!$B$12*MAX(0,'3. Leases'!$F$7*'3. Leases'!$E$7*(1+'2. Inputs'!$B$6)^(('3. Leases'!$G$7+'3. Leases'!$H$7+INT(($A6-'3. Leases'!$G$7-1)/('3. Leases'!$H$7+'2. Inputs'!$B$11))*('3. Leases'!$H$7+'2. Inputs'!$B$11))/4)-('2. Inputs'!$B$3+'2. Inputs'!$B$4)*(1+'2. Inputs'!$B$7)^(('3. Leases'!$G$7+'3. Leases'!$H$7+INT(($A6-'3. Leases'!$G$7-1)/('3. Leases'!$H$7+'2. Inputs'!$B$11))*('3. Leases'!$H$7+'2. Inputs'!$B$11))/4))*'3. Leases'!$C$7,0))</f>
        <v>0</v>
      </c>
      <c r="AA6" s="15" t="n">
        <f aca="false">IF($A6&lt;='3. Leases'!$G$7,0,IF(W6&lt;'3. Leases'!$H$7,'3. Leases'!$C$7,0))</f>
        <v>0</v>
      </c>
      <c r="AB6" s="14" t="n">
        <f aca="false">IF($A6&lt;='3. Leases'!$G$8,-1,MOD($A6-'3. Leases'!$G$8-1,('3. Leases'!$H$8+'2. Inputs'!$B$11)))</f>
        <v>-1</v>
      </c>
      <c r="AC6" s="15" t="n">
        <f aca="false">IF($A6&lt;='3. Leases'!$G$8,'3. Leases'!$C$8*'3. Leases'!$D$8/4,IF(AB6&lt;'3. Leases'!$H$8+'2. Inputs'!$B$10,0,'3. Leases'!$C$8*MAX(0,'3. Leases'!$F$8*'3. Leases'!$E$8*(1+'2. Inputs'!$B$6)^(('3. Leases'!$G$8+'3. Leases'!$H$8+INT(($A6-'3. Leases'!$G$8-1)/('3. Leases'!$H$8+'2. Inputs'!$B$11))*('3. Leases'!$H$8+'2. Inputs'!$B$11))/4)-('2. Inputs'!$B$3+'2. Inputs'!$B$4)*(1+'2. Inputs'!$B$7)^(('3. Leases'!$G$8+'3. Leases'!$H$8+INT(($A6-'3. Leases'!$G$8-1)/('3. Leases'!$H$8+'2. Inputs'!$B$11))*('3. Leases'!$H$8+'2. Inputs'!$B$11))/4))/4))</f>
        <v>55000</v>
      </c>
      <c r="AD6" s="15" t="n">
        <f aca="false">IF($A6&lt;='3. Leases'!$G$8,'3. Leases'!$C$8*'3. Leases'!$D$8,IF(AB6&lt;'3. Leases'!$H$8,0,'3. Leases'!$C$8*MAX(0,'3. Leases'!$F$8*'3. Leases'!$E$8*(1+'2. Inputs'!$B$6)^(('3. Leases'!$G$8+'3. Leases'!$H$8+INT(($A6-'3. Leases'!$G$8-1)/('3. Leases'!$H$8+'2. Inputs'!$B$11))*('3. Leases'!$H$8+'2. Inputs'!$B$11))/4)-('2. Inputs'!$B$3+'2. Inputs'!$B$4)*(1+'2. Inputs'!$B$7)^(('3. Leases'!$G$8+'3. Leases'!$H$8+INT(($A6-'3. Leases'!$G$8-1)/('3. Leases'!$H$8+'2. Inputs'!$B$11))*('3. Leases'!$H$8+'2. Inputs'!$B$11))/4))))</f>
        <v>220000</v>
      </c>
      <c r="AE6" s="15" t="n">
        <f aca="false">IF($A6&lt;='3. Leases'!$G$8,0,IF(AB6=0,'3. Leases'!$C$8*'2. Inputs'!$B$8*(1+'2. Inputs'!$B$7)^(('3. Leases'!$G$8+INT(($A6-'3. Leases'!$G$8-1)/('3. Leases'!$H$8+'2. Inputs'!$B$11))*('3. Leases'!$H$8+'2. Inputs'!$B$11))/4),0)+IF(AB6='3. Leases'!$H$8,'2. Inputs'!$B$12*MAX(0,'3. Leases'!$F$8*'3. Leases'!$E$8*(1+'2. Inputs'!$B$6)^(('3. Leases'!$G$8+'3. Leases'!$H$8+INT(($A6-'3. Leases'!$G$8-1)/('3. Leases'!$H$8+'2. Inputs'!$B$11))*('3. Leases'!$H$8+'2. Inputs'!$B$11))/4)-('2. Inputs'!$B$3+'2. Inputs'!$B$4)*(1+'2. Inputs'!$B$7)^(('3. Leases'!$G$8+'3. Leases'!$H$8+INT(($A6-'3. Leases'!$G$8-1)/('3. Leases'!$H$8+'2. Inputs'!$B$11))*('3. Leases'!$H$8+'2. Inputs'!$B$11))/4))*'3. Leases'!$C$8,0))</f>
        <v>0</v>
      </c>
      <c r="AF6" s="15" t="n">
        <f aca="false">IF($A6&lt;='3. Leases'!$G$8,0,IF(AB6&lt;'3. Leases'!$H$8,'3. Leases'!$C$8,0))</f>
        <v>0</v>
      </c>
      <c r="AG6" s="14" t="n">
        <f aca="false">IF($A6&lt;='3. Leases'!$G$9,-1,MOD($A6-'3. Leases'!$G$9-1,('3. Leases'!$H$9+'2. Inputs'!$B$11)))</f>
        <v>-1</v>
      </c>
      <c r="AH6" s="15" t="n">
        <f aca="false">IF($A6&lt;='3. Leases'!$G$9,'3. Leases'!$C$9*'3. Leases'!$D$9/4,IF(AG6&lt;'3. Leases'!$H$9+'2. Inputs'!$B$10,0,'3. Leases'!$C$9*MAX(0,'3. Leases'!$F$9*'3. Leases'!$E$9*(1+'2. Inputs'!$B$6)^(('3. Leases'!$G$9+'3. Leases'!$H$9+INT(($A6-'3. Leases'!$G$9-1)/('3. Leases'!$H$9+'2. Inputs'!$B$11))*('3. Leases'!$H$9+'2. Inputs'!$B$11))/4)-('2. Inputs'!$B$3+'2. Inputs'!$B$4)*(1+'2. Inputs'!$B$7)^(('3. Leases'!$G$9+'3. Leases'!$H$9+INT(($A6-'3. Leases'!$G$9-1)/('3. Leases'!$H$9+'2. Inputs'!$B$11))*('3. Leases'!$H$9+'2. Inputs'!$B$11))/4))/4))</f>
        <v>59800</v>
      </c>
      <c r="AI6" s="15" t="n">
        <f aca="false">IF($A6&lt;='3. Leases'!$G$9,'3. Leases'!$C$9*'3. Leases'!$D$9,IF(AG6&lt;'3. Leases'!$H$9,0,'3. Leases'!$C$9*MAX(0,'3. Leases'!$F$9*'3. Leases'!$E$9*(1+'2. Inputs'!$B$6)^(('3. Leases'!$G$9+'3. Leases'!$H$9+INT(($A6-'3. Leases'!$G$9-1)/('3. Leases'!$H$9+'2. Inputs'!$B$11))*('3. Leases'!$H$9+'2. Inputs'!$B$11))/4)-('2. Inputs'!$B$3+'2. Inputs'!$B$4)*(1+'2. Inputs'!$B$7)^(('3. Leases'!$G$9+'3. Leases'!$H$9+INT(($A6-'3. Leases'!$G$9-1)/('3. Leases'!$H$9+'2. Inputs'!$B$11))*('3. Leases'!$H$9+'2. Inputs'!$B$11))/4))))</f>
        <v>239200</v>
      </c>
      <c r="AJ6" s="15" t="n">
        <f aca="false">IF($A6&lt;='3. Leases'!$G$9,0,IF(AG6=0,'3. Leases'!$C$9*'2. Inputs'!$B$8*(1+'2. Inputs'!$B$7)^(('3. Leases'!$G$9+INT(($A6-'3. Leases'!$G$9-1)/('3. Leases'!$H$9+'2. Inputs'!$B$11))*('3. Leases'!$H$9+'2. Inputs'!$B$11))/4),0)+IF(AG6='3. Leases'!$H$9,'2. Inputs'!$B$12*MAX(0,'3. Leases'!$F$9*'3. Leases'!$E$9*(1+'2. Inputs'!$B$6)^(('3. Leases'!$G$9+'3. Leases'!$H$9+INT(($A6-'3. Leases'!$G$9-1)/('3. Leases'!$H$9+'2. Inputs'!$B$11))*('3. Leases'!$H$9+'2. Inputs'!$B$11))/4)-('2. Inputs'!$B$3+'2. Inputs'!$B$4)*(1+'2. Inputs'!$B$7)^(('3. Leases'!$G$9+'3. Leases'!$H$9+INT(($A6-'3. Leases'!$G$9-1)/('3. Leases'!$H$9+'2. Inputs'!$B$11))*('3. Leases'!$H$9+'2. Inputs'!$B$11))/4))*'3. Leases'!$C$9,0))</f>
        <v>0</v>
      </c>
      <c r="AK6" s="15" t="n">
        <f aca="false">IF($A6&lt;='3. Leases'!$G$9,0,IF(AG6&lt;'3. Leases'!$H$9,'3. Leases'!$C$9,0))</f>
        <v>0</v>
      </c>
      <c r="AL6" s="14" t="n">
        <f aca="false">IF($A6&lt;='3. Leases'!$G$10,-1,MOD($A6-'3. Leases'!$G$10-1,('3. Leases'!$H$10+'2. Inputs'!$B$11)))</f>
        <v>-1</v>
      </c>
      <c r="AM6" s="15" t="n">
        <f aca="false">IF($A6&lt;='3. Leases'!$G$10,'3. Leases'!$C$10*'3. Leases'!$D$10/4,IF(AL6&lt;'3. Leases'!$H$10+'2. Inputs'!$B$10,0,'3. Leases'!$C$10*MAX(0,'3. Leases'!$F$10*'3. Leases'!$E$10*(1+'2. Inputs'!$B$6)^(('3. Leases'!$G$10+'3. Leases'!$H$10+INT(($A6-'3. Leases'!$G$10-1)/('3. Leases'!$H$10+'2. Inputs'!$B$11))*('3. Leases'!$H$10+'2. Inputs'!$B$11))/4)-('2. Inputs'!$B$3+'2. Inputs'!$B$4)*(1+'2. Inputs'!$B$7)^(('3. Leases'!$G$10+'3. Leases'!$H$10+INT(($A6-'3. Leases'!$G$10-1)/('3. Leases'!$H$10+'2. Inputs'!$B$11))*('3. Leases'!$H$10+'2. Inputs'!$B$11))/4))/4))</f>
        <v>24000</v>
      </c>
      <c r="AN6" s="15" t="n">
        <f aca="false">IF($A6&lt;='3. Leases'!$G$10,'3. Leases'!$C$10*'3. Leases'!$D$10,IF(AL6&lt;'3. Leases'!$H$10,0,'3. Leases'!$C$10*MAX(0,'3. Leases'!$F$10*'3. Leases'!$E$10*(1+'2. Inputs'!$B$6)^(('3. Leases'!$G$10+'3. Leases'!$H$10+INT(($A6-'3. Leases'!$G$10-1)/('3. Leases'!$H$10+'2. Inputs'!$B$11))*('3. Leases'!$H$10+'2. Inputs'!$B$11))/4)-('2. Inputs'!$B$3+'2. Inputs'!$B$4)*(1+'2. Inputs'!$B$7)^(('3. Leases'!$G$10+'3. Leases'!$H$10+INT(($A6-'3. Leases'!$G$10-1)/('3. Leases'!$H$10+'2. Inputs'!$B$11))*('3. Leases'!$H$10+'2. Inputs'!$B$11))/4))))</f>
        <v>96000</v>
      </c>
      <c r="AO6" s="15" t="n">
        <f aca="false">IF($A6&lt;='3. Leases'!$G$10,0,IF(AL6=0,'3. Leases'!$C$10*'2. Inputs'!$B$8*(1+'2. Inputs'!$B$7)^(('3. Leases'!$G$10+INT(($A6-'3. Leases'!$G$10-1)/('3. Leases'!$H$10+'2. Inputs'!$B$11))*('3. Leases'!$H$10+'2. Inputs'!$B$11))/4),0)+IF(AL6='3. Leases'!$H$10,'2. Inputs'!$B$12*MAX(0,'3. Leases'!$F$10*'3. Leases'!$E$10*(1+'2. Inputs'!$B$6)^(('3. Leases'!$G$10+'3. Leases'!$H$10+INT(($A6-'3. Leases'!$G$10-1)/('3. Leases'!$H$10+'2. Inputs'!$B$11))*('3. Leases'!$H$10+'2. Inputs'!$B$11))/4)-('2. Inputs'!$B$3+'2. Inputs'!$B$4)*(1+'2. Inputs'!$B$7)^(('3. Leases'!$G$10+'3. Leases'!$H$10+INT(($A6-'3. Leases'!$G$10-1)/('3. Leases'!$H$10+'2. Inputs'!$B$11))*('3. Leases'!$H$10+'2. Inputs'!$B$11))/4))*'3. Leases'!$C$10,0))</f>
        <v>0</v>
      </c>
      <c r="AP6" s="15" t="n">
        <f aca="false">IF($A6&lt;='3. Leases'!$G$10,0,IF(AL6&lt;'3. Leases'!$H$10,'3. Leases'!$C$10,0))</f>
        <v>0</v>
      </c>
      <c r="AQ6" s="14" t="n">
        <f aca="false">IF($A6&lt;='3. Leases'!$G$11,-1,MOD($A6-'3. Leases'!$G$11-1,('3. Leases'!$H$11+'2. Inputs'!$B$11)))</f>
        <v>-1</v>
      </c>
      <c r="AR6" s="15" t="n">
        <f aca="false">IF($A6&lt;='3. Leases'!$G$11,'3. Leases'!$C$11*'3. Leases'!$D$11/4,IF(AQ6&lt;'3. Leases'!$H$11+'2. Inputs'!$B$10,0,'3. Leases'!$C$11*MAX(0,'3. Leases'!$F$11*'3. Leases'!$E$11*(1+'2. Inputs'!$B$6)^(('3. Leases'!$G$11+'3. Leases'!$H$11+INT(($A6-'3. Leases'!$G$11-1)/('3. Leases'!$H$11+'2. Inputs'!$B$11))*('3. Leases'!$H$11+'2. Inputs'!$B$11))/4)-('2. Inputs'!$B$3+'2. Inputs'!$B$4)*(1+'2. Inputs'!$B$7)^(('3. Leases'!$G$11+'3. Leases'!$H$11+INT(($A6-'3. Leases'!$G$11-1)/('3. Leases'!$H$11+'2. Inputs'!$B$11))*('3. Leases'!$H$11+'2. Inputs'!$B$11))/4))/4))</f>
        <v>147000</v>
      </c>
      <c r="AS6" s="15" t="n">
        <f aca="false">IF($A6&lt;='3. Leases'!$G$11,'3. Leases'!$C$11*'3. Leases'!$D$11,IF(AQ6&lt;'3. Leases'!$H$11,0,'3. Leases'!$C$11*MAX(0,'3. Leases'!$F$11*'3. Leases'!$E$11*(1+'2. Inputs'!$B$6)^(('3. Leases'!$G$11+'3. Leases'!$H$11+INT(($A6-'3. Leases'!$G$11-1)/('3. Leases'!$H$11+'2. Inputs'!$B$11))*('3. Leases'!$H$11+'2. Inputs'!$B$11))/4)-('2. Inputs'!$B$3+'2. Inputs'!$B$4)*(1+'2. Inputs'!$B$7)^(('3. Leases'!$G$11+'3. Leases'!$H$11+INT(($A6-'3. Leases'!$G$11-1)/('3. Leases'!$H$11+'2. Inputs'!$B$11))*('3. Leases'!$H$11+'2. Inputs'!$B$11))/4))))</f>
        <v>588000</v>
      </c>
      <c r="AT6" s="15" t="n">
        <f aca="false">IF($A6&lt;='3. Leases'!$G$11,0,IF(AQ6=0,'3. Leases'!$C$11*'2. Inputs'!$B$8*(1+'2. Inputs'!$B$7)^(('3. Leases'!$G$11+INT(($A6-'3. Leases'!$G$11-1)/('3. Leases'!$H$11+'2. Inputs'!$B$11))*('3. Leases'!$H$11+'2. Inputs'!$B$11))/4),0)+IF(AQ6='3. Leases'!$H$11,'2. Inputs'!$B$12*MAX(0,'3. Leases'!$F$11*'3. Leases'!$E$11*(1+'2. Inputs'!$B$6)^(('3. Leases'!$G$11+'3. Leases'!$H$11+INT(($A6-'3. Leases'!$G$11-1)/('3. Leases'!$H$11+'2. Inputs'!$B$11))*('3. Leases'!$H$11+'2. Inputs'!$B$11))/4)-('2. Inputs'!$B$3+'2. Inputs'!$B$4)*(1+'2. Inputs'!$B$7)^(('3. Leases'!$G$11+'3. Leases'!$H$11+INT(($A6-'3. Leases'!$G$11-1)/('3. Leases'!$H$11+'2. Inputs'!$B$11))*('3. Leases'!$H$11+'2. Inputs'!$B$11))/4))*'3. Leases'!$C$11,0))</f>
        <v>0</v>
      </c>
      <c r="AU6" s="15" t="n">
        <f aca="false">IF($A6&lt;='3. Leases'!$G$11,0,IF(AQ6&lt;'3. Leases'!$H$11,'3. Leases'!$C$11,0))</f>
        <v>0</v>
      </c>
      <c r="AV6" s="14" t="n">
        <f aca="false">IF($A6&lt;='3. Leases'!$G$12,-1,MOD($A6-'3. Leases'!$G$12-1,('3. Leases'!$H$12+'2. Inputs'!$B$11)))</f>
        <v>-1</v>
      </c>
      <c r="AW6" s="15" t="n">
        <f aca="false">IF($A6&lt;='3. Leases'!$G$12,'3. Leases'!$C$12*'3. Leases'!$D$12/4,IF(AV6&lt;'3. Leases'!$H$12+'2. Inputs'!$B$10,0,'3. Leases'!$C$12*MAX(0,'3. Leases'!$F$12*'3. Leases'!$E$12*(1+'2. Inputs'!$B$6)^(('3. Leases'!$G$12+'3. Leases'!$H$12+INT(($A6-'3. Leases'!$G$12-1)/('3. Leases'!$H$12+'2. Inputs'!$B$11))*('3. Leases'!$H$12+'2. Inputs'!$B$11))/4)-('2. Inputs'!$B$3+'2. Inputs'!$B$4)*(1+'2. Inputs'!$B$7)^(('3. Leases'!$G$12+'3. Leases'!$H$12+INT(($A6-'3. Leases'!$G$12-1)/('3. Leases'!$H$12+'2. Inputs'!$B$11))*('3. Leases'!$H$12+'2. Inputs'!$B$11))/4))/4))</f>
        <v>21000</v>
      </c>
      <c r="AX6" s="15" t="n">
        <f aca="false">IF($A6&lt;='3. Leases'!$G$12,'3. Leases'!$C$12*'3. Leases'!$D$12,IF(AV6&lt;'3. Leases'!$H$12,0,'3. Leases'!$C$12*MAX(0,'3. Leases'!$F$12*'3. Leases'!$E$12*(1+'2. Inputs'!$B$6)^(('3. Leases'!$G$12+'3. Leases'!$H$12+INT(($A6-'3. Leases'!$G$12-1)/('3. Leases'!$H$12+'2. Inputs'!$B$11))*('3. Leases'!$H$12+'2. Inputs'!$B$11))/4)-('2. Inputs'!$B$3+'2. Inputs'!$B$4)*(1+'2. Inputs'!$B$7)^(('3. Leases'!$G$12+'3. Leases'!$H$12+INT(($A6-'3. Leases'!$G$12-1)/('3. Leases'!$H$12+'2. Inputs'!$B$11))*('3. Leases'!$H$12+'2. Inputs'!$B$11))/4))))</f>
        <v>84000</v>
      </c>
      <c r="AY6" s="15" t="n">
        <f aca="false">IF($A6&lt;='3. Leases'!$G$12,0,IF(AV6=0,'3. Leases'!$C$12*'2. Inputs'!$B$8*(1+'2. Inputs'!$B$7)^(('3. Leases'!$G$12+INT(($A6-'3. Leases'!$G$12-1)/('3. Leases'!$H$12+'2. Inputs'!$B$11))*('3. Leases'!$H$12+'2. Inputs'!$B$11))/4),0)+IF(AV6='3. Leases'!$H$12,'2. Inputs'!$B$12*MAX(0,'3. Leases'!$F$12*'3. Leases'!$E$12*(1+'2. Inputs'!$B$6)^(('3. Leases'!$G$12+'3. Leases'!$H$12+INT(($A6-'3. Leases'!$G$12-1)/('3. Leases'!$H$12+'2. Inputs'!$B$11))*('3. Leases'!$H$12+'2. Inputs'!$B$11))/4)-('2. Inputs'!$B$3+'2. Inputs'!$B$4)*(1+'2. Inputs'!$B$7)^(('3. Leases'!$G$12+'3. Leases'!$H$12+INT(($A6-'3. Leases'!$G$12-1)/('3. Leases'!$H$12+'2. Inputs'!$B$11))*('3. Leases'!$H$12+'2. Inputs'!$B$11))/4))*'3. Leases'!$C$12,0))</f>
        <v>0</v>
      </c>
      <c r="AZ6" s="15" t="n">
        <f aca="false">IF($A6&lt;='3. Leases'!$G$12,0,IF(AV6&lt;'3. Leases'!$H$12,'3. Leases'!$C$12,0))</f>
        <v>0</v>
      </c>
      <c r="BA6" s="14" t="n">
        <f aca="false">IF($A6&lt;='3. Leases'!$G$13,-1,MOD($A6-'3. Leases'!$G$13-1,('3. Leases'!$H$13+'2. Inputs'!$B$11)))</f>
        <v>-1</v>
      </c>
      <c r="BB6" s="15" t="n">
        <f aca="false">IF($A6&lt;='3. Leases'!$G$13,'3. Leases'!$C$13*'3. Leases'!$D$13/4,IF(BA6&lt;'3. Leases'!$H$13+'2. Inputs'!$B$10,0,'3. Leases'!$C$13*MAX(0,'3. Leases'!$F$13*'3. Leases'!$E$13*(1+'2. Inputs'!$B$6)^(('3. Leases'!$G$13+'3. Leases'!$H$13+INT(($A6-'3. Leases'!$G$13-1)/('3. Leases'!$H$13+'2. Inputs'!$B$11))*('3. Leases'!$H$13+'2. Inputs'!$B$11))/4)-('2. Inputs'!$B$3+'2. Inputs'!$B$4)*(1+'2. Inputs'!$B$7)^(('3. Leases'!$G$13+'3. Leases'!$H$13+INT(($A6-'3. Leases'!$G$13-1)/('3. Leases'!$H$13+'2. Inputs'!$B$11))*('3. Leases'!$H$13+'2. Inputs'!$B$11))/4))/4))</f>
        <v>53200</v>
      </c>
      <c r="BC6" s="15" t="n">
        <f aca="false">IF($A6&lt;='3. Leases'!$G$13,'3. Leases'!$C$13*'3. Leases'!$D$13,IF(BA6&lt;'3. Leases'!$H$13,0,'3. Leases'!$C$13*MAX(0,'3. Leases'!$F$13*'3. Leases'!$E$13*(1+'2. Inputs'!$B$6)^(('3. Leases'!$G$13+'3. Leases'!$H$13+INT(($A6-'3. Leases'!$G$13-1)/('3. Leases'!$H$13+'2. Inputs'!$B$11))*('3. Leases'!$H$13+'2. Inputs'!$B$11))/4)-('2. Inputs'!$B$3+'2. Inputs'!$B$4)*(1+'2. Inputs'!$B$7)^(('3. Leases'!$G$13+'3. Leases'!$H$13+INT(($A6-'3. Leases'!$G$13-1)/('3. Leases'!$H$13+'2. Inputs'!$B$11))*('3. Leases'!$H$13+'2. Inputs'!$B$11))/4))))</f>
        <v>212800</v>
      </c>
      <c r="BD6" s="15" t="n">
        <f aca="false">IF($A6&lt;='3. Leases'!$G$13,0,IF(BA6=0,'3. Leases'!$C$13*'2. Inputs'!$B$8*(1+'2. Inputs'!$B$7)^(('3. Leases'!$G$13+INT(($A6-'3. Leases'!$G$13-1)/('3. Leases'!$H$13+'2. Inputs'!$B$11))*('3. Leases'!$H$13+'2. Inputs'!$B$11))/4),0)+IF(BA6='3. Leases'!$H$13,'2. Inputs'!$B$12*MAX(0,'3. Leases'!$F$13*'3. Leases'!$E$13*(1+'2. Inputs'!$B$6)^(('3. Leases'!$G$13+'3. Leases'!$H$13+INT(($A6-'3. Leases'!$G$13-1)/('3. Leases'!$H$13+'2. Inputs'!$B$11))*('3. Leases'!$H$13+'2. Inputs'!$B$11))/4)-('2. Inputs'!$B$3+'2. Inputs'!$B$4)*(1+'2. Inputs'!$B$7)^(('3. Leases'!$G$13+'3. Leases'!$H$13+INT(($A6-'3. Leases'!$G$13-1)/('3. Leases'!$H$13+'2. Inputs'!$B$11))*('3. Leases'!$H$13+'2. Inputs'!$B$11))/4))*'3. Leases'!$C$13,0))</f>
        <v>0</v>
      </c>
      <c r="BE6" s="15" t="n">
        <f aca="false">IF($A6&lt;='3. Leases'!$G$13,0,IF(BA6&lt;'3. Leases'!$H$13,'3. Leases'!$C$13,0))</f>
        <v>0</v>
      </c>
      <c r="BF6" s="14" t="n">
        <f aca="false">IF($A6&lt;='3. Leases'!$G$14,-1,MOD($A6-'3. Leases'!$G$14-1,('3. Leases'!$H$14+'2. Inputs'!$B$11)))</f>
        <v>-1</v>
      </c>
      <c r="BG6" s="15" t="n">
        <f aca="false">IF($A6&lt;='3. Leases'!$G$14,'3. Leases'!$C$14*'3. Leases'!$D$14/4,IF(BF6&lt;'3. Leases'!$H$14+'2. Inputs'!$B$10,0,'3. Leases'!$C$14*MAX(0,'3. Leases'!$F$14*'3. Leases'!$E$14*(1+'2. Inputs'!$B$6)^(('3. Leases'!$G$14+'3. Leases'!$H$14+INT(($A6-'3. Leases'!$G$14-1)/('3. Leases'!$H$14+'2. Inputs'!$B$11))*('3. Leases'!$H$14+'2. Inputs'!$B$11))/4)-('2. Inputs'!$B$3+'2. Inputs'!$B$4)*(1+'2. Inputs'!$B$7)^(('3. Leases'!$G$14+'3. Leases'!$H$14+INT(($A6-'3. Leases'!$G$14-1)/('3. Leases'!$H$14+'2. Inputs'!$B$11))*('3. Leases'!$H$14+'2. Inputs'!$B$11))/4))/4))</f>
        <v>119625</v>
      </c>
      <c r="BH6" s="15" t="n">
        <f aca="false">IF($A6&lt;='3. Leases'!$G$14,'3. Leases'!$C$14*'3. Leases'!$D$14,IF(BF6&lt;'3. Leases'!$H$14,0,'3. Leases'!$C$14*MAX(0,'3. Leases'!$F$14*'3. Leases'!$E$14*(1+'2. Inputs'!$B$6)^(('3. Leases'!$G$14+'3. Leases'!$H$14+INT(($A6-'3. Leases'!$G$14-1)/('3. Leases'!$H$14+'2. Inputs'!$B$11))*('3. Leases'!$H$14+'2. Inputs'!$B$11))/4)-('2. Inputs'!$B$3+'2. Inputs'!$B$4)*(1+'2. Inputs'!$B$7)^(('3. Leases'!$G$14+'3. Leases'!$H$14+INT(($A6-'3. Leases'!$G$14-1)/('3. Leases'!$H$14+'2. Inputs'!$B$11))*('3. Leases'!$H$14+'2. Inputs'!$B$11))/4))))</f>
        <v>478500</v>
      </c>
      <c r="BI6" s="15" t="n">
        <f aca="false">IF($A6&lt;='3. Leases'!$G$14,0,IF(BF6=0,'3. Leases'!$C$14*'2. Inputs'!$B$8*(1+'2. Inputs'!$B$7)^(('3. Leases'!$G$14+INT(($A6-'3. Leases'!$G$14-1)/('3. Leases'!$H$14+'2. Inputs'!$B$11))*('3. Leases'!$H$14+'2. Inputs'!$B$11))/4),0)+IF(BF6='3. Leases'!$H$14,'2. Inputs'!$B$12*MAX(0,'3. Leases'!$F$14*'3. Leases'!$E$14*(1+'2. Inputs'!$B$6)^(('3. Leases'!$G$14+'3. Leases'!$H$14+INT(($A6-'3. Leases'!$G$14-1)/('3. Leases'!$H$14+'2. Inputs'!$B$11))*('3. Leases'!$H$14+'2. Inputs'!$B$11))/4)-('2. Inputs'!$B$3+'2. Inputs'!$B$4)*(1+'2. Inputs'!$B$7)^(('3. Leases'!$G$14+'3. Leases'!$H$14+INT(($A6-'3. Leases'!$G$14-1)/('3. Leases'!$H$14+'2. Inputs'!$B$11))*('3. Leases'!$H$14+'2. Inputs'!$B$11))/4))*'3. Leases'!$C$14,0))</f>
        <v>0</v>
      </c>
      <c r="BJ6" s="15" t="n">
        <f aca="false">IF($A6&lt;='3. Leases'!$G$14,0,IF(BF6&lt;'3. Leases'!$H$14,'3. Leases'!$C$14,0))</f>
        <v>0</v>
      </c>
      <c r="BK6" s="14" t="n">
        <f aca="false">IF($A6&lt;='3. Leases'!$G$15,-1,MOD($A6-'3. Leases'!$G$15-1,('3. Leases'!$H$15+'2. Inputs'!$B$11)))</f>
        <v>-1</v>
      </c>
      <c r="BL6" s="15" t="n">
        <f aca="false">IF($A6&lt;='3. Leases'!$G$15,'3. Leases'!$C$15*'3. Leases'!$D$15/4,IF(BK6&lt;'3. Leases'!$H$15+'2. Inputs'!$B$10,0,'3. Leases'!$C$15*MAX(0,'3. Leases'!$F$15*'3. Leases'!$E$15*(1+'2. Inputs'!$B$6)^(('3. Leases'!$G$15+'3. Leases'!$H$15+INT(($A6-'3. Leases'!$G$15-1)/('3. Leases'!$H$15+'2. Inputs'!$B$11))*('3. Leases'!$H$15+'2. Inputs'!$B$11))/4)-('2. Inputs'!$B$3+'2. Inputs'!$B$4)*(1+'2. Inputs'!$B$7)^(('3. Leases'!$G$15+'3. Leases'!$H$15+INT(($A6-'3. Leases'!$G$15-1)/('3. Leases'!$H$15+'2. Inputs'!$B$11))*('3. Leases'!$H$15+'2. Inputs'!$B$11))/4))/4))</f>
        <v>141375</v>
      </c>
      <c r="BM6" s="15" t="n">
        <f aca="false">IF($A6&lt;='3. Leases'!$G$15,'3. Leases'!$C$15*'3. Leases'!$D$15,IF(BK6&lt;'3. Leases'!$H$15,0,'3. Leases'!$C$15*MAX(0,'3. Leases'!$F$15*'3. Leases'!$E$15*(1+'2. Inputs'!$B$6)^(('3. Leases'!$G$15+'3. Leases'!$H$15+INT(($A6-'3. Leases'!$G$15-1)/('3. Leases'!$H$15+'2. Inputs'!$B$11))*('3. Leases'!$H$15+'2. Inputs'!$B$11))/4)-('2. Inputs'!$B$3+'2. Inputs'!$B$4)*(1+'2. Inputs'!$B$7)^(('3. Leases'!$G$15+'3. Leases'!$H$15+INT(($A6-'3. Leases'!$G$15-1)/('3. Leases'!$H$15+'2. Inputs'!$B$11))*('3. Leases'!$H$15+'2. Inputs'!$B$11))/4))))</f>
        <v>565500</v>
      </c>
      <c r="BN6" s="15" t="n">
        <f aca="false">IF($A6&lt;='3. Leases'!$G$15,0,IF(BK6=0,'3. Leases'!$C$15*'2. Inputs'!$B$8*(1+'2. Inputs'!$B$7)^(('3. Leases'!$G$15+INT(($A6-'3. Leases'!$G$15-1)/('3. Leases'!$H$15+'2. Inputs'!$B$11))*('3. Leases'!$H$15+'2. Inputs'!$B$11))/4),0)+IF(BK6='3. Leases'!$H$15,'2. Inputs'!$B$12*MAX(0,'3. Leases'!$F$15*'3. Leases'!$E$15*(1+'2. Inputs'!$B$6)^(('3. Leases'!$G$15+'3. Leases'!$H$15+INT(($A6-'3. Leases'!$G$15-1)/('3. Leases'!$H$15+'2. Inputs'!$B$11))*('3. Leases'!$H$15+'2. Inputs'!$B$11))/4)-('2. Inputs'!$B$3+'2. Inputs'!$B$4)*(1+'2. Inputs'!$B$7)^(('3. Leases'!$G$15+'3. Leases'!$H$15+INT(($A6-'3. Leases'!$G$15-1)/('3. Leases'!$H$15+'2. Inputs'!$B$11))*('3. Leases'!$H$15+'2. Inputs'!$B$11))/4))*'3. Leases'!$C$15,0))</f>
        <v>0</v>
      </c>
      <c r="BO6" s="15" t="n">
        <f aca="false">IF($A6&lt;='3. Leases'!$G$15,0,IF(BK6&lt;'3. Leases'!$H$15,'3. Leases'!$C$15,0))</f>
        <v>0</v>
      </c>
      <c r="BP6" s="14" t="n">
        <f aca="false">IF($A6&lt;='3. Leases'!$G$16,-1,MOD($A6-'3. Leases'!$G$16-1,('3. Leases'!$H$16+'2. Inputs'!$B$11)))</f>
        <v>-1</v>
      </c>
      <c r="BQ6" s="15" t="n">
        <f aca="false">IF($A6&lt;='3. Leases'!$G$16,'3. Leases'!$C$16*'3. Leases'!$D$16/4,IF(BP6&lt;'3. Leases'!$H$16+'2. Inputs'!$B$10,0,'3. Leases'!$C$16*MAX(0,'3. Leases'!$F$16*'3. Leases'!$E$16*(1+'2. Inputs'!$B$6)^(('3. Leases'!$G$16+'3. Leases'!$H$16+INT(($A6-'3. Leases'!$G$16-1)/('3. Leases'!$H$16+'2. Inputs'!$B$11))*('3. Leases'!$H$16+'2. Inputs'!$B$11))/4)-('2. Inputs'!$B$3+'2. Inputs'!$B$4)*(1+'2. Inputs'!$B$7)^(('3. Leases'!$G$16+'3. Leases'!$H$16+INT(($A6-'3. Leases'!$G$16-1)/('3. Leases'!$H$16+'2. Inputs'!$B$11))*('3. Leases'!$H$16+'2. Inputs'!$B$11))/4))/4))</f>
        <v>54687.5</v>
      </c>
      <c r="BR6" s="15" t="n">
        <f aca="false">IF($A6&lt;='3. Leases'!$G$16,'3. Leases'!$C$16*'3. Leases'!$D$16,IF(BP6&lt;'3. Leases'!$H$16,0,'3. Leases'!$C$16*MAX(0,'3. Leases'!$F$16*'3. Leases'!$E$16*(1+'2. Inputs'!$B$6)^(('3. Leases'!$G$16+'3. Leases'!$H$16+INT(($A6-'3. Leases'!$G$16-1)/('3. Leases'!$H$16+'2. Inputs'!$B$11))*('3. Leases'!$H$16+'2. Inputs'!$B$11))/4)-('2. Inputs'!$B$3+'2. Inputs'!$B$4)*(1+'2. Inputs'!$B$7)^(('3. Leases'!$G$16+'3. Leases'!$H$16+INT(($A6-'3. Leases'!$G$16-1)/('3. Leases'!$H$16+'2. Inputs'!$B$11))*('3. Leases'!$H$16+'2. Inputs'!$B$11))/4))))</f>
        <v>218750</v>
      </c>
      <c r="BS6" s="15" t="n">
        <f aca="false">IF($A6&lt;='3. Leases'!$G$16,0,IF(BP6=0,'3. Leases'!$C$16*'2. Inputs'!$B$8*(1+'2. Inputs'!$B$7)^(('3. Leases'!$G$16+INT(($A6-'3. Leases'!$G$16-1)/('3. Leases'!$H$16+'2. Inputs'!$B$11))*('3. Leases'!$H$16+'2. Inputs'!$B$11))/4),0)+IF(BP6='3. Leases'!$H$16,'2. Inputs'!$B$12*MAX(0,'3. Leases'!$F$16*'3. Leases'!$E$16*(1+'2. Inputs'!$B$6)^(('3. Leases'!$G$16+'3. Leases'!$H$16+INT(($A6-'3. Leases'!$G$16-1)/('3. Leases'!$H$16+'2. Inputs'!$B$11))*('3. Leases'!$H$16+'2. Inputs'!$B$11))/4)-('2. Inputs'!$B$3+'2. Inputs'!$B$4)*(1+'2. Inputs'!$B$7)^(('3. Leases'!$G$16+'3. Leases'!$H$16+INT(($A6-'3. Leases'!$G$16-1)/('3. Leases'!$H$16+'2. Inputs'!$B$11))*('3. Leases'!$H$16+'2. Inputs'!$B$11))/4))*'3. Leases'!$C$16,0))</f>
        <v>0</v>
      </c>
      <c r="BT6" s="15" t="n">
        <f aca="false">IF($A6&lt;='3. Leases'!$G$16,0,IF(BP6&lt;'3. Leases'!$H$16,'3. Leases'!$C$16,0))</f>
        <v>0</v>
      </c>
      <c r="BU6" s="14" t="n">
        <f aca="false">IF($A6&lt;='3. Leases'!$G$17,-1,MOD($A6-'3. Leases'!$G$17-1,('3. Leases'!$H$17+'2. Inputs'!$B$11)))</f>
        <v>-1</v>
      </c>
      <c r="BV6" s="15" t="n">
        <f aca="false">IF($A6&lt;='3. Leases'!$G$17,'3. Leases'!$C$17*'3. Leases'!$D$17/4,IF(BU6&lt;'3. Leases'!$H$17+'2. Inputs'!$B$10,0,'3. Leases'!$C$17*MAX(0,'3. Leases'!$F$17*'3. Leases'!$E$17*(1+'2. Inputs'!$B$6)^(('3. Leases'!$G$17+'3. Leases'!$H$17+INT(($A6-'3. Leases'!$G$17-1)/('3. Leases'!$H$17+'2. Inputs'!$B$11))*('3. Leases'!$H$17+'2. Inputs'!$B$11))/4)-('2. Inputs'!$B$3+'2. Inputs'!$B$4)*(1+'2. Inputs'!$B$7)^(('3. Leases'!$G$17+'3. Leases'!$H$17+INT(($A6-'3. Leases'!$G$17-1)/('3. Leases'!$H$17+'2. Inputs'!$B$11))*('3. Leases'!$H$17+'2. Inputs'!$B$11))/4))/4))</f>
        <v>29250</v>
      </c>
      <c r="BW6" s="15" t="n">
        <f aca="false">IF($A6&lt;='3. Leases'!$G$17,'3. Leases'!$C$17*'3. Leases'!$D$17,IF(BU6&lt;'3. Leases'!$H$17,0,'3. Leases'!$C$17*MAX(0,'3. Leases'!$F$17*'3. Leases'!$E$17*(1+'2. Inputs'!$B$6)^(('3. Leases'!$G$17+'3. Leases'!$H$17+INT(($A6-'3. Leases'!$G$17-1)/('3. Leases'!$H$17+'2. Inputs'!$B$11))*('3. Leases'!$H$17+'2. Inputs'!$B$11))/4)-('2. Inputs'!$B$3+'2. Inputs'!$B$4)*(1+'2. Inputs'!$B$7)^(('3. Leases'!$G$17+'3. Leases'!$H$17+INT(($A6-'3. Leases'!$G$17-1)/('3. Leases'!$H$17+'2. Inputs'!$B$11))*('3. Leases'!$H$17+'2. Inputs'!$B$11))/4))))</f>
        <v>117000</v>
      </c>
      <c r="BX6" s="15" t="n">
        <f aca="false">IF($A6&lt;='3. Leases'!$G$17,0,IF(BU6=0,'3. Leases'!$C$17*'2. Inputs'!$B$8*(1+'2. Inputs'!$B$7)^(('3. Leases'!$G$17+INT(($A6-'3. Leases'!$G$17-1)/('3. Leases'!$H$17+'2. Inputs'!$B$11))*('3. Leases'!$H$17+'2. Inputs'!$B$11))/4),0)+IF(BU6='3. Leases'!$H$17,'2. Inputs'!$B$12*MAX(0,'3. Leases'!$F$17*'3. Leases'!$E$17*(1+'2. Inputs'!$B$6)^(('3. Leases'!$G$17+'3. Leases'!$H$17+INT(($A6-'3. Leases'!$G$17-1)/('3. Leases'!$H$17+'2. Inputs'!$B$11))*('3. Leases'!$H$17+'2. Inputs'!$B$11))/4)-('2. Inputs'!$B$3+'2. Inputs'!$B$4)*(1+'2. Inputs'!$B$7)^(('3. Leases'!$G$17+'3. Leases'!$H$17+INT(($A6-'3. Leases'!$G$17-1)/('3. Leases'!$H$17+'2. Inputs'!$B$11))*('3. Leases'!$H$17+'2. Inputs'!$B$11))/4))*'3. Leases'!$C$17,0))</f>
        <v>0</v>
      </c>
      <c r="BY6" s="15" t="n">
        <f aca="false">IF($A6&lt;='3. Leases'!$G$17,0,IF(BU6&lt;'3. Leases'!$H$17,'3. Leases'!$C$17,0))</f>
        <v>0</v>
      </c>
      <c r="BZ6" s="14" t="n">
        <f aca="false">IF($A6&lt;='3. Leases'!$G$18,-1,MOD($A6-'3. Leases'!$G$18-1,('3. Leases'!$H$18+'2. Inputs'!$B$11)))</f>
        <v>-1</v>
      </c>
      <c r="CA6" s="15" t="n">
        <f aca="false">IF($A6&lt;='3. Leases'!$G$18,'3. Leases'!$C$18*'3. Leases'!$D$18/4,IF(BZ6&lt;'3. Leases'!$H$18+'2. Inputs'!$B$10,0,'3. Leases'!$C$18*MAX(0,'3. Leases'!$F$18*'3. Leases'!$E$18*(1+'2. Inputs'!$B$6)^(('3. Leases'!$G$18+'3. Leases'!$H$18+INT(($A6-'3. Leases'!$G$18-1)/('3. Leases'!$H$18+'2. Inputs'!$B$11))*('3. Leases'!$H$18+'2. Inputs'!$B$11))/4)-('2. Inputs'!$B$3+'2. Inputs'!$B$4)*(1+'2. Inputs'!$B$7)^(('3. Leases'!$G$18+'3. Leases'!$H$18+INT(($A6-'3. Leases'!$G$18-1)/('3. Leases'!$H$18+'2. Inputs'!$B$11))*('3. Leases'!$H$18+'2. Inputs'!$B$11))/4))/4))</f>
        <v>118000</v>
      </c>
      <c r="CB6" s="15" t="n">
        <f aca="false">IF($A6&lt;='3. Leases'!$G$18,'3. Leases'!$C$18*'3. Leases'!$D$18,IF(BZ6&lt;'3. Leases'!$H$18,0,'3. Leases'!$C$18*MAX(0,'3. Leases'!$F$18*'3. Leases'!$E$18*(1+'2. Inputs'!$B$6)^(('3. Leases'!$G$18+'3. Leases'!$H$18+INT(($A6-'3. Leases'!$G$18-1)/('3. Leases'!$H$18+'2. Inputs'!$B$11))*('3. Leases'!$H$18+'2. Inputs'!$B$11))/4)-('2. Inputs'!$B$3+'2. Inputs'!$B$4)*(1+'2. Inputs'!$B$7)^(('3. Leases'!$G$18+'3. Leases'!$H$18+INT(($A6-'3. Leases'!$G$18-1)/('3. Leases'!$H$18+'2. Inputs'!$B$11))*('3. Leases'!$H$18+'2. Inputs'!$B$11))/4))))</f>
        <v>472000</v>
      </c>
      <c r="CC6" s="15" t="n">
        <f aca="false">IF($A6&lt;='3. Leases'!$G$18,0,IF(BZ6=0,'3. Leases'!$C$18*'2. Inputs'!$B$8*(1+'2. Inputs'!$B$7)^(('3. Leases'!$G$18+INT(($A6-'3. Leases'!$G$18-1)/('3. Leases'!$H$18+'2. Inputs'!$B$11))*('3. Leases'!$H$18+'2. Inputs'!$B$11))/4),0)+IF(BZ6='3. Leases'!$H$18,'2. Inputs'!$B$12*MAX(0,'3. Leases'!$F$18*'3. Leases'!$E$18*(1+'2. Inputs'!$B$6)^(('3. Leases'!$G$18+'3. Leases'!$H$18+INT(($A6-'3. Leases'!$G$18-1)/('3. Leases'!$H$18+'2. Inputs'!$B$11))*('3. Leases'!$H$18+'2. Inputs'!$B$11))/4)-('2. Inputs'!$B$3+'2. Inputs'!$B$4)*(1+'2. Inputs'!$B$7)^(('3. Leases'!$G$18+'3. Leases'!$H$18+INT(($A6-'3. Leases'!$G$18-1)/('3. Leases'!$H$18+'2. Inputs'!$B$11))*('3. Leases'!$H$18+'2. Inputs'!$B$11))/4))*'3. Leases'!$C$18,0))</f>
        <v>0</v>
      </c>
      <c r="CD6" s="15" t="n">
        <f aca="false">IF($A6&lt;='3. Leases'!$G$18,0,IF(BZ6&lt;'3. Leases'!$H$18,'3. Leases'!$C$18,0))</f>
        <v>0</v>
      </c>
      <c r="CE6" s="14" t="n">
        <f aca="false">IF($A6&lt;='3. Leases'!$G$19,-1,MOD($A6-'3. Leases'!$G$19-1,('3. Leases'!$H$19+'2. Inputs'!$B$11)))</f>
        <v>2</v>
      </c>
      <c r="CF6" s="15" t="n">
        <f aca="false">IF($A6&lt;='3. Leases'!$G$19,'3. Leases'!$C$19*'3. Leases'!$D$19/4,IF(CE6&lt;'3. Leases'!$H$19+'2. Inputs'!$B$10,0,'3. Leases'!$C$19*MAX(0,'3. Leases'!$F$19*'3. Leases'!$E$19*(1+'2. Inputs'!$B$6)^(('3. Leases'!$G$19+'3. Leases'!$H$19+INT(($A6-'3. Leases'!$G$19-1)/('3. Leases'!$H$19+'2. Inputs'!$B$11))*('3. Leases'!$H$19+'2. Inputs'!$B$11))/4)-('2. Inputs'!$B$3+'2. Inputs'!$B$4)*(1+'2. Inputs'!$B$7)^(('3. Leases'!$G$19+'3. Leases'!$H$19+INT(($A6-'3. Leases'!$G$19-1)/('3. Leases'!$H$19+'2. Inputs'!$B$11))*('3. Leases'!$H$19+'2. Inputs'!$B$11))/4))/4))</f>
        <v>0</v>
      </c>
      <c r="CG6" s="15" t="n">
        <f aca="false">IF($A6&lt;='3. Leases'!$G$19,'3. Leases'!$C$19*'3. Leases'!$D$19,IF(CE6&lt;'3. Leases'!$H$19,0,'3. Leases'!$C$19*MAX(0,'3. Leases'!$F$19*'3. Leases'!$E$19*(1+'2. Inputs'!$B$6)^(('3. Leases'!$G$19+'3. Leases'!$H$19+INT(($A6-'3. Leases'!$G$19-1)/('3. Leases'!$H$19+'2. Inputs'!$B$11))*('3. Leases'!$H$19+'2. Inputs'!$B$11))/4)-('2. Inputs'!$B$3+'2. Inputs'!$B$4)*(1+'2. Inputs'!$B$7)^(('3. Leases'!$G$19+'3. Leases'!$H$19+INT(($A6-'3. Leases'!$G$19-1)/('3. Leases'!$H$19+'2. Inputs'!$B$11))*('3. Leases'!$H$19+'2. Inputs'!$B$11))/4))))</f>
        <v>0</v>
      </c>
      <c r="CH6" s="15" t="n">
        <f aca="false">IF($A6&lt;='3. Leases'!$G$19,0,IF(CE6=0,'3. Leases'!$C$19*'2. Inputs'!$B$8*(1+'2. Inputs'!$B$7)^(('3. Leases'!$G$19+INT(($A6-'3. Leases'!$G$19-1)/('3. Leases'!$H$19+'2. Inputs'!$B$11))*('3. Leases'!$H$19+'2. Inputs'!$B$11))/4),0)+IF(CE6='3. Leases'!$H$19,'2. Inputs'!$B$12*MAX(0,'3. Leases'!$F$19*'3. Leases'!$E$19*(1+'2. Inputs'!$B$6)^(('3. Leases'!$G$19+'3. Leases'!$H$19+INT(($A6-'3. Leases'!$G$19-1)/('3. Leases'!$H$19+'2. Inputs'!$B$11))*('3. Leases'!$H$19+'2. Inputs'!$B$11))/4)-('2. Inputs'!$B$3+'2. Inputs'!$B$4)*(1+'2. Inputs'!$B$7)^(('3. Leases'!$G$19+'3. Leases'!$H$19+INT(($A6-'3. Leases'!$G$19-1)/('3. Leases'!$H$19+'2. Inputs'!$B$11))*('3. Leases'!$H$19+'2. Inputs'!$B$11))/4))*'3. Leases'!$C$19,0))</f>
        <v>0</v>
      </c>
      <c r="CI6" s="15" t="n">
        <f aca="false">IF($A6&lt;='3. Leases'!$G$19,0,IF(CE6&lt;'3. Leases'!$H$19,'3. Leases'!$C$19,0))</f>
        <v>2050</v>
      </c>
      <c r="CJ6" s="15" t="n">
        <f aca="false">D6+I6+N6+S6+X6+AC6+AH6+AM6+AR6+AW6+BB6+BG6+BL6+BQ6+BV6+CA6+CF6</f>
        <v>1400612.5</v>
      </c>
      <c r="CK6" s="15" t="n">
        <f aca="false">E6+J6+O6+T6+Y6+AD6+AI6+AN6+AS6+AX6+BC6+BH6+BM6+BR6+BW6+CB6+CG6</f>
        <v>5602450</v>
      </c>
      <c r="CL6" s="15" t="n">
        <f aca="false">F6+K6+P6+U6+Z6+AE6+AJ6+AO6+AT6+AY6+BD6+BI6+BN6+BS6+BX6+CC6+CH6</f>
        <v>0</v>
      </c>
      <c r="CM6" s="15" t="n">
        <f aca="false">G6+L6+Q6+V6+AA6+AF6+AK6+AP6+AU6+AZ6+BE6+BJ6+BO6+BT6+BY6+CD6+CI6</f>
        <v>2050</v>
      </c>
      <c r="CN6" s="15" t="n">
        <f aca="false">CJ6*(1-'2. Inputs'!$B$13)*(1-'2. Inputs'!$B$15)-CM6*('2. Inputs'!$B$5-'2. Inputs'!$B$4*MIN('2. Inputs'!$B$14,'2. Inputs'!$B$9)/'2. Inputs'!$B$9)*(1+'2. Inputs'!$B$7)^(($A6-1)/4)/4</f>
        <v>1269355.60395868</v>
      </c>
      <c r="CO6" s="15" t="n">
        <f aca="false">CN6-CL6</f>
        <v>1269355.60395868</v>
      </c>
      <c r="CP6" s="16" t="n">
        <f aca="false">1/(1+((1+'2. Inputs'!$B$16)^0.25-1))^$A6</f>
        <v>0.940649212752172</v>
      </c>
      <c r="CQ6" s="15" t="n">
        <f aca="false">CO6*CP6</f>
        <v>1194018.34956629</v>
      </c>
    </row>
    <row r="7" customFormat="false" ht="15" hidden="false" customHeight="false" outlineLevel="0" collapsed="false">
      <c r="A7" s="0" t="n">
        <v>4</v>
      </c>
      <c r="B7" s="0" t="n">
        <f aca="false">CEILING(A7/4,1)</f>
        <v>1</v>
      </c>
      <c r="C7" s="14" t="n">
        <f aca="false">IF($A7&lt;='3. Leases'!$G$3,-1,MOD($A7-'3. Leases'!$G$3-1,('3. Leases'!$H$3+'2. Inputs'!$B$11)))</f>
        <v>-1</v>
      </c>
      <c r="D7" s="15" t="n">
        <f aca="false">IF($A7&lt;='3. Leases'!$G$3,'3. Leases'!$C$3*'3. Leases'!$D$3/4,IF(C7&lt;'3. Leases'!$H$3+'2. Inputs'!$B$10,0,'3. Leases'!$C$3*MAX(0,'3. Leases'!$F$3*'3. Leases'!$E$3*(1+'2. Inputs'!$B$6)^(('3. Leases'!$G$3+'3. Leases'!$H$3+INT(($A7-'3. Leases'!$G$3-1)/('3. Leases'!$H$3+'2. Inputs'!$B$11))*('3. Leases'!$H$3+'2. Inputs'!$B$11))/4)-('2. Inputs'!$B$3+'2. Inputs'!$B$4)*(1+'2. Inputs'!$B$7)^(('3. Leases'!$G$3+'3. Leases'!$H$3+INT(($A7-'3. Leases'!$G$3-1)/('3. Leases'!$H$3+'2. Inputs'!$B$11))*('3. Leases'!$H$3+'2. Inputs'!$B$11))/4))/4))</f>
        <v>140400</v>
      </c>
      <c r="E7" s="15" t="n">
        <f aca="false">IF($A7&lt;='3. Leases'!$G$3,'3. Leases'!$C$3*'3. Leases'!$D$3,IF(C7&lt;'3. Leases'!$H$3,0,'3. Leases'!$C$3*MAX(0,'3. Leases'!$F$3*'3. Leases'!$E$3*(1+'2. Inputs'!$B$6)^(('3. Leases'!$G$3+'3. Leases'!$H$3+INT(($A7-'3. Leases'!$G$3-1)/('3. Leases'!$H$3+'2. Inputs'!$B$11))*('3. Leases'!$H$3+'2. Inputs'!$B$11))/4)-('2. Inputs'!$B$3+'2. Inputs'!$B$4)*(1+'2. Inputs'!$B$7)^(('3. Leases'!$G$3+'3. Leases'!$H$3+INT(($A7-'3. Leases'!$G$3-1)/('3. Leases'!$H$3+'2. Inputs'!$B$11))*('3. Leases'!$H$3+'2. Inputs'!$B$11))/4))))</f>
        <v>561600</v>
      </c>
      <c r="F7" s="15" t="n">
        <f aca="false">IF($A7&lt;='3. Leases'!$G$3,0,IF(C7=0,'3. Leases'!$C$3*'2. Inputs'!$B$8*(1+'2. Inputs'!$B$7)^(('3. Leases'!$G$3+INT(($A7-'3. Leases'!$G$3-1)/('3. Leases'!$H$3+'2. Inputs'!$B$11))*('3. Leases'!$H$3+'2. Inputs'!$B$11))/4),0)+IF(C7='3. Leases'!$H$3,'2. Inputs'!$B$12*MAX(0,'3. Leases'!$F$3*'3. Leases'!$E$3*(1+'2. Inputs'!$B$6)^(('3. Leases'!$G$3+'3. Leases'!$H$3+INT(($A7-'3. Leases'!$G$3-1)/('3. Leases'!$H$3+'2. Inputs'!$B$11))*('3. Leases'!$H$3+'2. Inputs'!$B$11))/4)-('2. Inputs'!$B$3+'2. Inputs'!$B$4)*(1+'2. Inputs'!$B$7)^(('3. Leases'!$G$3+'3. Leases'!$H$3+INT(($A7-'3. Leases'!$G$3-1)/('3. Leases'!$H$3+'2. Inputs'!$B$11))*('3. Leases'!$H$3+'2. Inputs'!$B$11))/4))*'3. Leases'!$C$3,0))</f>
        <v>0</v>
      </c>
      <c r="G7" s="15" t="n">
        <f aca="false">IF($A7&lt;='3. Leases'!$G$3,0,IF(C7&lt;'3. Leases'!$H$3,'3. Leases'!$C$3,0))</f>
        <v>0</v>
      </c>
      <c r="H7" s="14" t="n">
        <f aca="false">IF($A7&lt;='3. Leases'!$G$4,-1,MOD($A7-'3. Leases'!$G$4-1,('3. Leases'!$H$4+'2. Inputs'!$B$11)))</f>
        <v>-1</v>
      </c>
      <c r="I7" s="15" t="n">
        <f aca="false">IF($A7&lt;='3. Leases'!$G$4,'3. Leases'!$C$4*'3. Leases'!$D$4/4,IF(H7&lt;'3. Leases'!$H$4+'2. Inputs'!$B$10,0,'3. Leases'!$C$4*MAX(0,'3. Leases'!$F$4*'3. Leases'!$E$4*(1+'2. Inputs'!$B$6)^(('3. Leases'!$G$4+'3. Leases'!$H$4+INT(($A7-'3. Leases'!$G$4-1)/('3. Leases'!$H$4+'2. Inputs'!$B$11))*('3. Leases'!$H$4+'2. Inputs'!$B$11))/4)-('2. Inputs'!$B$3+'2. Inputs'!$B$4)*(1+'2. Inputs'!$B$7)^(('3. Leases'!$G$4+'3. Leases'!$H$4+INT(($A7-'3. Leases'!$G$4-1)/('3. Leases'!$H$4+'2. Inputs'!$B$11))*('3. Leases'!$H$4+'2. Inputs'!$B$11))/4))/4))</f>
        <v>157250</v>
      </c>
      <c r="J7" s="15" t="n">
        <f aca="false">IF($A7&lt;='3. Leases'!$G$4,'3. Leases'!$C$4*'3. Leases'!$D$4,IF(H7&lt;'3. Leases'!$H$4,0,'3. Leases'!$C$4*MAX(0,'3. Leases'!$F$4*'3. Leases'!$E$4*(1+'2. Inputs'!$B$6)^(('3. Leases'!$G$4+'3. Leases'!$H$4+INT(($A7-'3. Leases'!$G$4-1)/('3. Leases'!$H$4+'2. Inputs'!$B$11))*('3. Leases'!$H$4+'2. Inputs'!$B$11))/4)-('2. Inputs'!$B$3+'2. Inputs'!$B$4)*(1+'2. Inputs'!$B$7)^(('3. Leases'!$G$4+'3. Leases'!$H$4+INT(($A7-'3. Leases'!$G$4-1)/('3. Leases'!$H$4+'2. Inputs'!$B$11))*('3. Leases'!$H$4+'2. Inputs'!$B$11))/4))))</f>
        <v>629000</v>
      </c>
      <c r="K7" s="15" t="n">
        <f aca="false">IF($A7&lt;='3. Leases'!$G$4,0,IF(H7=0,'3. Leases'!$C$4*'2. Inputs'!$B$8*(1+'2. Inputs'!$B$7)^(('3. Leases'!$G$4+INT(($A7-'3. Leases'!$G$4-1)/('3. Leases'!$H$4+'2. Inputs'!$B$11))*('3. Leases'!$H$4+'2. Inputs'!$B$11))/4),0)+IF(H7='3. Leases'!$H$4,'2. Inputs'!$B$12*MAX(0,'3. Leases'!$F$4*'3. Leases'!$E$4*(1+'2. Inputs'!$B$6)^(('3. Leases'!$G$4+'3. Leases'!$H$4+INT(($A7-'3. Leases'!$G$4-1)/('3. Leases'!$H$4+'2. Inputs'!$B$11))*('3. Leases'!$H$4+'2. Inputs'!$B$11))/4)-('2. Inputs'!$B$3+'2. Inputs'!$B$4)*(1+'2. Inputs'!$B$7)^(('3. Leases'!$G$4+'3. Leases'!$H$4+INT(($A7-'3. Leases'!$G$4-1)/('3. Leases'!$H$4+'2. Inputs'!$B$11))*('3. Leases'!$H$4+'2. Inputs'!$B$11))/4))*'3. Leases'!$C$4,0))</f>
        <v>0</v>
      </c>
      <c r="L7" s="15" t="n">
        <f aca="false">IF($A7&lt;='3. Leases'!$G$4,0,IF(H7&lt;'3. Leases'!$H$4,'3. Leases'!$C$4,0))</f>
        <v>0</v>
      </c>
      <c r="M7" s="14" t="n">
        <f aca="false">IF($A7&lt;='3. Leases'!$G$5,-1,MOD($A7-'3. Leases'!$G$5-1,('3. Leases'!$H$5+'2. Inputs'!$B$11)))</f>
        <v>-1</v>
      </c>
      <c r="N7" s="15" t="n">
        <f aca="false">IF($A7&lt;='3. Leases'!$G$5,'3. Leases'!$C$5*'3. Leases'!$D$5/4,IF(M7&lt;'3. Leases'!$H$5+'2. Inputs'!$B$10,0,'3. Leases'!$C$5*MAX(0,'3. Leases'!$F$5*'3. Leases'!$E$5*(1+'2. Inputs'!$B$6)^(('3. Leases'!$G$5+'3. Leases'!$H$5+INT(($A7-'3. Leases'!$G$5-1)/('3. Leases'!$H$5+'2. Inputs'!$B$11))*('3. Leases'!$H$5+'2. Inputs'!$B$11))/4)-('2. Inputs'!$B$3+'2. Inputs'!$B$4)*(1+'2. Inputs'!$B$7)^(('3. Leases'!$G$5+'3. Leases'!$H$5+INT(($A7-'3. Leases'!$G$5-1)/('3. Leases'!$H$5+'2. Inputs'!$B$11))*('3. Leases'!$H$5+'2. Inputs'!$B$11))/4))/4))</f>
        <v>126025</v>
      </c>
      <c r="O7" s="15" t="n">
        <f aca="false">IF($A7&lt;='3. Leases'!$G$5,'3. Leases'!$C$5*'3. Leases'!$D$5,IF(M7&lt;'3. Leases'!$H$5,0,'3. Leases'!$C$5*MAX(0,'3. Leases'!$F$5*'3. Leases'!$E$5*(1+'2. Inputs'!$B$6)^(('3. Leases'!$G$5+'3. Leases'!$H$5+INT(($A7-'3. Leases'!$G$5-1)/('3. Leases'!$H$5+'2. Inputs'!$B$11))*('3. Leases'!$H$5+'2. Inputs'!$B$11))/4)-('2. Inputs'!$B$3+'2. Inputs'!$B$4)*(1+'2. Inputs'!$B$7)^(('3. Leases'!$G$5+'3. Leases'!$H$5+INT(($A7-'3. Leases'!$G$5-1)/('3. Leases'!$H$5+'2. Inputs'!$B$11))*('3. Leases'!$H$5+'2. Inputs'!$B$11))/4))))</f>
        <v>504100</v>
      </c>
      <c r="P7" s="15" t="n">
        <f aca="false">IF($A7&lt;='3. Leases'!$G$5,0,IF(M7=0,'3. Leases'!$C$5*'2. Inputs'!$B$8*(1+'2. Inputs'!$B$7)^(('3. Leases'!$G$5+INT(($A7-'3. Leases'!$G$5-1)/('3. Leases'!$H$5+'2. Inputs'!$B$11))*('3. Leases'!$H$5+'2. Inputs'!$B$11))/4),0)+IF(M7='3. Leases'!$H$5,'2. Inputs'!$B$12*MAX(0,'3. Leases'!$F$5*'3. Leases'!$E$5*(1+'2. Inputs'!$B$6)^(('3. Leases'!$G$5+'3. Leases'!$H$5+INT(($A7-'3. Leases'!$G$5-1)/('3. Leases'!$H$5+'2. Inputs'!$B$11))*('3. Leases'!$H$5+'2. Inputs'!$B$11))/4)-('2. Inputs'!$B$3+'2. Inputs'!$B$4)*(1+'2. Inputs'!$B$7)^(('3. Leases'!$G$5+'3. Leases'!$H$5+INT(($A7-'3. Leases'!$G$5-1)/('3. Leases'!$H$5+'2. Inputs'!$B$11))*('3. Leases'!$H$5+'2. Inputs'!$B$11))/4))*'3. Leases'!$C$5,0))</f>
        <v>0</v>
      </c>
      <c r="Q7" s="15" t="n">
        <f aca="false">IF($A7&lt;='3. Leases'!$G$5,0,IF(M7&lt;'3. Leases'!$H$5,'3. Leases'!$C$5,0))</f>
        <v>0</v>
      </c>
      <c r="R7" s="14" t="n">
        <f aca="false">IF($A7&lt;='3. Leases'!$G$6,-1,MOD($A7-'3. Leases'!$G$6-1,('3. Leases'!$H$6+'2. Inputs'!$B$11)))</f>
        <v>-1</v>
      </c>
      <c r="S7" s="15" t="n">
        <f aca="false">IF($A7&lt;='3. Leases'!$G$6,'3. Leases'!$C$6*'3. Leases'!$D$6/4,IF(R7&lt;'3. Leases'!$H$6+'2. Inputs'!$B$10,0,'3. Leases'!$C$6*MAX(0,'3. Leases'!$F$6*'3. Leases'!$E$6*(1+'2. Inputs'!$B$6)^(('3. Leases'!$G$6+'3. Leases'!$H$6+INT(($A7-'3. Leases'!$G$6-1)/('3. Leases'!$H$6+'2. Inputs'!$B$11))*('3. Leases'!$H$6+'2. Inputs'!$B$11))/4)-('2. Inputs'!$B$3+'2. Inputs'!$B$4)*(1+'2. Inputs'!$B$7)^(('3. Leases'!$G$6+'3. Leases'!$H$6+INT(($A7-'3. Leases'!$G$6-1)/('3. Leases'!$H$6+'2. Inputs'!$B$11))*('3. Leases'!$H$6+'2. Inputs'!$B$11))/4))/4))</f>
        <v>48000</v>
      </c>
      <c r="T7" s="15" t="n">
        <f aca="false">IF($A7&lt;='3. Leases'!$G$6,'3. Leases'!$C$6*'3. Leases'!$D$6,IF(R7&lt;'3. Leases'!$H$6,0,'3. Leases'!$C$6*MAX(0,'3. Leases'!$F$6*'3. Leases'!$E$6*(1+'2. Inputs'!$B$6)^(('3. Leases'!$G$6+'3. Leases'!$H$6+INT(($A7-'3. Leases'!$G$6-1)/('3. Leases'!$H$6+'2. Inputs'!$B$11))*('3. Leases'!$H$6+'2. Inputs'!$B$11))/4)-('2. Inputs'!$B$3+'2. Inputs'!$B$4)*(1+'2. Inputs'!$B$7)^(('3. Leases'!$G$6+'3. Leases'!$H$6+INT(($A7-'3. Leases'!$G$6-1)/('3. Leases'!$H$6+'2. Inputs'!$B$11))*('3. Leases'!$H$6+'2. Inputs'!$B$11))/4))))</f>
        <v>192000</v>
      </c>
      <c r="U7" s="15" t="n">
        <f aca="false">IF($A7&lt;='3. Leases'!$G$6,0,IF(R7=0,'3. Leases'!$C$6*'2. Inputs'!$B$8*(1+'2. Inputs'!$B$7)^(('3. Leases'!$G$6+INT(($A7-'3. Leases'!$G$6-1)/('3. Leases'!$H$6+'2. Inputs'!$B$11))*('3. Leases'!$H$6+'2. Inputs'!$B$11))/4),0)+IF(R7='3. Leases'!$H$6,'2. Inputs'!$B$12*MAX(0,'3. Leases'!$F$6*'3. Leases'!$E$6*(1+'2. Inputs'!$B$6)^(('3. Leases'!$G$6+'3. Leases'!$H$6+INT(($A7-'3. Leases'!$G$6-1)/('3. Leases'!$H$6+'2. Inputs'!$B$11))*('3. Leases'!$H$6+'2. Inputs'!$B$11))/4)-('2. Inputs'!$B$3+'2. Inputs'!$B$4)*(1+'2. Inputs'!$B$7)^(('3. Leases'!$G$6+'3. Leases'!$H$6+INT(($A7-'3. Leases'!$G$6-1)/('3. Leases'!$H$6+'2. Inputs'!$B$11))*('3. Leases'!$H$6+'2. Inputs'!$B$11))/4))*'3. Leases'!$C$6,0))</f>
        <v>0</v>
      </c>
      <c r="V7" s="15" t="n">
        <f aca="false">IF($A7&lt;='3. Leases'!$G$6,0,IF(R7&lt;'3. Leases'!$H$6,'3. Leases'!$C$6,0))</f>
        <v>0</v>
      </c>
      <c r="W7" s="14" t="n">
        <f aca="false">IF($A7&lt;='3. Leases'!$G$7,-1,MOD($A7-'3. Leases'!$G$7-1,('3. Leases'!$H$7+'2. Inputs'!$B$11)))</f>
        <v>-1</v>
      </c>
      <c r="X7" s="15" t="n">
        <f aca="false">IF($A7&lt;='3. Leases'!$G$7,'3. Leases'!$C$7*'3. Leases'!$D$7/4,IF(W7&lt;'3. Leases'!$H$7+'2. Inputs'!$B$10,0,'3. Leases'!$C$7*MAX(0,'3. Leases'!$F$7*'3. Leases'!$E$7*(1+'2. Inputs'!$B$6)^(('3. Leases'!$G$7+'3. Leases'!$H$7+INT(($A7-'3. Leases'!$G$7-1)/('3. Leases'!$H$7+'2. Inputs'!$B$11))*('3. Leases'!$H$7+'2. Inputs'!$B$11))/4)-('2. Inputs'!$B$3+'2. Inputs'!$B$4)*(1+'2. Inputs'!$B$7)^(('3. Leases'!$G$7+'3. Leases'!$H$7+INT(($A7-'3. Leases'!$G$7-1)/('3. Leases'!$H$7+'2. Inputs'!$B$11))*('3. Leases'!$H$7+'2. Inputs'!$B$11))/4))/4))</f>
        <v>106000</v>
      </c>
      <c r="Y7" s="15" t="n">
        <f aca="false">IF($A7&lt;='3. Leases'!$G$7,'3. Leases'!$C$7*'3. Leases'!$D$7,IF(W7&lt;'3. Leases'!$H$7,0,'3. Leases'!$C$7*MAX(0,'3. Leases'!$F$7*'3. Leases'!$E$7*(1+'2. Inputs'!$B$6)^(('3. Leases'!$G$7+'3. Leases'!$H$7+INT(($A7-'3. Leases'!$G$7-1)/('3. Leases'!$H$7+'2. Inputs'!$B$11))*('3. Leases'!$H$7+'2. Inputs'!$B$11))/4)-('2. Inputs'!$B$3+'2. Inputs'!$B$4)*(1+'2. Inputs'!$B$7)^(('3. Leases'!$G$7+'3. Leases'!$H$7+INT(($A7-'3. Leases'!$G$7-1)/('3. Leases'!$H$7+'2. Inputs'!$B$11))*('3. Leases'!$H$7+'2. Inputs'!$B$11))/4))))</f>
        <v>424000</v>
      </c>
      <c r="Z7" s="15" t="n">
        <f aca="false">IF($A7&lt;='3. Leases'!$G$7,0,IF(W7=0,'3. Leases'!$C$7*'2. Inputs'!$B$8*(1+'2. Inputs'!$B$7)^(('3. Leases'!$G$7+INT(($A7-'3. Leases'!$G$7-1)/('3. Leases'!$H$7+'2. Inputs'!$B$11))*('3. Leases'!$H$7+'2. Inputs'!$B$11))/4),0)+IF(W7='3. Leases'!$H$7,'2. Inputs'!$B$12*MAX(0,'3. Leases'!$F$7*'3. Leases'!$E$7*(1+'2. Inputs'!$B$6)^(('3. Leases'!$G$7+'3. Leases'!$H$7+INT(($A7-'3. Leases'!$G$7-1)/('3. Leases'!$H$7+'2. Inputs'!$B$11))*('3. Leases'!$H$7+'2. Inputs'!$B$11))/4)-('2. Inputs'!$B$3+'2. Inputs'!$B$4)*(1+'2. Inputs'!$B$7)^(('3. Leases'!$G$7+'3. Leases'!$H$7+INT(($A7-'3. Leases'!$G$7-1)/('3. Leases'!$H$7+'2. Inputs'!$B$11))*('3. Leases'!$H$7+'2. Inputs'!$B$11))/4))*'3. Leases'!$C$7,0))</f>
        <v>0</v>
      </c>
      <c r="AA7" s="15" t="n">
        <f aca="false">IF($A7&lt;='3. Leases'!$G$7,0,IF(W7&lt;'3. Leases'!$H$7,'3. Leases'!$C$7,0))</f>
        <v>0</v>
      </c>
      <c r="AB7" s="14" t="n">
        <f aca="false">IF($A7&lt;='3. Leases'!$G$8,-1,MOD($A7-'3. Leases'!$G$8-1,('3. Leases'!$H$8+'2. Inputs'!$B$11)))</f>
        <v>-1</v>
      </c>
      <c r="AC7" s="15" t="n">
        <f aca="false">IF($A7&lt;='3. Leases'!$G$8,'3. Leases'!$C$8*'3. Leases'!$D$8/4,IF(AB7&lt;'3. Leases'!$H$8+'2. Inputs'!$B$10,0,'3. Leases'!$C$8*MAX(0,'3. Leases'!$F$8*'3. Leases'!$E$8*(1+'2. Inputs'!$B$6)^(('3. Leases'!$G$8+'3. Leases'!$H$8+INT(($A7-'3. Leases'!$G$8-1)/('3. Leases'!$H$8+'2. Inputs'!$B$11))*('3. Leases'!$H$8+'2. Inputs'!$B$11))/4)-('2. Inputs'!$B$3+'2. Inputs'!$B$4)*(1+'2. Inputs'!$B$7)^(('3. Leases'!$G$8+'3. Leases'!$H$8+INT(($A7-'3. Leases'!$G$8-1)/('3. Leases'!$H$8+'2. Inputs'!$B$11))*('3. Leases'!$H$8+'2. Inputs'!$B$11))/4))/4))</f>
        <v>55000</v>
      </c>
      <c r="AD7" s="15" t="n">
        <f aca="false">IF($A7&lt;='3. Leases'!$G$8,'3. Leases'!$C$8*'3. Leases'!$D$8,IF(AB7&lt;'3. Leases'!$H$8,0,'3. Leases'!$C$8*MAX(0,'3. Leases'!$F$8*'3. Leases'!$E$8*(1+'2. Inputs'!$B$6)^(('3. Leases'!$G$8+'3. Leases'!$H$8+INT(($A7-'3. Leases'!$G$8-1)/('3. Leases'!$H$8+'2. Inputs'!$B$11))*('3. Leases'!$H$8+'2. Inputs'!$B$11))/4)-('2. Inputs'!$B$3+'2. Inputs'!$B$4)*(1+'2. Inputs'!$B$7)^(('3. Leases'!$G$8+'3. Leases'!$H$8+INT(($A7-'3. Leases'!$G$8-1)/('3. Leases'!$H$8+'2. Inputs'!$B$11))*('3. Leases'!$H$8+'2. Inputs'!$B$11))/4))))</f>
        <v>220000</v>
      </c>
      <c r="AE7" s="15" t="n">
        <f aca="false">IF($A7&lt;='3. Leases'!$G$8,0,IF(AB7=0,'3. Leases'!$C$8*'2. Inputs'!$B$8*(1+'2. Inputs'!$B$7)^(('3. Leases'!$G$8+INT(($A7-'3. Leases'!$G$8-1)/('3. Leases'!$H$8+'2. Inputs'!$B$11))*('3. Leases'!$H$8+'2. Inputs'!$B$11))/4),0)+IF(AB7='3. Leases'!$H$8,'2. Inputs'!$B$12*MAX(0,'3. Leases'!$F$8*'3. Leases'!$E$8*(1+'2. Inputs'!$B$6)^(('3. Leases'!$G$8+'3. Leases'!$H$8+INT(($A7-'3. Leases'!$G$8-1)/('3. Leases'!$H$8+'2. Inputs'!$B$11))*('3. Leases'!$H$8+'2. Inputs'!$B$11))/4)-('2. Inputs'!$B$3+'2. Inputs'!$B$4)*(1+'2. Inputs'!$B$7)^(('3. Leases'!$G$8+'3. Leases'!$H$8+INT(($A7-'3. Leases'!$G$8-1)/('3. Leases'!$H$8+'2. Inputs'!$B$11))*('3. Leases'!$H$8+'2. Inputs'!$B$11))/4))*'3. Leases'!$C$8,0))</f>
        <v>0</v>
      </c>
      <c r="AF7" s="15" t="n">
        <f aca="false">IF($A7&lt;='3. Leases'!$G$8,0,IF(AB7&lt;'3. Leases'!$H$8,'3. Leases'!$C$8,0))</f>
        <v>0</v>
      </c>
      <c r="AG7" s="14" t="n">
        <f aca="false">IF($A7&lt;='3. Leases'!$G$9,-1,MOD($A7-'3. Leases'!$G$9-1,('3. Leases'!$H$9+'2. Inputs'!$B$11)))</f>
        <v>-1</v>
      </c>
      <c r="AH7" s="15" t="n">
        <f aca="false">IF($A7&lt;='3. Leases'!$G$9,'3. Leases'!$C$9*'3. Leases'!$D$9/4,IF(AG7&lt;'3. Leases'!$H$9+'2. Inputs'!$B$10,0,'3. Leases'!$C$9*MAX(0,'3. Leases'!$F$9*'3. Leases'!$E$9*(1+'2. Inputs'!$B$6)^(('3. Leases'!$G$9+'3. Leases'!$H$9+INT(($A7-'3. Leases'!$G$9-1)/('3. Leases'!$H$9+'2. Inputs'!$B$11))*('3. Leases'!$H$9+'2. Inputs'!$B$11))/4)-('2. Inputs'!$B$3+'2. Inputs'!$B$4)*(1+'2. Inputs'!$B$7)^(('3. Leases'!$G$9+'3. Leases'!$H$9+INT(($A7-'3. Leases'!$G$9-1)/('3. Leases'!$H$9+'2. Inputs'!$B$11))*('3. Leases'!$H$9+'2. Inputs'!$B$11))/4))/4))</f>
        <v>59800</v>
      </c>
      <c r="AI7" s="15" t="n">
        <f aca="false">IF($A7&lt;='3. Leases'!$G$9,'3. Leases'!$C$9*'3. Leases'!$D$9,IF(AG7&lt;'3. Leases'!$H$9,0,'3. Leases'!$C$9*MAX(0,'3. Leases'!$F$9*'3. Leases'!$E$9*(1+'2. Inputs'!$B$6)^(('3. Leases'!$G$9+'3. Leases'!$H$9+INT(($A7-'3. Leases'!$G$9-1)/('3. Leases'!$H$9+'2. Inputs'!$B$11))*('3. Leases'!$H$9+'2. Inputs'!$B$11))/4)-('2. Inputs'!$B$3+'2. Inputs'!$B$4)*(1+'2. Inputs'!$B$7)^(('3. Leases'!$G$9+'3. Leases'!$H$9+INT(($A7-'3. Leases'!$G$9-1)/('3. Leases'!$H$9+'2. Inputs'!$B$11))*('3. Leases'!$H$9+'2. Inputs'!$B$11))/4))))</f>
        <v>239200</v>
      </c>
      <c r="AJ7" s="15" t="n">
        <f aca="false">IF($A7&lt;='3. Leases'!$G$9,0,IF(AG7=0,'3. Leases'!$C$9*'2. Inputs'!$B$8*(1+'2. Inputs'!$B$7)^(('3. Leases'!$G$9+INT(($A7-'3. Leases'!$G$9-1)/('3. Leases'!$H$9+'2. Inputs'!$B$11))*('3. Leases'!$H$9+'2. Inputs'!$B$11))/4),0)+IF(AG7='3. Leases'!$H$9,'2. Inputs'!$B$12*MAX(0,'3. Leases'!$F$9*'3. Leases'!$E$9*(1+'2. Inputs'!$B$6)^(('3. Leases'!$G$9+'3. Leases'!$H$9+INT(($A7-'3. Leases'!$G$9-1)/('3. Leases'!$H$9+'2. Inputs'!$B$11))*('3. Leases'!$H$9+'2. Inputs'!$B$11))/4)-('2. Inputs'!$B$3+'2. Inputs'!$B$4)*(1+'2. Inputs'!$B$7)^(('3. Leases'!$G$9+'3. Leases'!$H$9+INT(($A7-'3. Leases'!$G$9-1)/('3. Leases'!$H$9+'2. Inputs'!$B$11))*('3. Leases'!$H$9+'2. Inputs'!$B$11))/4))*'3. Leases'!$C$9,0))</f>
        <v>0</v>
      </c>
      <c r="AK7" s="15" t="n">
        <f aca="false">IF($A7&lt;='3. Leases'!$G$9,0,IF(AG7&lt;'3. Leases'!$H$9,'3. Leases'!$C$9,0))</f>
        <v>0</v>
      </c>
      <c r="AL7" s="14" t="n">
        <f aca="false">IF($A7&lt;='3. Leases'!$G$10,-1,MOD($A7-'3. Leases'!$G$10-1,('3. Leases'!$H$10+'2. Inputs'!$B$11)))</f>
        <v>-1</v>
      </c>
      <c r="AM7" s="15" t="n">
        <f aca="false">IF($A7&lt;='3. Leases'!$G$10,'3. Leases'!$C$10*'3. Leases'!$D$10/4,IF(AL7&lt;'3. Leases'!$H$10+'2. Inputs'!$B$10,0,'3. Leases'!$C$10*MAX(0,'3. Leases'!$F$10*'3. Leases'!$E$10*(1+'2. Inputs'!$B$6)^(('3. Leases'!$G$10+'3. Leases'!$H$10+INT(($A7-'3. Leases'!$G$10-1)/('3. Leases'!$H$10+'2. Inputs'!$B$11))*('3. Leases'!$H$10+'2. Inputs'!$B$11))/4)-('2. Inputs'!$B$3+'2. Inputs'!$B$4)*(1+'2. Inputs'!$B$7)^(('3. Leases'!$G$10+'3. Leases'!$H$10+INT(($A7-'3. Leases'!$G$10-1)/('3. Leases'!$H$10+'2. Inputs'!$B$11))*('3. Leases'!$H$10+'2. Inputs'!$B$11))/4))/4))</f>
        <v>24000</v>
      </c>
      <c r="AN7" s="15" t="n">
        <f aca="false">IF($A7&lt;='3. Leases'!$G$10,'3. Leases'!$C$10*'3. Leases'!$D$10,IF(AL7&lt;'3. Leases'!$H$10,0,'3. Leases'!$C$10*MAX(0,'3. Leases'!$F$10*'3. Leases'!$E$10*(1+'2. Inputs'!$B$6)^(('3. Leases'!$G$10+'3. Leases'!$H$10+INT(($A7-'3. Leases'!$G$10-1)/('3. Leases'!$H$10+'2. Inputs'!$B$11))*('3. Leases'!$H$10+'2. Inputs'!$B$11))/4)-('2. Inputs'!$B$3+'2. Inputs'!$B$4)*(1+'2. Inputs'!$B$7)^(('3. Leases'!$G$10+'3. Leases'!$H$10+INT(($A7-'3. Leases'!$G$10-1)/('3. Leases'!$H$10+'2. Inputs'!$B$11))*('3. Leases'!$H$10+'2. Inputs'!$B$11))/4))))</f>
        <v>96000</v>
      </c>
      <c r="AO7" s="15" t="n">
        <f aca="false">IF($A7&lt;='3. Leases'!$G$10,0,IF(AL7=0,'3. Leases'!$C$10*'2. Inputs'!$B$8*(1+'2. Inputs'!$B$7)^(('3. Leases'!$G$10+INT(($A7-'3. Leases'!$G$10-1)/('3. Leases'!$H$10+'2. Inputs'!$B$11))*('3. Leases'!$H$10+'2. Inputs'!$B$11))/4),0)+IF(AL7='3. Leases'!$H$10,'2. Inputs'!$B$12*MAX(0,'3. Leases'!$F$10*'3. Leases'!$E$10*(1+'2. Inputs'!$B$6)^(('3. Leases'!$G$10+'3. Leases'!$H$10+INT(($A7-'3. Leases'!$G$10-1)/('3. Leases'!$H$10+'2. Inputs'!$B$11))*('3. Leases'!$H$10+'2. Inputs'!$B$11))/4)-('2. Inputs'!$B$3+'2. Inputs'!$B$4)*(1+'2. Inputs'!$B$7)^(('3. Leases'!$G$10+'3. Leases'!$H$10+INT(($A7-'3. Leases'!$G$10-1)/('3. Leases'!$H$10+'2. Inputs'!$B$11))*('3. Leases'!$H$10+'2. Inputs'!$B$11))/4))*'3. Leases'!$C$10,0))</f>
        <v>0</v>
      </c>
      <c r="AP7" s="15" t="n">
        <f aca="false">IF($A7&lt;='3. Leases'!$G$10,0,IF(AL7&lt;'3. Leases'!$H$10,'3. Leases'!$C$10,0))</f>
        <v>0</v>
      </c>
      <c r="AQ7" s="14" t="n">
        <f aca="false">IF($A7&lt;='3. Leases'!$G$11,-1,MOD($A7-'3. Leases'!$G$11-1,('3. Leases'!$H$11+'2. Inputs'!$B$11)))</f>
        <v>-1</v>
      </c>
      <c r="AR7" s="15" t="n">
        <f aca="false">IF($A7&lt;='3. Leases'!$G$11,'3. Leases'!$C$11*'3. Leases'!$D$11/4,IF(AQ7&lt;'3. Leases'!$H$11+'2. Inputs'!$B$10,0,'3. Leases'!$C$11*MAX(0,'3. Leases'!$F$11*'3. Leases'!$E$11*(1+'2. Inputs'!$B$6)^(('3. Leases'!$G$11+'3. Leases'!$H$11+INT(($A7-'3. Leases'!$G$11-1)/('3. Leases'!$H$11+'2. Inputs'!$B$11))*('3. Leases'!$H$11+'2. Inputs'!$B$11))/4)-('2. Inputs'!$B$3+'2. Inputs'!$B$4)*(1+'2. Inputs'!$B$7)^(('3. Leases'!$G$11+'3. Leases'!$H$11+INT(($A7-'3. Leases'!$G$11-1)/('3. Leases'!$H$11+'2. Inputs'!$B$11))*('3. Leases'!$H$11+'2. Inputs'!$B$11))/4))/4))</f>
        <v>147000</v>
      </c>
      <c r="AS7" s="15" t="n">
        <f aca="false">IF($A7&lt;='3. Leases'!$G$11,'3. Leases'!$C$11*'3. Leases'!$D$11,IF(AQ7&lt;'3. Leases'!$H$11,0,'3. Leases'!$C$11*MAX(0,'3. Leases'!$F$11*'3. Leases'!$E$11*(1+'2. Inputs'!$B$6)^(('3. Leases'!$G$11+'3. Leases'!$H$11+INT(($A7-'3. Leases'!$G$11-1)/('3. Leases'!$H$11+'2. Inputs'!$B$11))*('3. Leases'!$H$11+'2. Inputs'!$B$11))/4)-('2. Inputs'!$B$3+'2. Inputs'!$B$4)*(1+'2. Inputs'!$B$7)^(('3. Leases'!$G$11+'3. Leases'!$H$11+INT(($A7-'3. Leases'!$G$11-1)/('3. Leases'!$H$11+'2. Inputs'!$B$11))*('3. Leases'!$H$11+'2. Inputs'!$B$11))/4))))</f>
        <v>588000</v>
      </c>
      <c r="AT7" s="15" t="n">
        <f aca="false">IF($A7&lt;='3. Leases'!$G$11,0,IF(AQ7=0,'3. Leases'!$C$11*'2. Inputs'!$B$8*(1+'2. Inputs'!$B$7)^(('3. Leases'!$G$11+INT(($A7-'3. Leases'!$G$11-1)/('3. Leases'!$H$11+'2. Inputs'!$B$11))*('3. Leases'!$H$11+'2. Inputs'!$B$11))/4),0)+IF(AQ7='3. Leases'!$H$11,'2. Inputs'!$B$12*MAX(0,'3. Leases'!$F$11*'3. Leases'!$E$11*(1+'2. Inputs'!$B$6)^(('3. Leases'!$G$11+'3. Leases'!$H$11+INT(($A7-'3. Leases'!$G$11-1)/('3. Leases'!$H$11+'2. Inputs'!$B$11))*('3. Leases'!$H$11+'2. Inputs'!$B$11))/4)-('2. Inputs'!$B$3+'2. Inputs'!$B$4)*(1+'2. Inputs'!$B$7)^(('3. Leases'!$G$11+'3. Leases'!$H$11+INT(($A7-'3. Leases'!$G$11-1)/('3. Leases'!$H$11+'2. Inputs'!$B$11))*('3. Leases'!$H$11+'2. Inputs'!$B$11))/4))*'3. Leases'!$C$11,0))</f>
        <v>0</v>
      </c>
      <c r="AU7" s="15" t="n">
        <f aca="false">IF($A7&lt;='3. Leases'!$G$11,0,IF(AQ7&lt;'3. Leases'!$H$11,'3. Leases'!$C$11,0))</f>
        <v>0</v>
      </c>
      <c r="AV7" s="14" t="n">
        <f aca="false">IF($A7&lt;='3. Leases'!$G$12,-1,MOD($A7-'3. Leases'!$G$12-1,('3. Leases'!$H$12+'2. Inputs'!$B$11)))</f>
        <v>-1</v>
      </c>
      <c r="AW7" s="15" t="n">
        <f aca="false">IF($A7&lt;='3. Leases'!$G$12,'3. Leases'!$C$12*'3. Leases'!$D$12/4,IF(AV7&lt;'3. Leases'!$H$12+'2. Inputs'!$B$10,0,'3. Leases'!$C$12*MAX(0,'3. Leases'!$F$12*'3. Leases'!$E$12*(1+'2. Inputs'!$B$6)^(('3. Leases'!$G$12+'3. Leases'!$H$12+INT(($A7-'3. Leases'!$G$12-1)/('3. Leases'!$H$12+'2. Inputs'!$B$11))*('3. Leases'!$H$12+'2. Inputs'!$B$11))/4)-('2. Inputs'!$B$3+'2. Inputs'!$B$4)*(1+'2. Inputs'!$B$7)^(('3. Leases'!$G$12+'3. Leases'!$H$12+INT(($A7-'3. Leases'!$G$12-1)/('3. Leases'!$H$12+'2. Inputs'!$B$11))*('3. Leases'!$H$12+'2. Inputs'!$B$11))/4))/4))</f>
        <v>21000</v>
      </c>
      <c r="AX7" s="15" t="n">
        <f aca="false">IF($A7&lt;='3. Leases'!$G$12,'3. Leases'!$C$12*'3. Leases'!$D$12,IF(AV7&lt;'3. Leases'!$H$12,0,'3. Leases'!$C$12*MAX(0,'3. Leases'!$F$12*'3. Leases'!$E$12*(1+'2. Inputs'!$B$6)^(('3. Leases'!$G$12+'3. Leases'!$H$12+INT(($A7-'3. Leases'!$G$12-1)/('3. Leases'!$H$12+'2. Inputs'!$B$11))*('3. Leases'!$H$12+'2. Inputs'!$B$11))/4)-('2. Inputs'!$B$3+'2. Inputs'!$B$4)*(1+'2. Inputs'!$B$7)^(('3. Leases'!$G$12+'3. Leases'!$H$12+INT(($A7-'3. Leases'!$G$12-1)/('3. Leases'!$H$12+'2. Inputs'!$B$11))*('3. Leases'!$H$12+'2. Inputs'!$B$11))/4))))</f>
        <v>84000</v>
      </c>
      <c r="AY7" s="15" t="n">
        <f aca="false">IF($A7&lt;='3. Leases'!$G$12,0,IF(AV7=0,'3. Leases'!$C$12*'2. Inputs'!$B$8*(1+'2. Inputs'!$B$7)^(('3. Leases'!$G$12+INT(($A7-'3. Leases'!$G$12-1)/('3. Leases'!$H$12+'2. Inputs'!$B$11))*('3. Leases'!$H$12+'2. Inputs'!$B$11))/4),0)+IF(AV7='3. Leases'!$H$12,'2. Inputs'!$B$12*MAX(0,'3. Leases'!$F$12*'3. Leases'!$E$12*(1+'2. Inputs'!$B$6)^(('3. Leases'!$G$12+'3. Leases'!$H$12+INT(($A7-'3. Leases'!$G$12-1)/('3. Leases'!$H$12+'2. Inputs'!$B$11))*('3. Leases'!$H$12+'2. Inputs'!$B$11))/4)-('2. Inputs'!$B$3+'2. Inputs'!$B$4)*(1+'2. Inputs'!$B$7)^(('3. Leases'!$G$12+'3. Leases'!$H$12+INT(($A7-'3. Leases'!$G$12-1)/('3. Leases'!$H$12+'2. Inputs'!$B$11))*('3. Leases'!$H$12+'2. Inputs'!$B$11))/4))*'3. Leases'!$C$12,0))</f>
        <v>0</v>
      </c>
      <c r="AZ7" s="15" t="n">
        <f aca="false">IF($A7&lt;='3. Leases'!$G$12,0,IF(AV7&lt;'3. Leases'!$H$12,'3. Leases'!$C$12,0))</f>
        <v>0</v>
      </c>
      <c r="BA7" s="14" t="n">
        <f aca="false">IF($A7&lt;='3. Leases'!$G$13,-1,MOD($A7-'3. Leases'!$G$13-1,('3. Leases'!$H$13+'2. Inputs'!$B$11)))</f>
        <v>-1</v>
      </c>
      <c r="BB7" s="15" t="n">
        <f aca="false">IF($A7&lt;='3. Leases'!$G$13,'3. Leases'!$C$13*'3. Leases'!$D$13/4,IF(BA7&lt;'3. Leases'!$H$13+'2. Inputs'!$B$10,0,'3. Leases'!$C$13*MAX(0,'3. Leases'!$F$13*'3. Leases'!$E$13*(1+'2. Inputs'!$B$6)^(('3. Leases'!$G$13+'3. Leases'!$H$13+INT(($A7-'3. Leases'!$G$13-1)/('3. Leases'!$H$13+'2. Inputs'!$B$11))*('3. Leases'!$H$13+'2. Inputs'!$B$11))/4)-('2. Inputs'!$B$3+'2. Inputs'!$B$4)*(1+'2. Inputs'!$B$7)^(('3. Leases'!$G$13+'3. Leases'!$H$13+INT(($A7-'3. Leases'!$G$13-1)/('3. Leases'!$H$13+'2. Inputs'!$B$11))*('3. Leases'!$H$13+'2. Inputs'!$B$11))/4))/4))</f>
        <v>53200</v>
      </c>
      <c r="BC7" s="15" t="n">
        <f aca="false">IF($A7&lt;='3. Leases'!$G$13,'3. Leases'!$C$13*'3. Leases'!$D$13,IF(BA7&lt;'3. Leases'!$H$13,0,'3. Leases'!$C$13*MAX(0,'3. Leases'!$F$13*'3. Leases'!$E$13*(1+'2. Inputs'!$B$6)^(('3. Leases'!$G$13+'3. Leases'!$H$13+INT(($A7-'3. Leases'!$G$13-1)/('3. Leases'!$H$13+'2. Inputs'!$B$11))*('3. Leases'!$H$13+'2. Inputs'!$B$11))/4)-('2. Inputs'!$B$3+'2. Inputs'!$B$4)*(1+'2. Inputs'!$B$7)^(('3. Leases'!$G$13+'3. Leases'!$H$13+INT(($A7-'3. Leases'!$G$13-1)/('3. Leases'!$H$13+'2. Inputs'!$B$11))*('3. Leases'!$H$13+'2. Inputs'!$B$11))/4))))</f>
        <v>212800</v>
      </c>
      <c r="BD7" s="15" t="n">
        <f aca="false">IF($A7&lt;='3. Leases'!$G$13,0,IF(BA7=0,'3. Leases'!$C$13*'2. Inputs'!$B$8*(1+'2. Inputs'!$B$7)^(('3. Leases'!$G$13+INT(($A7-'3. Leases'!$G$13-1)/('3. Leases'!$H$13+'2. Inputs'!$B$11))*('3. Leases'!$H$13+'2. Inputs'!$B$11))/4),0)+IF(BA7='3. Leases'!$H$13,'2. Inputs'!$B$12*MAX(0,'3. Leases'!$F$13*'3. Leases'!$E$13*(1+'2. Inputs'!$B$6)^(('3. Leases'!$G$13+'3. Leases'!$H$13+INT(($A7-'3. Leases'!$G$13-1)/('3. Leases'!$H$13+'2. Inputs'!$B$11))*('3. Leases'!$H$13+'2. Inputs'!$B$11))/4)-('2. Inputs'!$B$3+'2. Inputs'!$B$4)*(1+'2. Inputs'!$B$7)^(('3. Leases'!$G$13+'3. Leases'!$H$13+INT(($A7-'3. Leases'!$G$13-1)/('3. Leases'!$H$13+'2. Inputs'!$B$11))*('3. Leases'!$H$13+'2. Inputs'!$B$11))/4))*'3. Leases'!$C$13,0))</f>
        <v>0</v>
      </c>
      <c r="BE7" s="15" t="n">
        <f aca="false">IF($A7&lt;='3. Leases'!$G$13,0,IF(BA7&lt;'3. Leases'!$H$13,'3. Leases'!$C$13,0))</f>
        <v>0</v>
      </c>
      <c r="BF7" s="14" t="n">
        <f aca="false">IF($A7&lt;='3. Leases'!$G$14,-1,MOD($A7-'3. Leases'!$G$14-1,('3. Leases'!$H$14+'2. Inputs'!$B$11)))</f>
        <v>-1</v>
      </c>
      <c r="BG7" s="15" t="n">
        <f aca="false">IF($A7&lt;='3. Leases'!$G$14,'3. Leases'!$C$14*'3. Leases'!$D$14/4,IF(BF7&lt;'3. Leases'!$H$14+'2. Inputs'!$B$10,0,'3. Leases'!$C$14*MAX(0,'3. Leases'!$F$14*'3. Leases'!$E$14*(1+'2. Inputs'!$B$6)^(('3. Leases'!$G$14+'3. Leases'!$H$14+INT(($A7-'3. Leases'!$G$14-1)/('3. Leases'!$H$14+'2. Inputs'!$B$11))*('3. Leases'!$H$14+'2. Inputs'!$B$11))/4)-('2. Inputs'!$B$3+'2. Inputs'!$B$4)*(1+'2. Inputs'!$B$7)^(('3. Leases'!$G$14+'3. Leases'!$H$14+INT(($A7-'3. Leases'!$G$14-1)/('3. Leases'!$H$14+'2. Inputs'!$B$11))*('3. Leases'!$H$14+'2. Inputs'!$B$11))/4))/4))</f>
        <v>119625</v>
      </c>
      <c r="BH7" s="15" t="n">
        <f aca="false">IF($A7&lt;='3. Leases'!$G$14,'3. Leases'!$C$14*'3. Leases'!$D$14,IF(BF7&lt;'3. Leases'!$H$14,0,'3. Leases'!$C$14*MAX(0,'3. Leases'!$F$14*'3. Leases'!$E$14*(1+'2. Inputs'!$B$6)^(('3. Leases'!$G$14+'3. Leases'!$H$14+INT(($A7-'3. Leases'!$G$14-1)/('3. Leases'!$H$14+'2. Inputs'!$B$11))*('3. Leases'!$H$14+'2. Inputs'!$B$11))/4)-('2. Inputs'!$B$3+'2. Inputs'!$B$4)*(1+'2. Inputs'!$B$7)^(('3. Leases'!$G$14+'3. Leases'!$H$14+INT(($A7-'3. Leases'!$G$14-1)/('3. Leases'!$H$14+'2. Inputs'!$B$11))*('3. Leases'!$H$14+'2. Inputs'!$B$11))/4))))</f>
        <v>478500</v>
      </c>
      <c r="BI7" s="15" t="n">
        <f aca="false">IF($A7&lt;='3. Leases'!$G$14,0,IF(BF7=0,'3. Leases'!$C$14*'2. Inputs'!$B$8*(1+'2. Inputs'!$B$7)^(('3. Leases'!$G$14+INT(($A7-'3. Leases'!$G$14-1)/('3. Leases'!$H$14+'2. Inputs'!$B$11))*('3. Leases'!$H$14+'2. Inputs'!$B$11))/4),0)+IF(BF7='3. Leases'!$H$14,'2. Inputs'!$B$12*MAX(0,'3. Leases'!$F$14*'3. Leases'!$E$14*(1+'2. Inputs'!$B$6)^(('3. Leases'!$G$14+'3. Leases'!$H$14+INT(($A7-'3. Leases'!$G$14-1)/('3. Leases'!$H$14+'2. Inputs'!$B$11))*('3. Leases'!$H$14+'2. Inputs'!$B$11))/4)-('2. Inputs'!$B$3+'2. Inputs'!$B$4)*(1+'2. Inputs'!$B$7)^(('3. Leases'!$G$14+'3. Leases'!$H$14+INT(($A7-'3. Leases'!$G$14-1)/('3. Leases'!$H$14+'2. Inputs'!$B$11))*('3. Leases'!$H$14+'2. Inputs'!$B$11))/4))*'3. Leases'!$C$14,0))</f>
        <v>0</v>
      </c>
      <c r="BJ7" s="15" t="n">
        <f aca="false">IF($A7&lt;='3. Leases'!$G$14,0,IF(BF7&lt;'3. Leases'!$H$14,'3. Leases'!$C$14,0))</f>
        <v>0</v>
      </c>
      <c r="BK7" s="14" t="n">
        <f aca="false">IF($A7&lt;='3. Leases'!$G$15,-1,MOD($A7-'3. Leases'!$G$15-1,('3. Leases'!$H$15+'2. Inputs'!$B$11)))</f>
        <v>-1</v>
      </c>
      <c r="BL7" s="15" t="n">
        <f aca="false">IF($A7&lt;='3. Leases'!$G$15,'3. Leases'!$C$15*'3. Leases'!$D$15/4,IF(BK7&lt;'3. Leases'!$H$15+'2. Inputs'!$B$10,0,'3. Leases'!$C$15*MAX(0,'3. Leases'!$F$15*'3. Leases'!$E$15*(1+'2. Inputs'!$B$6)^(('3. Leases'!$G$15+'3. Leases'!$H$15+INT(($A7-'3. Leases'!$G$15-1)/('3. Leases'!$H$15+'2. Inputs'!$B$11))*('3. Leases'!$H$15+'2. Inputs'!$B$11))/4)-('2. Inputs'!$B$3+'2. Inputs'!$B$4)*(1+'2. Inputs'!$B$7)^(('3. Leases'!$G$15+'3. Leases'!$H$15+INT(($A7-'3. Leases'!$G$15-1)/('3. Leases'!$H$15+'2. Inputs'!$B$11))*('3. Leases'!$H$15+'2. Inputs'!$B$11))/4))/4))</f>
        <v>141375</v>
      </c>
      <c r="BM7" s="15" t="n">
        <f aca="false">IF($A7&lt;='3. Leases'!$G$15,'3. Leases'!$C$15*'3. Leases'!$D$15,IF(BK7&lt;'3. Leases'!$H$15,0,'3. Leases'!$C$15*MAX(0,'3. Leases'!$F$15*'3. Leases'!$E$15*(1+'2. Inputs'!$B$6)^(('3. Leases'!$G$15+'3. Leases'!$H$15+INT(($A7-'3. Leases'!$G$15-1)/('3. Leases'!$H$15+'2. Inputs'!$B$11))*('3. Leases'!$H$15+'2. Inputs'!$B$11))/4)-('2. Inputs'!$B$3+'2. Inputs'!$B$4)*(1+'2. Inputs'!$B$7)^(('3. Leases'!$G$15+'3. Leases'!$H$15+INT(($A7-'3. Leases'!$G$15-1)/('3. Leases'!$H$15+'2. Inputs'!$B$11))*('3. Leases'!$H$15+'2. Inputs'!$B$11))/4))))</f>
        <v>565500</v>
      </c>
      <c r="BN7" s="15" t="n">
        <f aca="false">IF($A7&lt;='3. Leases'!$G$15,0,IF(BK7=0,'3. Leases'!$C$15*'2. Inputs'!$B$8*(1+'2. Inputs'!$B$7)^(('3. Leases'!$G$15+INT(($A7-'3. Leases'!$G$15-1)/('3. Leases'!$H$15+'2. Inputs'!$B$11))*('3. Leases'!$H$15+'2. Inputs'!$B$11))/4),0)+IF(BK7='3. Leases'!$H$15,'2. Inputs'!$B$12*MAX(0,'3. Leases'!$F$15*'3. Leases'!$E$15*(1+'2. Inputs'!$B$6)^(('3. Leases'!$G$15+'3. Leases'!$H$15+INT(($A7-'3. Leases'!$G$15-1)/('3. Leases'!$H$15+'2. Inputs'!$B$11))*('3. Leases'!$H$15+'2. Inputs'!$B$11))/4)-('2. Inputs'!$B$3+'2. Inputs'!$B$4)*(1+'2. Inputs'!$B$7)^(('3. Leases'!$G$15+'3. Leases'!$H$15+INT(($A7-'3. Leases'!$G$15-1)/('3. Leases'!$H$15+'2. Inputs'!$B$11))*('3. Leases'!$H$15+'2. Inputs'!$B$11))/4))*'3. Leases'!$C$15,0))</f>
        <v>0</v>
      </c>
      <c r="BO7" s="15" t="n">
        <f aca="false">IF($A7&lt;='3. Leases'!$G$15,0,IF(BK7&lt;'3. Leases'!$H$15,'3. Leases'!$C$15,0))</f>
        <v>0</v>
      </c>
      <c r="BP7" s="14" t="n">
        <f aca="false">IF($A7&lt;='3. Leases'!$G$16,-1,MOD($A7-'3. Leases'!$G$16-1,('3. Leases'!$H$16+'2. Inputs'!$B$11)))</f>
        <v>-1</v>
      </c>
      <c r="BQ7" s="15" t="n">
        <f aca="false">IF($A7&lt;='3. Leases'!$G$16,'3. Leases'!$C$16*'3. Leases'!$D$16/4,IF(BP7&lt;'3. Leases'!$H$16+'2. Inputs'!$B$10,0,'3. Leases'!$C$16*MAX(0,'3. Leases'!$F$16*'3. Leases'!$E$16*(1+'2. Inputs'!$B$6)^(('3. Leases'!$G$16+'3. Leases'!$H$16+INT(($A7-'3. Leases'!$G$16-1)/('3. Leases'!$H$16+'2. Inputs'!$B$11))*('3. Leases'!$H$16+'2. Inputs'!$B$11))/4)-('2. Inputs'!$B$3+'2. Inputs'!$B$4)*(1+'2. Inputs'!$B$7)^(('3. Leases'!$G$16+'3. Leases'!$H$16+INT(($A7-'3. Leases'!$G$16-1)/('3. Leases'!$H$16+'2. Inputs'!$B$11))*('3. Leases'!$H$16+'2. Inputs'!$B$11))/4))/4))</f>
        <v>54687.5</v>
      </c>
      <c r="BR7" s="15" t="n">
        <f aca="false">IF($A7&lt;='3. Leases'!$G$16,'3. Leases'!$C$16*'3. Leases'!$D$16,IF(BP7&lt;'3. Leases'!$H$16,0,'3. Leases'!$C$16*MAX(0,'3. Leases'!$F$16*'3. Leases'!$E$16*(1+'2. Inputs'!$B$6)^(('3. Leases'!$G$16+'3. Leases'!$H$16+INT(($A7-'3. Leases'!$G$16-1)/('3. Leases'!$H$16+'2. Inputs'!$B$11))*('3. Leases'!$H$16+'2. Inputs'!$B$11))/4)-('2. Inputs'!$B$3+'2. Inputs'!$B$4)*(1+'2. Inputs'!$B$7)^(('3. Leases'!$G$16+'3. Leases'!$H$16+INT(($A7-'3. Leases'!$G$16-1)/('3. Leases'!$H$16+'2. Inputs'!$B$11))*('3. Leases'!$H$16+'2. Inputs'!$B$11))/4))))</f>
        <v>218750</v>
      </c>
      <c r="BS7" s="15" t="n">
        <f aca="false">IF($A7&lt;='3. Leases'!$G$16,0,IF(BP7=0,'3. Leases'!$C$16*'2. Inputs'!$B$8*(1+'2. Inputs'!$B$7)^(('3. Leases'!$G$16+INT(($A7-'3. Leases'!$G$16-1)/('3. Leases'!$H$16+'2. Inputs'!$B$11))*('3. Leases'!$H$16+'2. Inputs'!$B$11))/4),0)+IF(BP7='3. Leases'!$H$16,'2. Inputs'!$B$12*MAX(0,'3. Leases'!$F$16*'3. Leases'!$E$16*(1+'2. Inputs'!$B$6)^(('3. Leases'!$G$16+'3. Leases'!$H$16+INT(($A7-'3. Leases'!$G$16-1)/('3. Leases'!$H$16+'2. Inputs'!$B$11))*('3. Leases'!$H$16+'2. Inputs'!$B$11))/4)-('2. Inputs'!$B$3+'2. Inputs'!$B$4)*(1+'2. Inputs'!$B$7)^(('3. Leases'!$G$16+'3. Leases'!$H$16+INT(($A7-'3. Leases'!$G$16-1)/('3. Leases'!$H$16+'2. Inputs'!$B$11))*('3. Leases'!$H$16+'2. Inputs'!$B$11))/4))*'3. Leases'!$C$16,0))</f>
        <v>0</v>
      </c>
      <c r="BT7" s="15" t="n">
        <f aca="false">IF($A7&lt;='3. Leases'!$G$16,0,IF(BP7&lt;'3. Leases'!$H$16,'3. Leases'!$C$16,0))</f>
        <v>0</v>
      </c>
      <c r="BU7" s="14" t="n">
        <f aca="false">IF($A7&lt;='3. Leases'!$G$17,-1,MOD($A7-'3. Leases'!$G$17-1,('3. Leases'!$H$17+'2. Inputs'!$B$11)))</f>
        <v>-1</v>
      </c>
      <c r="BV7" s="15" t="n">
        <f aca="false">IF($A7&lt;='3. Leases'!$G$17,'3. Leases'!$C$17*'3. Leases'!$D$17/4,IF(BU7&lt;'3. Leases'!$H$17+'2. Inputs'!$B$10,0,'3. Leases'!$C$17*MAX(0,'3. Leases'!$F$17*'3. Leases'!$E$17*(1+'2. Inputs'!$B$6)^(('3. Leases'!$G$17+'3. Leases'!$H$17+INT(($A7-'3. Leases'!$G$17-1)/('3. Leases'!$H$17+'2. Inputs'!$B$11))*('3. Leases'!$H$17+'2. Inputs'!$B$11))/4)-('2. Inputs'!$B$3+'2. Inputs'!$B$4)*(1+'2. Inputs'!$B$7)^(('3. Leases'!$G$17+'3. Leases'!$H$17+INT(($A7-'3. Leases'!$G$17-1)/('3. Leases'!$H$17+'2. Inputs'!$B$11))*('3. Leases'!$H$17+'2. Inputs'!$B$11))/4))/4))</f>
        <v>29250</v>
      </c>
      <c r="BW7" s="15" t="n">
        <f aca="false">IF($A7&lt;='3. Leases'!$G$17,'3. Leases'!$C$17*'3. Leases'!$D$17,IF(BU7&lt;'3. Leases'!$H$17,0,'3. Leases'!$C$17*MAX(0,'3. Leases'!$F$17*'3. Leases'!$E$17*(1+'2. Inputs'!$B$6)^(('3. Leases'!$G$17+'3. Leases'!$H$17+INT(($A7-'3. Leases'!$G$17-1)/('3. Leases'!$H$17+'2. Inputs'!$B$11))*('3. Leases'!$H$17+'2. Inputs'!$B$11))/4)-('2. Inputs'!$B$3+'2. Inputs'!$B$4)*(1+'2. Inputs'!$B$7)^(('3. Leases'!$G$17+'3. Leases'!$H$17+INT(($A7-'3. Leases'!$G$17-1)/('3. Leases'!$H$17+'2. Inputs'!$B$11))*('3. Leases'!$H$17+'2. Inputs'!$B$11))/4))))</f>
        <v>117000</v>
      </c>
      <c r="BX7" s="15" t="n">
        <f aca="false">IF($A7&lt;='3. Leases'!$G$17,0,IF(BU7=0,'3. Leases'!$C$17*'2. Inputs'!$B$8*(1+'2. Inputs'!$B$7)^(('3. Leases'!$G$17+INT(($A7-'3. Leases'!$G$17-1)/('3. Leases'!$H$17+'2. Inputs'!$B$11))*('3. Leases'!$H$17+'2. Inputs'!$B$11))/4),0)+IF(BU7='3. Leases'!$H$17,'2. Inputs'!$B$12*MAX(0,'3. Leases'!$F$17*'3. Leases'!$E$17*(1+'2. Inputs'!$B$6)^(('3. Leases'!$G$17+'3. Leases'!$H$17+INT(($A7-'3. Leases'!$G$17-1)/('3. Leases'!$H$17+'2. Inputs'!$B$11))*('3. Leases'!$H$17+'2. Inputs'!$B$11))/4)-('2. Inputs'!$B$3+'2. Inputs'!$B$4)*(1+'2. Inputs'!$B$7)^(('3. Leases'!$G$17+'3. Leases'!$H$17+INT(($A7-'3. Leases'!$G$17-1)/('3. Leases'!$H$17+'2. Inputs'!$B$11))*('3. Leases'!$H$17+'2. Inputs'!$B$11))/4))*'3. Leases'!$C$17,0))</f>
        <v>0</v>
      </c>
      <c r="BY7" s="15" t="n">
        <f aca="false">IF($A7&lt;='3. Leases'!$G$17,0,IF(BU7&lt;'3. Leases'!$H$17,'3. Leases'!$C$17,0))</f>
        <v>0</v>
      </c>
      <c r="BZ7" s="14" t="n">
        <f aca="false">IF($A7&lt;='3. Leases'!$G$18,-1,MOD($A7-'3. Leases'!$G$18-1,('3. Leases'!$H$18+'2. Inputs'!$B$11)))</f>
        <v>-1</v>
      </c>
      <c r="CA7" s="15" t="n">
        <f aca="false">IF($A7&lt;='3. Leases'!$G$18,'3. Leases'!$C$18*'3. Leases'!$D$18/4,IF(BZ7&lt;'3. Leases'!$H$18+'2. Inputs'!$B$10,0,'3. Leases'!$C$18*MAX(0,'3. Leases'!$F$18*'3. Leases'!$E$18*(1+'2. Inputs'!$B$6)^(('3. Leases'!$G$18+'3. Leases'!$H$18+INT(($A7-'3. Leases'!$G$18-1)/('3. Leases'!$H$18+'2. Inputs'!$B$11))*('3. Leases'!$H$18+'2. Inputs'!$B$11))/4)-('2. Inputs'!$B$3+'2. Inputs'!$B$4)*(1+'2. Inputs'!$B$7)^(('3. Leases'!$G$18+'3. Leases'!$H$18+INT(($A7-'3. Leases'!$G$18-1)/('3. Leases'!$H$18+'2. Inputs'!$B$11))*('3. Leases'!$H$18+'2. Inputs'!$B$11))/4))/4))</f>
        <v>118000</v>
      </c>
      <c r="CB7" s="15" t="n">
        <f aca="false">IF($A7&lt;='3. Leases'!$G$18,'3. Leases'!$C$18*'3. Leases'!$D$18,IF(BZ7&lt;'3. Leases'!$H$18,0,'3. Leases'!$C$18*MAX(0,'3. Leases'!$F$18*'3. Leases'!$E$18*(1+'2. Inputs'!$B$6)^(('3. Leases'!$G$18+'3. Leases'!$H$18+INT(($A7-'3. Leases'!$G$18-1)/('3. Leases'!$H$18+'2. Inputs'!$B$11))*('3. Leases'!$H$18+'2. Inputs'!$B$11))/4)-('2. Inputs'!$B$3+'2. Inputs'!$B$4)*(1+'2. Inputs'!$B$7)^(('3. Leases'!$G$18+'3. Leases'!$H$18+INT(($A7-'3. Leases'!$G$18-1)/('3. Leases'!$H$18+'2. Inputs'!$B$11))*('3. Leases'!$H$18+'2. Inputs'!$B$11))/4))))</f>
        <v>472000</v>
      </c>
      <c r="CC7" s="15" t="n">
        <f aca="false">IF($A7&lt;='3. Leases'!$G$18,0,IF(BZ7=0,'3. Leases'!$C$18*'2. Inputs'!$B$8*(1+'2. Inputs'!$B$7)^(('3. Leases'!$G$18+INT(($A7-'3. Leases'!$G$18-1)/('3. Leases'!$H$18+'2. Inputs'!$B$11))*('3. Leases'!$H$18+'2. Inputs'!$B$11))/4),0)+IF(BZ7='3. Leases'!$H$18,'2. Inputs'!$B$12*MAX(0,'3. Leases'!$F$18*'3. Leases'!$E$18*(1+'2. Inputs'!$B$6)^(('3. Leases'!$G$18+'3. Leases'!$H$18+INT(($A7-'3. Leases'!$G$18-1)/('3. Leases'!$H$18+'2. Inputs'!$B$11))*('3. Leases'!$H$18+'2. Inputs'!$B$11))/4)-('2. Inputs'!$B$3+'2. Inputs'!$B$4)*(1+'2. Inputs'!$B$7)^(('3. Leases'!$G$18+'3. Leases'!$H$18+INT(($A7-'3. Leases'!$G$18-1)/('3. Leases'!$H$18+'2. Inputs'!$B$11))*('3. Leases'!$H$18+'2. Inputs'!$B$11))/4))*'3. Leases'!$C$18,0))</f>
        <v>0</v>
      </c>
      <c r="CD7" s="15" t="n">
        <f aca="false">IF($A7&lt;='3. Leases'!$G$18,0,IF(BZ7&lt;'3. Leases'!$H$18,'3. Leases'!$C$18,0))</f>
        <v>0</v>
      </c>
      <c r="CE7" s="14" t="n">
        <f aca="false">IF($A7&lt;='3. Leases'!$G$19,-1,MOD($A7-'3. Leases'!$G$19-1,('3. Leases'!$H$19+'2. Inputs'!$B$11)))</f>
        <v>3</v>
      </c>
      <c r="CF7" s="15" t="n">
        <f aca="false">IF($A7&lt;='3. Leases'!$G$19,'3. Leases'!$C$19*'3. Leases'!$D$19/4,IF(CE7&lt;'3. Leases'!$H$19+'2. Inputs'!$B$10,0,'3. Leases'!$C$19*MAX(0,'3. Leases'!$F$19*'3. Leases'!$E$19*(1+'2. Inputs'!$B$6)^(('3. Leases'!$G$19+'3. Leases'!$H$19+INT(($A7-'3. Leases'!$G$19-1)/('3. Leases'!$H$19+'2. Inputs'!$B$11))*('3. Leases'!$H$19+'2. Inputs'!$B$11))/4)-('2. Inputs'!$B$3+'2. Inputs'!$B$4)*(1+'2. Inputs'!$B$7)^(('3. Leases'!$G$19+'3. Leases'!$H$19+INT(($A7-'3. Leases'!$G$19-1)/('3. Leases'!$H$19+'2. Inputs'!$B$11))*('3. Leases'!$H$19+'2. Inputs'!$B$11))/4))/4))</f>
        <v>0</v>
      </c>
      <c r="CG7" s="15" t="n">
        <f aca="false">IF($A7&lt;='3. Leases'!$G$19,'3. Leases'!$C$19*'3. Leases'!$D$19,IF(CE7&lt;'3. Leases'!$H$19,0,'3. Leases'!$C$19*MAX(0,'3. Leases'!$F$19*'3. Leases'!$E$19*(1+'2. Inputs'!$B$6)^(('3. Leases'!$G$19+'3. Leases'!$H$19+INT(($A7-'3. Leases'!$G$19-1)/('3. Leases'!$H$19+'2. Inputs'!$B$11))*('3. Leases'!$H$19+'2. Inputs'!$B$11))/4)-('2. Inputs'!$B$3+'2. Inputs'!$B$4)*(1+'2. Inputs'!$B$7)^(('3. Leases'!$G$19+'3. Leases'!$H$19+INT(($A7-'3. Leases'!$G$19-1)/('3. Leases'!$H$19+'2. Inputs'!$B$11))*('3. Leases'!$H$19+'2. Inputs'!$B$11))/4))))</f>
        <v>0</v>
      </c>
      <c r="CH7" s="15" t="n">
        <f aca="false">IF($A7&lt;='3. Leases'!$G$19,0,IF(CE7=0,'3. Leases'!$C$19*'2. Inputs'!$B$8*(1+'2. Inputs'!$B$7)^(('3. Leases'!$G$19+INT(($A7-'3. Leases'!$G$19-1)/('3. Leases'!$H$19+'2. Inputs'!$B$11))*('3. Leases'!$H$19+'2. Inputs'!$B$11))/4),0)+IF(CE7='3. Leases'!$H$19,'2. Inputs'!$B$12*MAX(0,'3. Leases'!$F$19*'3. Leases'!$E$19*(1+'2. Inputs'!$B$6)^(('3. Leases'!$G$19+'3. Leases'!$H$19+INT(($A7-'3. Leases'!$G$19-1)/('3. Leases'!$H$19+'2. Inputs'!$B$11))*('3. Leases'!$H$19+'2. Inputs'!$B$11))/4)-('2. Inputs'!$B$3+'2. Inputs'!$B$4)*(1+'2. Inputs'!$B$7)^(('3. Leases'!$G$19+'3. Leases'!$H$19+INT(($A7-'3. Leases'!$G$19-1)/('3. Leases'!$H$19+'2. Inputs'!$B$11))*('3. Leases'!$H$19+'2. Inputs'!$B$11))/4))*'3. Leases'!$C$19,0))</f>
        <v>0</v>
      </c>
      <c r="CI7" s="15" t="n">
        <f aca="false">IF($A7&lt;='3. Leases'!$G$19,0,IF(CE7&lt;'3. Leases'!$H$19,'3. Leases'!$C$19,0))</f>
        <v>2050</v>
      </c>
      <c r="CJ7" s="15" t="n">
        <f aca="false">D7+I7+N7+S7+X7+AC7+AH7+AM7+AR7+AW7+BB7+BG7+BL7+BQ7+BV7+CA7+CF7</f>
        <v>1400612.5</v>
      </c>
      <c r="CK7" s="15" t="n">
        <f aca="false">E7+J7+O7+T7+Y7+AD7+AI7+AN7+AS7+AX7+BC7+BH7+BM7+BR7+BW7+CB7+CG7</f>
        <v>5602450</v>
      </c>
      <c r="CL7" s="15" t="n">
        <f aca="false">F7+K7+P7+U7+Z7+AE7+AJ7+AO7+AT7+AY7+BD7+BI7+BN7+BS7+BX7+CC7+CH7</f>
        <v>0</v>
      </c>
      <c r="CM7" s="15" t="n">
        <f aca="false">G7+L7+Q7+V7+AA7+AF7+AK7+AP7+AU7+AZ7+BE7+BJ7+BO7+BT7+BY7+CD7+CI7</f>
        <v>2050</v>
      </c>
      <c r="CN7" s="15" t="n">
        <f aca="false">CJ7*(1-'2. Inputs'!$B$13)*(1-'2. Inputs'!$B$15)-CM7*('2. Inputs'!$B$5-'2. Inputs'!$B$4*MIN('2. Inputs'!$B$14,'2. Inputs'!$B$9)/'2. Inputs'!$B$9)*(1+'2. Inputs'!$B$7)^(($A7-1)/4)/4</f>
        <v>1268976.47580679</v>
      </c>
      <c r="CO7" s="15" t="n">
        <f aca="false">CN7-CL7</f>
        <v>1268976.47580679</v>
      </c>
      <c r="CP7" s="16" t="n">
        <f aca="false">1/(1+((1+'2. Inputs'!$B$16)^0.25-1))^$A7</f>
        <v>0.921658986175115</v>
      </c>
      <c r="CQ7" s="15" t="n">
        <f aca="false">CO7*CP7</f>
        <v>1169563.57217216</v>
      </c>
    </row>
    <row r="8" customFormat="false" ht="15" hidden="false" customHeight="false" outlineLevel="0" collapsed="false">
      <c r="A8" s="0" t="n">
        <v>5</v>
      </c>
      <c r="B8" s="0" t="n">
        <f aca="false">CEILING(A8/4,1)</f>
        <v>2</v>
      </c>
      <c r="C8" s="14" t="n">
        <f aca="false">IF($A8&lt;='3. Leases'!$G$3,-1,MOD($A8-'3. Leases'!$G$3-1,('3. Leases'!$H$3+'2. Inputs'!$B$11)))</f>
        <v>-1</v>
      </c>
      <c r="D8" s="15" t="n">
        <f aca="false">IF($A8&lt;='3. Leases'!$G$3,'3. Leases'!$C$3*'3. Leases'!$D$3/4,IF(C8&lt;'3. Leases'!$H$3+'2. Inputs'!$B$10,0,'3. Leases'!$C$3*MAX(0,'3. Leases'!$F$3*'3. Leases'!$E$3*(1+'2. Inputs'!$B$6)^(('3. Leases'!$G$3+'3. Leases'!$H$3+INT(($A8-'3. Leases'!$G$3-1)/('3. Leases'!$H$3+'2. Inputs'!$B$11))*('3. Leases'!$H$3+'2. Inputs'!$B$11))/4)-('2. Inputs'!$B$3+'2. Inputs'!$B$4)*(1+'2. Inputs'!$B$7)^(('3. Leases'!$G$3+'3. Leases'!$H$3+INT(($A8-'3. Leases'!$G$3-1)/('3. Leases'!$H$3+'2. Inputs'!$B$11))*('3. Leases'!$H$3+'2. Inputs'!$B$11))/4))/4))</f>
        <v>140400</v>
      </c>
      <c r="E8" s="15" t="n">
        <f aca="false">IF($A8&lt;='3. Leases'!$G$3,'3. Leases'!$C$3*'3. Leases'!$D$3,IF(C8&lt;'3. Leases'!$H$3,0,'3. Leases'!$C$3*MAX(0,'3. Leases'!$F$3*'3. Leases'!$E$3*(1+'2. Inputs'!$B$6)^(('3. Leases'!$G$3+'3. Leases'!$H$3+INT(($A8-'3. Leases'!$G$3-1)/('3. Leases'!$H$3+'2. Inputs'!$B$11))*('3. Leases'!$H$3+'2. Inputs'!$B$11))/4)-('2. Inputs'!$B$3+'2. Inputs'!$B$4)*(1+'2. Inputs'!$B$7)^(('3. Leases'!$G$3+'3. Leases'!$H$3+INT(($A8-'3. Leases'!$G$3-1)/('3. Leases'!$H$3+'2. Inputs'!$B$11))*('3. Leases'!$H$3+'2. Inputs'!$B$11))/4))))</f>
        <v>561600</v>
      </c>
      <c r="F8" s="15" t="n">
        <f aca="false">IF($A8&lt;='3. Leases'!$G$3,0,IF(C8=0,'3. Leases'!$C$3*'2. Inputs'!$B$8*(1+'2. Inputs'!$B$7)^(('3. Leases'!$G$3+INT(($A8-'3. Leases'!$G$3-1)/('3. Leases'!$H$3+'2. Inputs'!$B$11))*('3. Leases'!$H$3+'2. Inputs'!$B$11))/4),0)+IF(C8='3. Leases'!$H$3,'2. Inputs'!$B$12*MAX(0,'3. Leases'!$F$3*'3. Leases'!$E$3*(1+'2. Inputs'!$B$6)^(('3. Leases'!$G$3+'3. Leases'!$H$3+INT(($A8-'3. Leases'!$G$3-1)/('3. Leases'!$H$3+'2. Inputs'!$B$11))*('3. Leases'!$H$3+'2. Inputs'!$B$11))/4)-('2. Inputs'!$B$3+'2. Inputs'!$B$4)*(1+'2. Inputs'!$B$7)^(('3. Leases'!$G$3+'3. Leases'!$H$3+INT(($A8-'3. Leases'!$G$3-1)/('3. Leases'!$H$3+'2. Inputs'!$B$11))*('3. Leases'!$H$3+'2. Inputs'!$B$11))/4))*'3. Leases'!$C$3,0))</f>
        <v>0</v>
      </c>
      <c r="G8" s="15" t="n">
        <f aca="false">IF($A8&lt;='3. Leases'!$G$3,0,IF(C8&lt;'3. Leases'!$H$3,'3. Leases'!$C$3,0))</f>
        <v>0</v>
      </c>
      <c r="H8" s="14" t="n">
        <f aca="false">IF($A8&lt;='3. Leases'!$G$4,-1,MOD($A8-'3. Leases'!$G$4-1,('3. Leases'!$H$4+'2. Inputs'!$B$11)))</f>
        <v>-1</v>
      </c>
      <c r="I8" s="15" t="n">
        <f aca="false">IF($A8&lt;='3. Leases'!$G$4,'3. Leases'!$C$4*'3. Leases'!$D$4/4,IF(H8&lt;'3. Leases'!$H$4+'2. Inputs'!$B$10,0,'3. Leases'!$C$4*MAX(0,'3. Leases'!$F$4*'3. Leases'!$E$4*(1+'2. Inputs'!$B$6)^(('3. Leases'!$G$4+'3. Leases'!$H$4+INT(($A8-'3. Leases'!$G$4-1)/('3. Leases'!$H$4+'2. Inputs'!$B$11))*('3. Leases'!$H$4+'2. Inputs'!$B$11))/4)-('2. Inputs'!$B$3+'2. Inputs'!$B$4)*(1+'2. Inputs'!$B$7)^(('3. Leases'!$G$4+'3. Leases'!$H$4+INT(($A8-'3. Leases'!$G$4-1)/('3. Leases'!$H$4+'2. Inputs'!$B$11))*('3. Leases'!$H$4+'2. Inputs'!$B$11))/4))/4))</f>
        <v>157250</v>
      </c>
      <c r="J8" s="15" t="n">
        <f aca="false">IF($A8&lt;='3. Leases'!$G$4,'3. Leases'!$C$4*'3. Leases'!$D$4,IF(H8&lt;'3. Leases'!$H$4,0,'3. Leases'!$C$4*MAX(0,'3. Leases'!$F$4*'3. Leases'!$E$4*(1+'2. Inputs'!$B$6)^(('3. Leases'!$G$4+'3. Leases'!$H$4+INT(($A8-'3. Leases'!$G$4-1)/('3. Leases'!$H$4+'2. Inputs'!$B$11))*('3. Leases'!$H$4+'2. Inputs'!$B$11))/4)-('2. Inputs'!$B$3+'2. Inputs'!$B$4)*(1+'2. Inputs'!$B$7)^(('3. Leases'!$G$4+'3. Leases'!$H$4+INT(($A8-'3. Leases'!$G$4-1)/('3. Leases'!$H$4+'2. Inputs'!$B$11))*('3. Leases'!$H$4+'2. Inputs'!$B$11))/4))))</f>
        <v>629000</v>
      </c>
      <c r="K8" s="15" t="n">
        <f aca="false">IF($A8&lt;='3. Leases'!$G$4,0,IF(H8=0,'3. Leases'!$C$4*'2. Inputs'!$B$8*(1+'2. Inputs'!$B$7)^(('3. Leases'!$G$4+INT(($A8-'3. Leases'!$G$4-1)/('3. Leases'!$H$4+'2. Inputs'!$B$11))*('3. Leases'!$H$4+'2. Inputs'!$B$11))/4),0)+IF(H8='3. Leases'!$H$4,'2. Inputs'!$B$12*MAX(0,'3. Leases'!$F$4*'3. Leases'!$E$4*(1+'2. Inputs'!$B$6)^(('3. Leases'!$G$4+'3. Leases'!$H$4+INT(($A8-'3. Leases'!$G$4-1)/('3. Leases'!$H$4+'2. Inputs'!$B$11))*('3. Leases'!$H$4+'2. Inputs'!$B$11))/4)-('2. Inputs'!$B$3+'2. Inputs'!$B$4)*(1+'2. Inputs'!$B$7)^(('3. Leases'!$G$4+'3. Leases'!$H$4+INT(($A8-'3. Leases'!$G$4-1)/('3. Leases'!$H$4+'2. Inputs'!$B$11))*('3. Leases'!$H$4+'2. Inputs'!$B$11))/4))*'3. Leases'!$C$4,0))</f>
        <v>0</v>
      </c>
      <c r="L8" s="15" t="n">
        <f aca="false">IF($A8&lt;='3. Leases'!$G$4,0,IF(H8&lt;'3. Leases'!$H$4,'3. Leases'!$C$4,0))</f>
        <v>0</v>
      </c>
      <c r="M8" s="14" t="n">
        <f aca="false">IF($A8&lt;='3. Leases'!$G$5,-1,MOD($A8-'3. Leases'!$G$5-1,('3. Leases'!$H$5+'2. Inputs'!$B$11)))</f>
        <v>-1</v>
      </c>
      <c r="N8" s="15" t="n">
        <f aca="false">IF($A8&lt;='3. Leases'!$G$5,'3. Leases'!$C$5*'3. Leases'!$D$5/4,IF(M8&lt;'3. Leases'!$H$5+'2. Inputs'!$B$10,0,'3. Leases'!$C$5*MAX(0,'3. Leases'!$F$5*'3. Leases'!$E$5*(1+'2. Inputs'!$B$6)^(('3. Leases'!$G$5+'3. Leases'!$H$5+INT(($A8-'3. Leases'!$G$5-1)/('3. Leases'!$H$5+'2. Inputs'!$B$11))*('3. Leases'!$H$5+'2. Inputs'!$B$11))/4)-('2. Inputs'!$B$3+'2. Inputs'!$B$4)*(1+'2. Inputs'!$B$7)^(('3. Leases'!$G$5+'3. Leases'!$H$5+INT(($A8-'3. Leases'!$G$5-1)/('3. Leases'!$H$5+'2. Inputs'!$B$11))*('3. Leases'!$H$5+'2. Inputs'!$B$11))/4))/4))</f>
        <v>126025</v>
      </c>
      <c r="O8" s="15" t="n">
        <f aca="false">IF($A8&lt;='3. Leases'!$G$5,'3. Leases'!$C$5*'3. Leases'!$D$5,IF(M8&lt;'3. Leases'!$H$5,0,'3. Leases'!$C$5*MAX(0,'3. Leases'!$F$5*'3. Leases'!$E$5*(1+'2. Inputs'!$B$6)^(('3. Leases'!$G$5+'3. Leases'!$H$5+INT(($A8-'3. Leases'!$G$5-1)/('3. Leases'!$H$5+'2. Inputs'!$B$11))*('3. Leases'!$H$5+'2. Inputs'!$B$11))/4)-('2. Inputs'!$B$3+'2. Inputs'!$B$4)*(1+'2. Inputs'!$B$7)^(('3. Leases'!$G$5+'3. Leases'!$H$5+INT(($A8-'3. Leases'!$G$5-1)/('3. Leases'!$H$5+'2. Inputs'!$B$11))*('3. Leases'!$H$5+'2. Inputs'!$B$11))/4))))</f>
        <v>504100</v>
      </c>
      <c r="P8" s="15" t="n">
        <f aca="false">IF($A8&lt;='3. Leases'!$G$5,0,IF(M8=0,'3. Leases'!$C$5*'2. Inputs'!$B$8*(1+'2. Inputs'!$B$7)^(('3. Leases'!$G$5+INT(($A8-'3. Leases'!$G$5-1)/('3. Leases'!$H$5+'2. Inputs'!$B$11))*('3. Leases'!$H$5+'2. Inputs'!$B$11))/4),0)+IF(M8='3. Leases'!$H$5,'2. Inputs'!$B$12*MAX(0,'3. Leases'!$F$5*'3. Leases'!$E$5*(1+'2. Inputs'!$B$6)^(('3. Leases'!$G$5+'3. Leases'!$H$5+INT(($A8-'3. Leases'!$G$5-1)/('3. Leases'!$H$5+'2. Inputs'!$B$11))*('3. Leases'!$H$5+'2. Inputs'!$B$11))/4)-('2. Inputs'!$B$3+'2. Inputs'!$B$4)*(1+'2. Inputs'!$B$7)^(('3. Leases'!$G$5+'3. Leases'!$H$5+INT(($A8-'3. Leases'!$G$5-1)/('3. Leases'!$H$5+'2. Inputs'!$B$11))*('3. Leases'!$H$5+'2. Inputs'!$B$11))/4))*'3. Leases'!$C$5,0))</f>
        <v>0</v>
      </c>
      <c r="Q8" s="15" t="n">
        <f aca="false">IF($A8&lt;='3. Leases'!$G$5,0,IF(M8&lt;'3. Leases'!$H$5,'3. Leases'!$C$5,0))</f>
        <v>0</v>
      </c>
      <c r="R8" s="14" t="n">
        <f aca="false">IF($A8&lt;='3. Leases'!$G$6,-1,MOD($A8-'3. Leases'!$G$6-1,('3. Leases'!$H$6+'2. Inputs'!$B$11)))</f>
        <v>-1</v>
      </c>
      <c r="S8" s="15" t="n">
        <f aca="false">IF($A8&lt;='3. Leases'!$G$6,'3. Leases'!$C$6*'3. Leases'!$D$6/4,IF(R8&lt;'3. Leases'!$H$6+'2. Inputs'!$B$10,0,'3. Leases'!$C$6*MAX(0,'3. Leases'!$F$6*'3. Leases'!$E$6*(1+'2. Inputs'!$B$6)^(('3. Leases'!$G$6+'3. Leases'!$H$6+INT(($A8-'3. Leases'!$G$6-1)/('3. Leases'!$H$6+'2. Inputs'!$B$11))*('3. Leases'!$H$6+'2. Inputs'!$B$11))/4)-('2. Inputs'!$B$3+'2. Inputs'!$B$4)*(1+'2. Inputs'!$B$7)^(('3. Leases'!$G$6+'3. Leases'!$H$6+INT(($A8-'3. Leases'!$G$6-1)/('3. Leases'!$H$6+'2. Inputs'!$B$11))*('3. Leases'!$H$6+'2. Inputs'!$B$11))/4))/4))</f>
        <v>48000</v>
      </c>
      <c r="T8" s="15" t="n">
        <f aca="false">IF($A8&lt;='3. Leases'!$G$6,'3. Leases'!$C$6*'3. Leases'!$D$6,IF(R8&lt;'3. Leases'!$H$6,0,'3. Leases'!$C$6*MAX(0,'3. Leases'!$F$6*'3. Leases'!$E$6*(1+'2. Inputs'!$B$6)^(('3. Leases'!$G$6+'3. Leases'!$H$6+INT(($A8-'3. Leases'!$G$6-1)/('3. Leases'!$H$6+'2. Inputs'!$B$11))*('3. Leases'!$H$6+'2. Inputs'!$B$11))/4)-('2. Inputs'!$B$3+'2. Inputs'!$B$4)*(1+'2. Inputs'!$B$7)^(('3. Leases'!$G$6+'3. Leases'!$H$6+INT(($A8-'3. Leases'!$G$6-1)/('3. Leases'!$H$6+'2. Inputs'!$B$11))*('3. Leases'!$H$6+'2. Inputs'!$B$11))/4))))</f>
        <v>192000</v>
      </c>
      <c r="U8" s="15" t="n">
        <f aca="false">IF($A8&lt;='3. Leases'!$G$6,0,IF(R8=0,'3. Leases'!$C$6*'2. Inputs'!$B$8*(1+'2. Inputs'!$B$7)^(('3. Leases'!$G$6+INT(($A8-'3. Leases'!$G$6-1)/('3. Leases'!$H$6+'2. Inputs'!$B$11))*('3. Leases'!$H$6+'2. Inputs'!$B$11))/4),0)+IF(R8='3. Leases'!$H$6,'2. Inputs'!$B$12*MAX(0,'3. Leases'!$F$6*'3. Leases'!$E$6*(1+'2. Inputs'!$B$6)^(('3. Leases'!$G$6+'3. Leases'!$H$6+INT(($A8-'3. Leases'!$G$6-1)/('3. Leases'!$H$6+'2. Inputs'!$B$11))*('3. Leases'!$H$6+'2. Inputs'!$B$11))/4)-('2. Inputs'!$B$3+'2. Inputs'!$B$4)*(1+'2. Inputs'!$B$7)^(('3. Leases'!$G$6+'3. Leases'!$H$6+INT(($A8-'3. Leases'!$G$6-1)/('3. Leases'!$H$6+'2. Inputs'!$B$11))*('3. Leases'!$H$6+'2. Inputs'!$B$11))/4))*'3. Leases'!$C$6,0))</f>
        <v>0</v>
      </c>
      <c r="V8" s="15" t="n">
        <f aca="false">IF($A8&lt;='3. Leases'!$G$6,0,IF(R8&lt;'3. Leases'!$H$6,'3. Leases'!$C$6,0))</f>
        <v>0</v>
      </c>
      <c r="W8" s="14" t="n">
        <f aca="false">IF($A8&lt;='3. Leases'!$G$7,-1,MOD($A8-'3. Leases'!$G$7-1,('3. Leases'!$H$7+'2. Inputs'!$B$11)))</f>
        <v>-1</v>
      </c>
      <c r="X8" s="15" t="n">
        <f aca="false">IF($A8&lt;='3. Leases'!$G$7,'3. Leases'!$C$7*'3. Leases'!$D$7/4,IF(W8&lt;'3. Leases'!$H$7+'2. Inputs'!$B$10,0,'3. Leases'!$C$7*MAX(0,'3. Leases'!$F$7*'3. Leases'!$E$7*(1+'2. Inputs'!$B$6)^(('3. Leases'!$G$7+'3. Leases'!$H$7+INT(($A8-'3. Leases'!$G$7-1)/('3. Leases'!$H$7+'2. Inputs'!$B$11))*('3. Leases'!$H$7+'2. Inputs'!$B$11))/4)-('2. Inputs'!$B$3+'2. Inputs'!$B$4)*(1+'2. Inputs'!$B$7)^(('3. Leases'!$G$7+'3. Leases'!$H$7+INT(($A8-'3. Leases'!$G$7-1)/('3. Leases'!$H$7+'2. Inputs'!$B$11))*('3. Leases'!$H$7+'2. Inputs'!$B$11))/4))/4))</f>
        <v>106000</v>
      </c>
      <c r="Y8" s="15" t="n">
        <f aca="false">IF($A8&lt;='3. Leases'!$G$7,'3. Leases'!$C$7*'3. Leases'!$D$7,IF(W8&lt;'3. Leases'!$H$7,0,'3. Leases'!$C$7*MAX(0,'3. Leases'!$F$7*'3. Leases'!$E$7*(1+'2. Inputs'!$B$6)^(('3. Leases'!$G$7+'3. Leases'!$H$7+INT(($A8-'3. Leases'!$G$7-1)/('3. Leases'!$H$7+'2. Inputs'!$B$11))*('3. Leases'!$H$7+'2. Inputs'!$B$11))/4)-('2. Inputs'!$B$3+'2. Inputs'!$B$4)*(1+'2. Inputs'!$B$7)^(('3. Leases'!$G$7+'3. Leases'!$H$7+INT(($A8-'3. Leases'!$G$7-1)/('3. Leases'!$H$7+'2. Inputs'!$B$11))*('3. Leases'!$H$7+'2. Inputs'!$B$11))/4))))</f>
        <v>424000</v>
      </c>
      <c r="Z8" s="15" t="n">
        <f aca="false">IF($A8&lt;='3. Leases'!$G$7,0,IF(W8=0,'3. Leases'!$C$7*'2. Inputs'!$B$8*(1+'2. Inputs'!$B$7)^(('3. Leases'!$G$7+INT(($A8-'3. Leases'!$G$7-1)/('3. Leases'!$H$7+'2. Inputs'!$B$11))*('3. Leases'!$H$7+'2. Inputs'!$B$11))/4),0)+IF(W8='3. Leases'!$H$7,'2. Inputs'!$B$12*MAX(0,'3. Leases'!$F$7*'3. Leases'!$E$7*(1+'2. Inputs'!$B$6)^(('3. Leases'!$G$7+'3. Leases'!$H$7+INT(($A8-'3. Leases'!$G$7-1)/('3. Leases'!$H$7+'2. Inputs'!$B$11))*('3. Leases'!$H$7+'2. Inputs'!$B$11))/4)-('2. Inputs'!$B$3+'2. Inputs'!$B$4)*(1+'2. Inputs'!$B$7)^(('3. Leases'!$G$7+'3. Leases'!$H$7+INT(($A8-'3. Leases'!$G$7-1)/('3. Leases'!$H$7+'2. Inputs'!$B$11))*('3. Leases'!$H$7+'2. Inputs'!$B$11))/4))*'3. Leases'!$C$7,0))</f>
        <v>0</v>
      </c>
      <c r="AA8" s="15" t="n">
        <f aca="false">IF($A8&lt;='3. Leases'!$G$7,0,IF(W8&lt;'3. Leases'!$H$7,'3. Leases'!$C$7,0))</f>
        <v>0</v>
      </c>
      <c r="AB8" s="14" t="n">
        <f aca="false">IF($A8&lt;='3. Leases'!$G$8,-1,MOD($A8-'3. Leases'!$G$8-1,('3. Leases'!$H$8+'2. Inputs'!$B$11)))</f>
        <v>-1</v>
      </c>
      <c r="AC8" s="15" t="n">
        <f aca="false">IF($A8&lt;='3. Leases'!$G$8,'3. Leases'!$C$8*'3. Leases'!$D$8/4,IF(AB8&lt;'3. Leases'!$H$8+'2. Inputs'!$B$10,0,'3. Leases'!$C$8*MAX(0,'3. Leases'!$F$8*'3. Leases'!$E$8*(1+'2. Inputs'!$B$6)^(('3. Leases'!$G$8+'3. Leases'!$H$8+INT(($A8-'3. Leases'!$G$8-1)/('3. Leases'!$H$8+'2. Inputs'!$B$11))*('3. Leases'!$H$8+'2. Inputs'!$B$11))/4)-('2. Inputs'!$B$3+'2. Inputs'!$B$4)*(1+'2. Inputs'!$B$7)^(('3. Leases'!$G$8+'3. Leases'!$H$8+INT(($A8-'3. Leases'!$G$8-1)/('3. Leases'!$H$8+'2. Inputs'!$B$11))*('3. Leases'!$H$8+'2. Inputs'!$B$11))/4))/4))</f>
        <v>55000</v>
      </c>
      <c r="AD8" s="15" t="n">
        <f aca="false">IF($A8&lt;='3. Leases'!$G$8,'3. Leases'!$C$8*'3. Leases'!$D$8,IF(AB8&lt;'3. Leases'!$H$8,0,'3. Leases'!$C$8*MAX(0,'3. Leases'!$F$8*'3. Leases'!$E$8*(1+'2. Inputs'!$B$6)^(('3. Leases'!$G$8+'3. Leases'!$H$8+INT(($A8-'3. Leases'!$G$8-1)/('3. Leases'!$H$8+'2. Inputs'!$B$11))*('3. Leases'!$H$8+'2. Inputs'!$B$11))/4)-('2. Inputs'!$B$3+'2. Inputs'!$B$4)*(1+'2. Inputs'!$B$7)^(('3. Leases'!$G$8+'3. Leases'!$H$8+INT(($A8-'3. Leases'!$G$8-1)/('3. Leases'!$H$8+'2. Inputs'!$B$11))*('3. Leases'!$H$8+'2. Inputs'!$B$11))/4))))</f>
        <v>220000</v>
      </c>
      <c r="AE8" s="15" t="n">
        <f aca="false">IF($A8&lt;='3. Leases'!$G$8,0,IF(AB8=0,'3. Leases'!$C$8*'2. Inputs'!$B$8*(1+'2. Inputs'!$B$7)^(('3. Leases'!$G$8+INT(($A8-'3. Leases'!$G$8-1)/('3. Leases'!$H$8+'2. Inputs'!$B$11))*('3. Leases'!$H$8+'2. Inputs'!$B$11))/4),0)+IF(AB8='3. Leases'!$H$8,'2. Inputs'!$B$12*MAX(0,'3. Leases'!$F$8*'3. Leases'!$E$8*(1+'2. Inputs'!$B$6)^(('3. Leases'!$G$8+'3. Leases'!$H$8+INT(($A8-'3. Leases'!$G$8-1)/('3. Leases'!$H$8+'2. Inputs'!$B$11))*('3. Leases'!$H$8+'2. Inputs'!$B$11))/4)-('2. Inputs'!$B$3+'2. Inputs'!$B$4)*(1+'2. Inputs'!$B$7)^(('3. Leases'!$G$8+'3. Leases'!$H$8+INT(($A8-'3. Leases'!$G$8-1)/('3. Leases'!$H$8+'2. Inputs'!$B$11))*('3. Leases'!$H$8+'2. Inputs'!$B$11))/4))*'3. Leases'!$C$8,0))</f>
        <v>0</v>
      </c>
      <c r="AF8" s="15" t="n">
        <f aca="false">IF($A8&lt;='3. Leases'!$G$8,0,IF(AB8&lt;'3. Leases'!$H$8,'3. Leases'!$C$8,0))</f>
        <v>0</v>
      </c>
      <c r="AG8" s="14" t="n">
        <f aca="false">IF($A8&lt;='3. Leases'!$G$9,-1,MOD($A8-'3. Leases'!$G$9-1,('3. Leases'!$H$9+'2. Inputs'!$B$11)))</f>
        <v>-1</v>
      </c>
      <c r="AH8" s="15" t="n">
        <f aca="false">IF($A8&lt;='3. Leases'!$G$9,'3. Leases'!$C$9*'3. Leases'!$D$9/4,IF(AG8&lt;'3. Leases'!$H$9+'2. Inputs'!$B$10,0,'3. Leases'!$C$9*MAX(0,'3. Leases'!$F$9*'3. Leases'!$E$9*(1+'2. Inputs'!$B$6)^(('3. Leases'!$G$9+'3. Leases'!$H$9+INT(($A8-'3. Leases'!$G$9-1)/('3. Leases'!$H$9+'2. Inputs'!$B$11))*('3. Leases'!$H$9+'2. Inputs'!$B$11))/4)-('2. Inputs'!$B$3+'2. Inputs'!$B$4)*(1+'2. Inputs'!$B$7)^(('3. Leases'!$G$9+'3. Leases'!$H$9+INT(($A8-'3. Leases'!$G$9-1)/('3. Leases'!$H$9+'2. Inputs'!$B$11))*('3. Leases'!$H$9+'2. Inputs'!$B$11))/4))/4))</f>
        <v>59800</v>
      </c>
      <c r="AI8" s="15" t="n">
        <f aca="false">IF($A8&lt;='3. Leases'!$G$9,'3. Leases'!$C$9*'3. Leases'!$D$9,IF(AG8&lt;'3. Leases'!$H$9,0,'3. Leases'!$C$9*MAX(0,'3. Leases'!$F$9*'3. Leases'!$E$9*(1+'2. Inputs'!$B$6)^(('3. Leases'!$G$9+'3. Leases'!$H$9+INT(($A8-'3. Leases'!$G$9-1)/('3. Leases'!$H$9+'2. Inputs'!$B$11))*('3. Leases'!$H$9+'2. Inputs'!$B$11))/4)-('2. Inputs'!$B$3+'2. Inputs'!$B$4)*(1+'2. Inputs'!$B$7)^(('3. Leases'!$G$9+'3. Leases'!$H$9+INT(($A8-'3. Leases'!$G$9-1)/('3. Leases'!$H$9+'2. Inputs'!$B$11))*('3. Leases'!$H$9+'2. Inputs'!$B$11))/4))))</f>
        <v>239200</v>
      </c>
      <c r="AJ8" s="15" t="n">
        <f aca="false">IF($A8&lt;='3. Leases'!$G$9,0,IF(AG8=0,'3. Leases'!$C$9*'2. Inputs'!$B$8*(1+'2. Inputs'!$B$7)^(('3. Leases'!$G$9+INT(($A8-'3. Leases'!$G$9-1)/('3. Leases'!$H$9+'2. Inputs'!$B$11))*('3. Leases'!$H$9+'2. Inputs'!$B$11))/4),0)+IF(AG8='3. Leases'!$H$9,'2. Inputs'!$B$12*MAX(0,'3. Leases'!$F$9*'3. Leases'!$E$9*(1+'2. Inputs'!$B$6)^(('3. Leases'!$G$9+'3. Leases'!$H$9+INT(($A8-'3. Leases'!$G$9-1)/('3. Leases'!$H$9+'2. Inputs'!$B$11))*('3. Leases'!$H$9+'2. Inputs'!$B$11))/4)-('2. Inputs'!$B$3+'2. Inputs'!$B$4)*(1+'2. Inputs'!$B$7)^(('3. Leases'!$G$9+'3. Leases'!$H$9+INT(($A8-'3. Leases'!$G$9-1)/('3. Leases'!$H$9+'2. Inputs'!$B$11))*('3. Leases'!$H$9+'2. Inputs'!$B$11))/4))*'3. Leases'!$C$9,0))</f>
        <v>0</v>
      </c>
      <c r="AK8" s="15" t="n">
        <f aca="false">IF($A8&lt;='3. Leases'!$G$9,0,IF(AG8&lt;'3. Leases'!$H$9,'3. Leases'!$C$9,0))</f>
        <v>0</v>
      </c>
      <c r="AL8" s="14" t="n">
        <f aca="false">IF($A8&lt;='3. Leases'!$G$10,-1,MOD($A8-'3. Leases'!$G$10-1,('3. Leases'!$H$10+'2. Inputs'!$B$11)))</f>
        <v>-1</v>
      </c>
      <c r="AM8" s="15" t="n">
        <f aca="false">IF($A8&lt;='3. Leases'!$G$10,'3. Leases'!$C$10*'3. Leases'!$D$10/4,IF(AL8&lt;'3. Leases'!$H$10+'2. Inputs'!$B$10,0,'3. Leases'!$C$10*MAX(0,'3. Leases'!$F$10*'3. Leases'!$E$10*(1+'2. Inputs'!$B$6)^(('3. Leases'!$G$10+'3. Leases'!$H$10+INT(($A8-'3. Leases'!$G$10-1)/('3. Leases'!$H$10+'2. Inputs'!$B$11))*('3. Leases'!$H$10+'2. Inputs'!$B$11))/4)-('2. Inputs'!$B$3+'2. Inputs'!$B$4)*(1+'2. Inputs'!$B$7)^(('3. Leases'!$G$10+'3. Leases'!$H$10+INT(($A8-'3. Leases'!$G$10-1)/('3. Leases'!$H$10+'2. Inputs'!$B$11))*('3. Leases'!$H$10+'2. Inputs'!$B$11))/4))/4))</f>
        <v>24000</v>
      </c>
      <c r="AN8" s="15" t="n">
        <f aca="false">IF($A8&lt;='3. Leases'!$G$10,'3. Leases'!$C$10*'3. Leases'!$D$10,IF(AL8&lt;'3. Leases'!$H$10,0,'3. Leases'!$C$10*MAX(0,'3. Leases'!$F$10*'3. Leases'!$E$10*(1+'2. Inputs'!$B$6)^(('3. Leases'!$G$10+'3. Leases'!$H$10+INT(($A8-'3. Leases'!$G$10-1)/('3. Leases'!$H$10+'2. Inputs'!$B$11))*('3. Leases'!$H$10+'2. Inputs'!$B$11))/4)-('2. Inputs'!$B$3+'2. Inputs'!$B$4)*(1+'2. Inputs'!$B$7)^(('3. Leases'!$G$10+'3. Leases'!$H$10+INT(($A8-'3. Leases'!$G$10-1)/('3. Leases'!$H$10+'2. Inputs'!$B$11))*('3. Leases'!$H$10+'2. Inputs'!$B$11))/4))))</f>
        <v>96000</v>
      </c>
      <c r="AO8" s="15" t="n">
        <f aca="false">IF($A8&lt;='3. Leases'!$G$10,0,IF(AL8=0,'3. Leases'!$C$10*'2. Inputs'!$B$8*(1+'2. Inputs'!$B$7)^(('3. Leases'!$G$10+INT(($A8-'3. Leases'!$G$10-1)/('3. Leases'!$H$10+'2. Inputs'!$B$11))*('3. Leases'!$H$10+'2. Inputs'!$B$11))/4),0)+IF(AL8='3. Leases'!$H$10,'2. Inputs'!$B$12*MAX(0,'3. Leases'!$F$10*'3. Leases'!$E$10*(1+'2. Inputs'!$B$6)^(('3. Leases'!$G$10+'3. Leases'!$H$10+INT(($A8-'3. Leases'!$G$10-1)/('3. Leases'!$H$10+'2. Inputs'!$B$11))*('3. Leases'!$H$10+'2. Inputs'!$B$11))/4)-('2. Inputs'!$B$3+'2. Inputs'!$B$4)*(1+'2. Inputs'!$B$7)^(('3. Leases'!$G$10+'3. Leases'!$H$10+INT(($A8-'3. Leases'!$G$10-1)/('3. Leases'!$H$10+'2. Inputs'!$B$11))*('3. Leases'!$H$10+'2. Inputs'!$B$11))/4))*'3. Leases'!$C$10,0))</f>
        <v>0</v>
      </c>
      <c r="AP8" s="15" t="n">
        <f aca="false">IF($A8&lt;='3. Leases'!$G$10,0,IF(AL8&lt;'3. Leases'!$H$10,'3. Leases'!$C$10,0))</f>
        <v>0</v>
      </c>
      <c r="AQ8" s="14" t="n">
        <f aca="false">IF($A8&lt;='3. Leases'!$G$11,-1,MOD($A8-'3. Leases'!$G$11-1,('3. Leases'!$H$11+'2. Inputs'!$B$11)))</f>
        <v>-1</v>
      </c>
      <c r="AR8" s="15" t="n">
        <f aca="false">IF($A8&lt;='3. Leases'!$G$11,'3. Leases'!$C$11*'3. Leases'!$D$11/4,IF(AQ8&lt;'3. Leases'!$H$11+'2. Inputs'!$B$10,0,'3. Leases'!$C$11*MAX(0,'3. Leases'!$F$11*'3. Leases'!$E$11*(1+'2. Inputs'!$B$6)^(('3. Leases'!$G$11+'3. Leases'!$H$11+INT(($A8-'3. Leases'!$G$11-1)/('3. Leases'!$H$11+'2. Inputs'!$B$11))*('3. Leases'!$H$11+'2. Inputs'!$B$11))/4)-('2. Inputs'!$B$3+'2. Inputs'!$B$4)*(1+'2. Inputs'!$B$7)^(('3. Leases'!$G$11+'3. Leases'!$H$11+INT(($A8-'3. Leases'!$G$11-1)/('3. Leases'!$H$11+'2. Inputs'!$B$11))*('3. Leases'!$H$11+'2. Inputs'!$B$11))/4))/4))</f>
        <v>147000</v>
      </c>
      <c r="AS8" s="15" t="n">
        <f aca="false">IF($A8&lt;='3. Leases'!$G$11,'3. Leases'!$C$11*'3. Leases'!$D$11,IF(AQ8&lt;'3. Leases'!$H$11,0,'3. Leases'!$C$11*MAX(0,'3. Leases'!$F$11*'3. Leases'!$E$11*(1+'2. Inputs'!$B$6)^(('3. Leases'!$G$11+'3. Leases'!$H$11+INT(($A8-'3. Leases'!$G$11-1)/('3. Leases'!$H$11+'2. Inputs'!$B$11))*('3. Leases'!$H$11+'2. Inputs'!$B$11))/4)-('2. Inputs'!$B$3+'2. Inputs'!$B$4)*(1+'2. Inputs'!$B$7)^(('3. Leases'!$G$11+'3. Leases'!$H$11+INT(($A8-'3. Leases'!$G$11-1)/('3. Leases'!$H$11+'2. Inputs'!$B$11))*('3. Leases'!$H$11+'2. Inputs'!$B$11))/4))))</f>
        <v>588000</v>
      </c>
      <c r="AT8" s="15" t="n">
        <f aca="false">IF($A8&lt;='3. Leases'!$G$11,0,IF(AQ8=0,'3. Leases'!$C$11*'2. Inputs'!$B$8*(1+'2. Inputs'!$B$7)^(('3. Leases'!$G$11+INT(($A8-'3. Leases'!$G$11-1)/('3. Leases'!$H$11+'2. Inputs'!$B$11))*('3. Leases'!$H$11+'2. Inputs'!$B$11))/4),0)+IF(AQ8='3. Leases'!$H$11,'2. Inputs'!$B$12*MAX(0,'3. Leases'!$F$11*'3. Leases'!$E$11*(1+'2. Inputs'!$B$6)^(('3. Leases'!$G$11+'3. Leases'!$H$11+INT(($A8-'3. Leases'!$G$11-1)/('3. Leases'!$H$11+'2. Inputs'!$B$11))*('3. Leases'!$H$11+'2. Inputs'!$B$11))/4)-('2. Inputs'!$B$3+'2. Inputs'!$B$4)*(1+'2. Inputs'!$B$7)^(('3. Leases'!$G$11+'3. Leases'!$H$11+INT(($A8-'3. Leases'!$G$11-1)/('3. Leases'!$H$11+'2. Inputs'!$B$11))*('3. Leases'!$H$11+'2. Inputs'!$B$11))/4))*'3. Leases'!$C$11,0))</f>
        <v>0</v>
      </c>
      <c r="AU8" s="15" t="n">
        <f aca="false">IF($A8&lt;='3. Leases'!$G$11,0,IF(AQ8&lt;'3. Leases'!$H$11,'3. Leases'!$C$11,0))</f>
        <v>0</v>
      </c>
      <c r="AV8" s="14" t="n">
        <f aca="false">IF($A8&lt;='3. Leases'!$G$12,-1,MOD($A8-'3. Leases'!$G$12-1,('3. Leases'!$H$12+'2. Inputs'!$B$11)))</f>
        <v>-1</v>
      </c>
      <c r="AW8" s="15" t="n">
        <f aca="false">IF($A8&lt;='3. Leases'!$G$12,'3. Leases'!$C$12*'3. Leases'!$D$12/4,IF(AV8&lt;'3. Leases'!$H$12+'2. Inputs'!$B$10,0,'3. Leases'!$C$12*MAX(0,'3. Leases'!$F$12*'3. Leases'!$E$12*(1+'2. Inputs'!$B$6)^(('3. Leases'!$G$12+'3. Leases'!$H$12+INT(($A8-'3. Leases'!$G$12-1)/('3. Leases'!$H$12+'2. Inputs'!$B$11))*('3. Leases'!$H$12+'2. Inputs'!$B$11))/4)-('2. Inputs'!$B$3+'2. Inputs'!$B$4)*(1+'2. Inputs'!$B$7)^(('3. Leases'!$G$12+'3. Leases'!$H$12+INT(($A8-'3. Leases'!$G$12-1)/('3. Leases'!$H$12+'2. Inputs'!$B$11))*('3. Leases'!$H$12+'2. Inputs'!$B$11))/4))/4))</f>
        <v>21000</v>
      </c>
      <c r="AX8" s="15" t="n">
        <f aca="false">IF($A8&lt;='3. Leases'!$G$12,'3. Leases'!$C$12*'3. Leases'!$D$12,IF(AV8&lt;'3. Leases'!$H$12,0,'3. Leases'!$C$12*MAX(0,'3. Leases'!$F$12*'3. Leases'!$E$12*(1+'2. Inputs'!$B$6)^(('3. Leases'!$G$12+'3. Leases'!$H$12+INT(($A8-'3. Leases'!$G$12-1)/('3. Leases'!$H$12+'2. Inputs'!$B$11))*('3. Leases'!$H$12+'2. Inputs'!$B$11))/4)-('2. Inputs'!$B$3+'2. Inputs'!$B$4)*(1+'2. Inputs'!$B$7)^(('3. Leases'!$G$12+'3. Leases'!$H$12+INT(($A8-'3. Leases'!$G$12-1)/('3. Leases'!$H$12+'2. Inputs'!$B$11))*('3. Leases'!$H$12+'2. Inputs'!$B$11))/4))))</f>
        <v>84000</v>
      </c>
      <c r="AY8" s="15" t="n">
        <f aca="false">IF($A8&lt;='3. Leases'!$G$12,0,IF(AV8=0,'3. Leases'!$C$12*'2. Inputs'!$B$8*(1+'2. Inputs'!$B$7)^(('3. Leases'!$G$12+INT(($A8-'3. Leases'!$G$12-1)/('3. Leases'!$H$12+'2. Inputs'!$B$11))*('3. Leases'!$H$12+'2. Inputs'!$B$11))/4),0)+IF(AV8='3. Leases'!$H$12,'2. Inputs'!$B$12*MAX(0,'3. Leases'!$F$12*'3. Leases'!$E$12*(1+'2. Inputs'!$B$6)^(('3. Leases'!$G$12+'3. Leases'!$H$12+INT(($A8-'3. Leases'!$G$12-1)/('3. Leases'!$H$12+'2. Inputs'!$B$11))*('3. Leases'!$H$12+'2. Inputs'!$B$11))/4)-('2. Inputs'!$B$3+'2. Inputs'!$B$4)*(1+'2. Inputs'!$B$7)^(('3. Leases'!$G$12+'3. Leases'!$H$12+INT(($A8-'3. Leases'!$G$12-1)/('3. Leases'!$H$12+'2. Inputs'!$B$11))*('3. Leases'!$H$12+'2. Inputs'!$B$11))/4))*'3. Leases'!$C$12,0))</f>
        <v>0</v>
      </c>
      <c r="AZ8" s="15" t="n">
        <f aca="false">IF($A8&lt;='3. Leases'!$G$12,0,IF(AV8&lt;'3. Leases'!$H$12,'3. Leases'!$C$12,0))</f>
        <v>0</v>
      </c>
      <c r="BA8" s="14" t="n">
        <f aca="false">IF($A8&lt;='3. Leases'!$G$13,-1,MOD($A8-'3. Leases'!$G$13-1,('3. Leases'!$H$13+'2. Inputs'!$B$11)))</f>
        <v>-1</v>
      </c>
      <c r="BB8" s="15" t="n">
        <f aca="false">IF($A8&lt;='3. Leases'!$G$13,'3. Leases'!$C$13*'3. Leases'!$D$13/4,IF(BA8&lt;'3. Leases'!$H$13+'2. Inputs'!$B$10,0,'3. Leases'!$C$13*MAX(0,'3. Leases'!$F$13*'3. Leases'!$E$13*(1+'2. Inputs'!$B$6)^(('3. Leases'!$G$13+'3. Leases'!$H$13+INT(($A8-'3. Leases'!$G$13-1)/('3. Leases'!$H$13+'2. Inputs'!$B$11))*('3. Leases'!$H$13+'2. Inputs'!$B$11))/4)-('2. Inputs'!$B$3+'2. Inputs'!$B$4)*(1+'2. Inputs'!$B$7)^(('3. Leases'!$G$13+'3. Leases'!$H$13+INT(($A8-'3. Leases'!$G$13-1)/('3. Leases'!$H$13+'2. Inputs'!$B$11))*('3. Leases'!$H$13+'2. Inputs'!$B$11))/4))/4))</f>
        <v>53200</v>
      </c>
      <c r="BC8" s="15" t="n">
        <f aca="false">IF($A8&lt;='3. Leases'!$G$13,'3. Leases'!$C$13*'3. Leases'!$D$13,IF(BA8&lt;'3. Leases'!$H$13,0,'3. Leases'!$C$13*MAX(0,'3. Leases'!$F$13*'3. Leases'!$E$13*(1+'2. Inputs'!$B$6)^(('3. Leases'!$G$13+'3. Leases'!$H$13+INT(($A8-'3. Leases'!$G$13-1)/('3. Leases'!$H$13+'2. Inputs'!$B$11))*('3. Leases'!$H$13+'2. Inputs'!$B$11))/4)-('2. Inputs'!$B$3+'2. Inputs'!$B$4)*(1+'2. Inputs'!$B$7)^(('3. Leases'!$G$13+'3. Leases'!$H$13+INT(($A8-'3. Leases'!$G$13-1)/('3. Leases'!$H$13+'2. Inputs'!$B$11))*('3. Leases'!$H$13+'2. Inputs'!$B$11))/4))))</f>
        <v>212800</v>
      </c>
      <c r="BD8" s="15" t="n">
        <f aca="false">IF($A8&lt;='3. Leases'!$G$13,0,IF(BA8=0,'3. Leases'!$C$13*'2. Inputs'!$B$8*(1+'2. Inputs'!$B$7)^(('3. Leases'!$G$13+INT(($A8-'3. Leases'!$G$13-1)/('3. Leases'!$H$13+'2. Inputs'!$B$11))*('3. Leases'!$H$13+'2. Inputs'!$B$11))/4),0)+IF(BA8='3. Leases'!$H$13,'2. Inputs'!$B$12*MAX(0,'3. Leases'!$F$13*'3. Leases'!$E$13*(1+'2. Inputs'!$B$6)^(('3. Leases'!$G$13+'3. Leases'!$H$13+INT(($A8-'3. Leases'!$G$13-1)/('3. Leases'!$H$13+'2. Inputs'!$B$11))*('3. Leases'!$H$13+'2. Inputs'!$B$11))/4)-('2. Inputs'!$B$3+'2. Inputs'!$B$4)*(1+'2. Inputs'!$B$7)^(('3. Leases'!$G$13+'3. Leases'!$H$13+INT(($A8-'3. Leases'!$G$13-1)/('3. Leases'!$H$13+'2. Inputs'!$B$11))*('3. Leases'!$H$13+'2. Inputs'!$B$11))/4))*'3. Leases'!$C$13,0))</f>
        <v>0</v>
      </c>
      <c r="BE8" s="15" t="n">
        <f aca="false">IF($A8&lt;='3. Leases'!$G$13,0,IF(BA8&lt;'3. Leases'!$H$13,'3. Leases'!$C$13,0))</f>
        <v>0</v>
      </c>
      <c r="BF8" s="14" t="n">
        <f aca="false">IF($A8&lt;='3. Leases'!$G$14,-1,MOD($A8-'3. Leases'!$G$14-1,('3. Leases'!$H$14+'2. Inputs'!$B$11)))</f>
        <v>-1</v>
      </c>
      <c r="BG8" s="15" t="n">
        <f aca="false">IF($A8&lt;='3. Leases'!$G$14,'3. Leases'!$C$14*'3. Leases'!$D$14/4,IF(BF8&lt;'3. Leases'!$H$14+'2. Inputs'!$B$10,0,'3. Leases'!$C$14*MAX(0,'3. Leases'!$F$14*'3. Leases'!$E$14*(1+'2. Inputs'!$B$6)^(('3. Leases'!$G$14+'3. Leases'!$H$14+INT(($A8-'3. Leases'!$G$14-1)/('3. Leases'!$H$14+'2. Inputs'!$B$11))*('3. Leases'!$H$14+'2. Inputs'!$B$11))/4)-('2. Inputs'!$B$3+'2. Inputs'!$B$4)*(1+'2. Inputs'!$B$7)^(('3. Leases'!$G$14+'3. Leases'!$H$14+INT(($A8-'3. Leases'!$G$14-1)/('3. Leases'!$H$14+'2. Inputs'!$B$11))*('3. Leases'!$H$14+'2. Inputs'!$B$11))/4))/4))</f>
        <v>119625</v>
      </c>
      <c r="BH8" s="15" t="n">
        <f aca="false">IF($A8&lt;='3. Leases'!$G$14,'3. Leases'!$C$14*'3. Leases'!$D$14,IF(BF8&lt;'3. Leases'!$H$14,0,'3. Leases'!$C$14*MAX(0,'3. Leases'!$F$14*'3. Leases'!$E$14*(1+'2. Inputs'!$B$6)^(('3. Leases'!$G$14+'3. Leases'!$H$14+INT(($A8-'3. Leases'!$G$14-1)/('3. Leases'!$H$14+'2. Inputs'!$B$11))*('3. Leases'!$H$14+'2. Inputs'!$B$11))/4)-('2. Inputs'!$B$3+'2. Inputs'!$B$4)*(1+'2. Inputs'!$B$7)^(('3. Leases'!$G$14+'3. Leases'!$H$14+INT(($A8-'3. Leases'!$G$14-1)/('3. Leases'!$H$14+'2. Inputs'!$B$11))*('3. Leases'!$H$14+'2. Inputs'!$B$11))/4))))</f>
        <v>478500</v>
      </c>
      <c r="BI8" s="15" t="n">
        <f aca="false">IF($A8&lt;='3. Leases'!$G$14,0,IF(BF8=0,'3. Leases'!$C$14*'2. Inputs'!$B$8*(1+'2. Inputs'!$B$7)^(('3. Leases'!$G$14+INT(($A8-'3. Leases'!$G$14-1)/('3. Leases'!$H$14+'2. Inputs'!$B$11))*('3. Leases'!$H$14+'2. Inputs'!$B$11))/4),0)+IF(BF8='3. Leases'!$H$14,'2. Inputs'!$B$12*MAX(0,'3. Leases'!$F$14*'3. Leases'!$E$14*(1+'2. Inputs'!$B$6)^(('3. Leases'!$G$14+'3. Leases'!$H$14+INT(($A8-'3. Leases'!$G$14-1)/('3. Leases'!$H$14+'2. Inputs'!$B$11))*('3. Leases'!$H$14+'2. Inputs'!$B$11))/4)-('2. Inputs'!$B$3+'2. Inputs'!$B$4)*(1+'2. Inputs'!$B$7)^(('3. Leases'!$G$14+'3. Leases'!$H$14+INT(($A8-'3. Leases'!$G$14-1)/('3. Leases'!$H$14+'2. Inputs'!$B$11))*('3. Leases'!$H$14+'2. Inputs'!$B$11))/4))*'3. Leases'!$C$14,0))</f>
        <v>0</v>
      </c>
      <c r="BJ8" s="15" t="n">
        <f aca="false">IF($A8&lt;='3. Leases'!$G$14,0,IF(BF8&lt;'3. Leases'!$H$14,'3. Leases'!$C$14,0))</f>
        <v>0</v>
      </c>
      <c r="BK8" s="14" t="n">
        <f aca="false">IF($A8&lt;='3. Leases'!$G$15,-1,MOD($A8-'3. Leases'!$G$15-1,('3. Leases'!$H$15+'2. Inputs'!$B$11)))</f>
        <v>-1</v>
      </c>
      <c r="BL8" s="15" t="n">
        <f aca="false">IF($A8&lt;='3. Leases'!$G$15,'3. Leases'!$C$15*'3. Leases'!$D$15/4,IF(BK8&lt;'3. Leases'!$H$15+'2. Inputs'!$B$10,0,'3. Leases'!$C$15*MAX(0,'3. Leases'!$F$15*'3. Leases'!$E$15*(1+'2. Inputs'!$B$6)^(('3. Leases'!$G$15+'3. Leases'!$H$15+INT(($A8-'3. Leases'!$G$15-1)/('3. Leases'!$H$15+'2. Inputs'!$B$11))*('3. Leases'!$H$15+'2. Inputs'!$B$11))/4)-('2. Inputs'!$B$3+'2. Inputs'!$B$4)*(1+'2. Inputs'!$B$7)^(('3. Leases'!$G$15+'3. Leases'!$H$15+INT(($A8-'3. Leases'!$G$15-1)/('3. Leases'!$H$15+'2. Inputs'!$B$11))*('3. Leases'!$H$15+'2. Inputs'!$B$11))/4))/4))</f>
        <v>141375</v>
      </c>
      <c r="BM8" s="15" t="n">
        <f aca="false">IF($A8&lt;='3. Leases'!$G$15,'3. Leases'!$C$15*'3. Leases'!$D$15,IF(BK8&lt;'3. Leases'!$H$15,0,'3. Leases'!$C$15*MAX(0,'3. Leases'!$F$15*'3. Leases'!$E$15*(1+'2. Inputs'!$B$6)^(('3. Leases'!$G$15+'3. Leases'!$H$15+INT(($A8-'3. Leases'!$G$15-1)/('3. Leases'!$H$15+'2. Inputs'!$B$11))*('3. Leases'!$H$15+'2. Inputs'!$B$11))/4)-('2. Inputs'!$B$3+'2. Inputs'!$B$4)*(1+'2. Inputs'!$B$7)^(('3. Leases'!$G$15+'3. Leases'!$H$15+INT(($A8-'3. Leases'!$G$15-1)/('3. Leases'!$H$15+'2. Inputs'!$B$11))*('3. Leases'!$H$15+'2. Inputs'!$B$11))/4))))</f>
        <v>565500</v>
      </c>
      <c r="BN8" s="15" t="n">
        <f aca="false">IF($A8&lt;='3. Leases'!$G$15,0,IF(BK8=0,'3. Leases'!$C$15*'2. Inputs'!$B$8*(1+'2. Inputs'!$B$7)^(('3. Leases'!$G$15+INT(($A8-'3. Leases'!$G$15-1)/('3. Leases'!$H$15+'2. Inputs'!$B$11))*('3. Leases'!$H$15+'2. Inputs'!$B$11))/4),0)+IF(BK8='3. Leases'!$H$15,'2. Inputs'!$B$12*MAX(0,'3. Leases'!$F$15*'3. Leases'!$E$15*(1+'2. Inputs'!$B$6)^(('3. Leases'!$G$15+'3. Leases'!$H$15+INT(($A8-'3. Leases'!$G$15-1)/('3. Leases'!$H$15+'2. Inputs'!$B$11))*('3. Leases'!$H$15+'2. Inputs'!$B$11))/4)-('2. Inputs'!$B$3+'2. Inputs'!$B$4)*(1+'2. Inputs'!$B$7)^(('3. Leases'!$G$15+'3. Leases'!$H$15+INT(($A8-'3. Leases'!$G$15-1)/('3. Leases'!$H$15+'2. Inputs'!$B$11))*('3. Leases'!$H$15+'2. Inputs'!$B$11))/4))*'3. Leases'!$C$15,0))</f>
        <v>0</v>
      </c>
      <c r="BO8" s="15" t="n">
        <f aca="false">IF($A8&lt;='3. Leases'!$G$15,0,IF(BK8&lt;'3. Leases'!$H$15,'3. Leases'!$C$15,0))</f>
        <v>0</v>
      </c>
      <c r="BP8" s="14" t="n">
        <f aca="false">IF($A8&lt;='3. Leases'!$G$16,-1,MOD($A8-'3. Leases'!$G$16-1,('3. Leases'!$H$16+'2. Inputs'!$B$11)))</f>
        <v>-1</v>
      </c>
      <c r="BQ8" s="15" t="n">
        <f aca="false">IF($A8&lt;='3. Leases'!$G$16,'3. Leases'!$C$16*'3. Leases'!$D$16/4,IF(BP8&lt;'3. Leases'!$H$16+'2. Inputs'!$B$10,0,'3. Leases'!$C$16*MAX(0,'3. Leases'!$F$16*'3. Leases'!$E$16*(1+'2. Inputs'!$B$6)^(('3. Leases'!$G$16+'3. Leases'!$H$16+INT(($A8-'3. Leases'!$G$16-1)/('3. Leases'!$H$16+'2. Inputs'!$B$11))*('3. Leases'!$H$16+'2. Inputs'!$B$11))/4)-('2. Inputs'!$B$3+'2. Inputs'!$B$4)*(1+'2. Inputs'!$B$7)^(('3. Leases'!$G$16+'3. Leases'!$H$16+INT(($A8-'3. Leases'!$G$16-1)/('3. Leases'!$H$16+'2. Inputs'!$B$11))*('3. Leases'!$H$16+'2. Inputs'!$B$11))/4))/4))</f>
        <v>54687.5</v>
      </c>
      <c r="BR8" s="15" t="n">
        <f aca="false">IF($A8&lt;='3. Leases'!$G$16,'3. Leases'!$C$16*'3. Leases'!$D$16,IF(BP8&lt;'3. Leases'!$H$16,0,'3. Leases'!$C$16*MAX(0,'3. Leases'!$F$16*'3. Leases'!$E$16*(1+'2. Inputs'!$B$6)^(('3. Leases'!$G$16+'3. Leases'!$H$16+INT(($A8-'3. Leases'!$G$16-1)/('3. Leases'!$H$16+'2. Inputs'!$B$11))*('3. Leases'!$H$16+'2. Inputs'!$B$11))/4)-('2. Inputs'!$B$3+'2. Inputs'!$B$4)*(1+'2. Inputs'!$B$7)^(('3. Leases'!$G$16+'3. Leases'!$H$16+INT(($A8-'3. Leases'!$G$16-1)/('3. Leases'!$H$16+'2. Inputs'!$B$11))*('3. Leases'!$H$16+'2. Inputs'!$B$11))/4))))</f>
        <v>218750</v>
      </c>
      <c r="BS8" s="15" t="n">
        <f aca="false">IF($A8&lt;='3. Leases'!$G$16,0,IF(BP8=0,'3. Leases'!$C$16*'2. Inputs'!$B$8*(1+'2. Inputs'!$B$7)^(('3. Leases'!$G$16+INT(($A8-'3. Leases'!$G$16-1)/('3. Leases'!$H$16+'2. Inputs'!$B$11))*('3. Leases'!$H$16+'2. Inputs'!$B$11))/4),0)+IF(BP8='3. Leases'!$H$16,'2. Inputs'!$B$12*MAX(0,'3. Leases'!$F$16*'3. Leases'!$E$16*(1+'2. Inputs'!$B$6)^(('3. Leases'!$G$16+'3. Leases'!$H$16+INT(($A8-'3. Leases'!$G$16-1)/('3. Leases'!$H$16+'2. Inputs'!$B$11))*('3. Leases'!$H$16+'2. Inputs'!$B$11))/4)-('2. Inputs'!$B$3+'2. Inputs'!$B$4)*(1+'2. Inputs'!$B$7)^(('3. Leases'!$G$16+'3. Leases'!$H$16+INT(($A8-'3. Leases'!$G$16-1)/('3. Leases'!$H$16+'2. Inputs'!$B$11))*('3. Leases'!$H$16+'2. Inputs'!$B$11))/4))*'3. Leases'!$C$16,0))</f>
        <v>0</v>
      </c>
      <c r="BT8" s="15" t="n">
        <f aca="false">IF($A8&lt;='3. Leases'!$G$16,0,IF(BP8&lt;'3. Leases'!$H$16,'3. Leases'!$C$16,0))</f>
        <v>0</v>
      </c>
      <c r="BU8" s="14" t="n">
        <f aca="false">IF($A8&lt;='3. Leases'!$G$17,-1,MOD($A8-'3. Leases'!$G$17-1,('3. Leases'!$H$17+'2. Inputs'!$B$11)))</f>
        <v>0</v>
      </c>
      <c r="BV8" s="15" t="n">
        <f aca="false">IF($A8&lt;='3. Leases'!$G$17,'3. Leases'!$C$17*'3. Leases'!$D$17/4,IF(BU8&lt;'3. Leases'!$H$17+'2. Inputs'!$B$10,0,'3. Leases'!$C$17*MAX(0,'3. Leases'!$F$17*'3. Leases'!$E$17*(1+'2. Inputs'!$B$6)^(('3. Leases'!$G$17+'3. Leases'!$H$17+INT(($A8-'3. Leases'!$G$17-1)/('3. Leases'!$H$17+'2. Inputs'!$B$11))*('3. Leases'!$H$17+'2. Inputs'!$B$11))/4)-('2. Inputs'!$B$3+'2. Inputs'!$B$4)*(1+'2. Inputs'!$B$7)^(('3. Leases'!$G$17+'3. Leases'!$H$17+INT(($A8-'3. Leases'!$G$17-1)/('3. Leases'!$H$17+'2. Inputs'!$B$11))*('3. Leases'!$H$17+'2. Inputs'!$B$11))/4))/4))</f>
        <v>0</v>
      </c>
      <c r="BW8" s="15" t="n">
        <f aca="false">IF($A8&lt;='3. Leases'!$G$17,'3. Leases'!$C$17*'3. Leases'!$D$17,IF(BU8&lt;'3. Leases'!$H$17,0,'3. Leases'!$C$17*MAX(0,'3. Leases'!$F$17*'3. Leases'!$E$17*(1+'2. Inputs'!$B$6)^(('3. Leases'!$G$17+'3. Leases'!$H$17+INT(($A8-'3. Leases'!$G$17-1)/('3. Leases'!$H$17+'2. Inputs'!$B$11))*('3. Leases'!$H$17+'2. Inputs'!$B$11))/4)-('2. Inputs'!$B$3+'2. Inputs'!$B$4)*(1+'2. Inputs'!$B$7)^(('3. Leases'!$G$17+'3. Leases'!$H$17+INT(($A8-'3. Leases'!$G$17-1)/('3. Leases'!$H$17+'2. Inputs'!$B$11))*('3. Leases'!$H$17+'2. Inputs'!$B$11))/4))))</f>
        <v>0</v>
      </c>
      <c r="BX8" s="15" t="n">
        <f aca="false">IF($A8&lt;='3. Leases'!$G$17,0,IF(BU8=0,'3. Leases'!$C$17*'2. Inputs'!$B$8*(1+'2. Inputs'!$B$7)^(('3. Leases'!$G$17+INT(($A8-'3. Leases'!$G$17-1)/('3. Leases'!$H$17+'2. Inputs'!$B$11))*('3. Leases'!$H$17+'2. Inputs'!$B$11))/4),0)+IF(BU8='3. Leases'!$H$17,'2. Inputs'!$B$12*MAX(0,'3. Leases'!$F$17*'3. Leases'!$E$17*(1+'2. Inputs'!$B$6)^(('3. Leases'!$G$17+'3. Leases'!$H$17+INT(($A8-'3. Leases'!$G$17-1)/('3. Leases'!$H$17+'2. Inputs'!$B$11))*('3. Leases'!$H$17+'2. Inputs'!$B$11))/4)-('2. Inputs'!$B$3+'2. Inputs'!$B$4)*(1+'2. Inputs'!$B$7)^(('3. Leases'!$G$17+'3. Leases'!$H$17+INT(($A8-'3. Leases'!$G$17-1)/('3. Leases'!$H$17+'2. Inputs'!$B$11))*('3. Leases'!$H$17+'2. Inputs'!$B$11))/4))*'3. Leases'!$C$17,0))</f>
        <v>166050</v>
      </c>
      <c r="BY8" s="15" t="n">
        <f aca="false">IF($A8&lt;='3. Leases'!$G$17,0,IF(BU8&lt;'3. Leases'!$H$17,'3. Leases'!$C$17,0))</f>
        <v>900</v>
      </c>
      <c r="BZ8" s="14" t="n">
        <f aca="false">IF($A8&lt;='3. Leases'!$G$18,-1,MOD($A8-'3. Leases'!$G$18-1,('3. Leases'!$H$18+'2. Inputs'!$B$11)))</f>
        <v>-1</v>
      </c>
      <c r="CA8" s="15" t="n">
        <f aca="false">IF($A8&lt;='3. Leases'!$G$18,'3. Leases'!$C$18*'3. Leases'!$D$18/4,IF(BZ8&lt;'3. Leases'!$H$18+'2. Inputs'!$B$10,0,'3. Leases'!$C$18*MAX(0,'3. Leases'!$F$18*'3. Leases'!$E$18*(1+'2. Inputs'!$B$6)^(('3. Leases'!$G$18+'3. Leases'!$H$18+INT(($A8-'3. Leases'!$G$18-1)/('3. Leases'!$H$18+'2. Inputs'!$B$11))*('3. Leases'!$H$18+'2. Inputs'!$B$11))/4)-('2. Inputs'!$B$3+'2. Inputs'!$B$4)*(1+'2. Inputs'!$B$7)^(('3. Leases'!$G$18+'3. Leases'!$H$18+INT(($A8-'3. Leases'!$G$18-1)/('3. Leases'!$H$18+'2. Inputs'!$B$11))*('3. Leases'!$H$18+'2. Inputs'!$B$11))/4))/4))</f>
        <v>118000</v>
      </c>
      <c r="CB8" s="15" t="n">
        <f aca="false">IF($A8&lt;='3. Leases'!$G$18,'3. Leases'!$C$18*'3. Leases'!$D$18,IF(BZ8&lt;'3. Leases'!$H$18,0,'3. Leases'!$C$18*MAX(0,'3. Leases'!$F$18*'3. Leases'!$E$18*(1+'2. Inputs'!$B$6)^(('3. Leases'!$G$18+'3. Leases'!$H$18+INT(($A8-'3. Leases'!$G$18-1)/('3. Leases'!$H$18+'2. Inputs'!$B$11))*('3. Leases'!$H$18+'2. Inputs'!$B$11))/4)-('2. Inputs'!$B$3+'2. Inputs'!$B$4)*(1+'2. Inputs'!$B$7)^(('3. Leases'!$G$18+'3. Leases'!$H$18+INT(($A8-'3. Leases'!$G$18-1)/('3. Leases'!$H$18+'2. Inputs'!$B$11))*('3. Leases'!$H$18+'2. Inputs'!$B$11))/4))))</f>
        <v>472000</v>
      </c>
      <c r="CC8" s="15" t="n">
        <f aca="false">IF($A8&lt;='3. Leases'!$G$18,0,IF(BZ8=0,'3. Leases'!$C$18*'2. Inputs'!$B$8*(1+'2. Inputs'!$B$7)^(('3. Leases'!$G$18+INT(($A8-'3. Leases'!$G$18-1)/('3. Leases'!$H$18+'2. Inputs'!$B$11))*('3. Leases'!$H$18+'2. Inputs'!$B$11))/4),0)+IF(BZ8='3. Leases'!$H$18,'2. Inputs'!$B$12*MAX(0,'3. Leases'!$F$18*'3. Leases'!$E$18*(1+'2. Inputs'!$B$6)^(('3. Leases'!$G$18+'3. Leases'!$H$18+INT(($A8-'3. Leases'!$G$18-1)/('3. Leases'!$H$18+'2. Inputs'!$B$11))*('3. Leases'!$H$18+'2. Inputs'!$B$11))/4)-('2. Inputs'!$B$3+'2. Inputs'!$B$4)*(1+'2. Inputs'!$B$7)^(('3. Leases'!$G$18+'3. Leases'!$H$18+INT(($A8-'3. Leases'!$G$18-1)/('3. Leases'!$H$18+'2. Inputs'!$B$11))*('3. Leases'!$H$18+'2. Inputs'!$B$11))/4))*'3. Leases'!$C$18,0))</f>
        <v>0</v>
      </c>
      <c r="CD8" s="15" t="n">
        <f aca="false">IF($A8&lt;='3. Leases'!$G$18,0,IF(BZ8&lt;'3. Leases'!$H$18,'3. Leases'!$C$18,0))</f>
        <v>0</v>
      </c>
      <c r="CE8" s="14" t="n">
        <f aca="false">IF($A8&lt;='3. Leases'!$G$19,-1,MOD($A8-'3. Leases'!$G$19-1,('3. Leases'!$H$19+'2. Inputs'!$B$11)))</f>
        <v>4</v>
      </c>
      <c r="CF8" s="15" t="n">
        <f aca="false">IF($A8&lt;='3. Leases'!$G$19,'3. Leases'!$C$19*'3. Leases'!$D$19/4,IF(CE8&lt;'3. Leases'!$H$19+'2. Inputs'!$B$10,0,'3. Leases'!$C$19*MAX(0,'3. Leases'!$F$19*'3. Leases'!$E$19*(1+'2. Inputs'!$B$6)^(('3. Leases'!$G$19+'3. Leases'!$H$19+INT(($A8-'3. Leases'!$G$19-1)/('3. Leases'!$H$19+'2. Inputs'!$B$11))*('3. Leases'!$H$19+'2. Inputs'!$B$11))/4)-('2. Inputs'!$B$3+'2. Inputs'!$B$4)*(1+'2. Inputs'!$B$7)^(('3. Leases'!$G$19+'3. Leases'!$H$19+INT(($A8-'3. Leases'!$G$19-1)/('3. Leases'!$H$19+'2. Inputs'!$B$11))*('3. Leases'!$H$19+'2. Inputs'!$B$11))/4))/4))</f>
        <v>0</v>
      </c>
      <c r="CG8" s="15" t="n">
        <f aca="false">IF($A8&lt;='3. Leases'!$G$19,'3. Leases'!$C$19*'3. Leases'!$D$19,IF(CE8&lt;'3. Leases'!$H$19,0,'3. Leases'!$C$19*MAX(0,'3. Leases'!$F$19*'3. Leases'!$E$19*(1+'2. Inputs'!$B$6)^(('3. Leases'!$G$19+'3. Leases'!$H$19+INT(($A8-'3. Leases'!$G$19-1)/('3. Leases'!$H$19+'2. Inputs'!$B$11))*('3. Leases'!$H$19+'2. Inputs'!$B$11))/4)-('2. Inputs'!$B$3+'2. Inputs'!$B$4)*(1+'2. Inputs'!$B$7)^(('3. Leases'!$G$19+'3. Leases'!$H$19+INT(($A8-'3. Leases'!$G$19-1)/('3. Leases'!$H$19+'2. Inputs'!$B$11))*('3. Leases'!$H$19+'2. Inputs'!$B$11))/4))))</f>
        <v>104698.625</v>
      </c>
      <c r="CH8" s="15" t="n">
        <f aca="false">IF($A8&lt;='3. Leases'!$G$19,0,IF(CE8=0,'3. Leases'!$C$19*'2. Inputs'!$B$8*(1+'2. Inputs'!$B$7)^(('3. Leases'!$G$19+INT(($A8-'3. Leases'!$G$19-1)/('3. Leases'!$H$19+'2. Inputs'!$B$11))*('3. Leases'!$H$19+'2. Inputs'!$B$11))/4),0)+IF(CE8='3. Leases'!$H$19,'2. Inputs'!$B$12*MAX(0,'3. Leases'!$F$19*'3. Leases'!$E$19*(1+'2. Inputs'!$B$6)^(('3. Leases'!$G$19+'3. Leases'!$H$19+INT(($A8-'3. Leases'!$G$19-1)/('3. Leases'!$H$19+'2. Inputs'!$B$11))*('3. Leases'!$H$19+'2. Inputs'!$B$11))/4)-('2. Inputs'!$B$3+'2. Inputs'!$B$4)*(1+'2. Inputs'!$B$7)^(('3. Leases'!$G$19+'3. Leases'!$H$19+INT(($A8-'3. Leases'!$G$19-1)/('3. Leases'!$H$19+'2. Inputs'!$B$11))*('3. Leases'!$H$19+'2. Inputs'!$B$11))/4))*'3. Leases'!$C$19,0))</f>
        <v>15704.79375</v>
      </c>
      <c r="CI8" s="15" t="n">
        <f aca="false">IF($A8&lt;='3. Leases'!$G$19,0,IF(CE8&lt;'3. Leases'!$H$19,'3. Leases'!$C$19,0))</f>
        <v>0</v>
      </c>
      <c r="CJ8" s="15" t="n">
        <f aca="false">D8+I8+N8+S8+X8+AC8+AH8+AM8+AR8+AW8+BB8+BG8+BL8+BQ8+BV8+CA8+CF8</f>
        <v>1371362.5</v>
      </c>
      <c r="CK8" s="15" t="n">
        <f aca="false">E8+J8+O8+T8+Y8+AD8+AI8+AN8+AS8+AX8+BC8+BH8+BM8+BR8+BW8+CB8+CG8</f>
        <v>5590148.625</v>
      </c>
      <c r="CL8" s="15" t="n">
        <f aca="false">F8+K8+P8+U8+Z8+AE8+AJ8+AO8+AT8+AY8+BD8+BI8+BN8+BS8+BX8+CC8+CH8</f>
        <v>181754.79375</v>
      </c>
      <c r="CM8" s="15" t="n">
        <f aca="false">G8+L8+Q8+V8+AA8+AF8+AK8+AP8+AU8+AZ8+BE8+BJ8+BO8+BT8+BY8+CD8+CI8</f>
        <v>900</v>
      </c>
      <c r="CN8" s="15" t="n">
        <f aca="false">CJ8*(1-'2. Inputs'!$B$13)*(1-'2. Inputs'!$B$15)-CM8*('2. Inputs'!$B$5-'2. Inputs'!$B$4*MIN('2. Inputs'!$B$14,'2. Inputs'!$B$9)/'2. Inputs'!$B$9)*(1+'2. Inputs'!$B$7)^(($A8-1)/4)/4</f>
        <v>1275580.625</v>
      </c>
      <c r="CO8" s="15" t="n">
        <f aca="false">CN8-CL8</f>
        <v>1093825.83125</v>
      </c>
      <c r="CP8" s="16" t="n">
        <f aca="false">1/(1+((1+'2. Inputs'!$B$16)^0.25-1))^$A8</f>
        <v>0.903052142373018</v>
      </c>
      <c r="CQ8" s="15" t="n">
        <f aca="false">CO8*CP8</f>
        <v>987781.76029326</v>
      </c>
    </row>
    <row r="9" customFormat="false" ht="15" hidden="false" customHeight="false" outlineLevel="0" collapsed="false">
      <c r="A9" s="0" t="n">
        <v>6</v>
      </c>
      <c r="B9" s="0" t="n">
        <f aca="false">CEILING(A9/4,1)</f>
        <v>2</v>
      </c>
      <c r="C9" s="14" t="n">
        <f aca="false">IF($A9&lt;='3. Leases'!$G$3,-1,MOD($A9-'3. Leases'!$G$3-1,('3. Leases'!$H$3+'2. Inputs'!$B$11)))</f>
        <v>-1</v>
      </c>
      <c r="D9" s="15" t="n">
        <f aca="false">IF($A9&lt;='3. Leases'!$G$3,'3. Leases'!$C$3*'3. Leases'!$D$3/4,IF(C9&lt;'3. Leases'!$H$3+'2. Inputs'!$B$10,0,'3. Leases'!$C$3*MAX(0,'3. Leases'!$F$3*'3. Leases'!$E$3*(1+'2. Inputs'!$B$6)^(('3. Leases'!$G$3+'3. Leases'!$H$3+INT(($A9-'3. Leases'!$G$3-1)/('3. Leases'!$H$3+'2. Inputs'!$B$11))*('3. Leases'!$H$3+'2. Inputs'!$B$11))/4)-('2. Inputs'!$B$3+'2. Inputs'!$B$4)*(1+'2. Inputs'!$B$7)^(('3. Leases'!$G$3+'3. Leases'!$H$3+INT(($A9-'3. Leases'!$G$3-1)/('3. Leases'!$H$3+'2. Inputs'!$B$11))*('3. Leases'!$H$3+'2. Inputs'!$B$11))/4))/4))</f>
        <v>140400</v>
      </c>
      <c r="E9" s="15" t="n">
        <f aca="false">IF($A9&lt;='3. Leases'!$G$3,'3. Leases'!$C$3*'3. Leases'!$D$3,IF(C9&lt;'3. Leases'!$H$3,0,'3. Leases'!$C$3*MAX(0,'3. Leases'!$F$3*'3. Leases'!$E$3*(1+'2. Inputs'!$B$6)^(('3. Leases'!$G$3+'3. Leases'!$H$3+INT(($A9-'3. Leases'!$G$3-1)/('3. Leases'!$H$3+'2. Inputs'!$B$11))*('3. Leases'!$H$3+'2. Inputs'!$B$11))/4)-('2. Inputs'!$B$3+'2. Inputs'!$B$4)*(1+'2. Inputs'!$B$7)^(('3. Leases'!$G$3+'3. Leases'!$H$3+INT(($A9-'3. Leases'!$G$3-1)/('3. Leases'!$H$3+'2. Inputs'!$B$11))*('3. Leases'!$H$3+'2. Inputs'!$B$11))/4))))</f>
        <v>561600</v>
      </c>
      <c r="F9" s="15" t="n">
        <f aca="false">IF($A9&lt;='3. Leases'!$G$3,0,IF(C9=0,'3. Leases'!$C$3*'2. Inputs'!$B$8*(1+'2. Inputs'!$B$7)^(('3. Leases'!$G$3+INT(($A9-'3. Leases'!$G$3-1)/('3. Leases'!$H$3+'2. Inputs'!$B$11))*('3. Leases'!$H$3+'2. Inputs'!$B$11))/4),0)+IF(C9='3. Leases'!$H$3,'2. Inputs'!$B$12*MAX(0,'3. Leases'!$F$3*'3. Leases'!$E$3*(1+'2. Inputs'!$B$6)^(('3. Leases'!$G$3+'3. Leases'!$H$3+INT(($A9-'3. Leases'!$G$3-1)/('3. Leases'!$H$3+'2. Inputs'!$B$11))*('3. Leases'!$H$3+'2. Inputs'!$B$11))/4)-('2. Inputs'!$B$3+'2. Inputs'!$B$4)*(1+'2. Inputs'!$B$7)^(('3. Leases'!$G$3+'3. Leases'!$H$3+INT(($A9-'3. Leases'!$G$3-1)/('3. Leases'!$H$3+'2. Inputs'!$B$11))*('3. Leases'!$H$3+'2. Inputs'!$B$11))/4))*'3. Leases'!$C$3,0))</f>
        <v>0</v>
      </c>
      <c r="G9" s="15" t="n">
        <f aca="false">IF($A9&lt;='3. Leases'!$G$3,0,IF(C9&lt;'3. Leases'!$H$3,'3. Leases'!$C$3,0))</f>
        <v>0</v>
      </c>
      <c r="H9" s="14" t="n">
        <f aca="false">IF($A9&lt;='3. Leases'!$G$4,-1,MOD($A9-'3. Leases'!$G$4-1,('3. Leases'!$H$4+'2. Inputs'!$B$11)))</f>
        <v>-1</v>
      </c>
      <c r="I9" s="15" t="n">
        <f aca="false">IF($A9&lt;='3. Leases'!$G$4,'3. Leases'!$C$4*'3. Leases'!$D$4/4,IF(H9&lt;'3. Leases'!$H$4+'2. Inputs'!$B$10,0,'3. Leases'!$C$4*MAX(0,'3. Leases'!$F$4*'3. Leases'!$E$4*(1+'2. Inputs'!$B$6)^(('3. Leases'!$G$4+'3. Leases'!$H$4+INT(($A9-'3. Leases'!$G$4-1)/('3. Leases'!$H$4+'2. Inputs'!$B$11))*('3. Leases'!$H$4+'2. Inputs'!$B$11))/4)-('2. Inputs'!$B$3+'2. Inputs'!$B$4)*(1+'2. Inputs'!$B$7)^(('3. Leases'!$G$4+'3. Leases'!$H$4+INT(($A9-'3. Leases'!$G$4-1)/('3. Leases'!$H$4+'2. Inputs'!$B$11))*('3. Leases'!$H$4+'2. Inputs'!$B$11))/4))/4))</f>
        <v>157250</v>
      </c>
      <c r="J9" s="15" t="n">
        <f aca="false">IF($A9&lt;='3. Leases'!$G$4,'3. Leases'!$C$4*'3. Leases'!$D$4,IF(H9&lt;'3. Leases'!$H$4,0,'3. Leases'!$C$4*MAX(0,'3. Leases'!$F$4*'3. Leases'!$E$4*(1+'2. Inputs'!$B$6)^(('3. Leases'!$G$4+'3. Leases'!$H$4+INT(($A9-'3. Leases'!$G$4-1)/('3. Leases'!$H$4+'2. Inputs'!$B$11))*('3. Leases'!$H$4+'2. Inputs'!$B$11))/4)-('2. Inputs'!$B$3+'2. Inputs'!$B$4)*(1+'2. Inputs'!$B$7)^(('3. Leases'!$G$4+'3. Leases'!$H$4+INT(($A9-'3. Leases'!$G$4-1)/('3. Leases'!$H$4+'2. Inputs'!$B$11))*('3. Leases'!$H$4+'2. Inputs'!$B$11))/4))))</f>
        <v>629000</v>
      </c>
      <c r="K9" s="15" t="n">
        <f aca="false">IF($A9&lt;='3. Leases'!$G$4,0,IF(H9=0,'3. Leases'!$C$4*'2. Inputs'!$B$8*(1+'2. Inputs'!$B$7)^(('3. Leases'!$G$4+INT(($A9-'3. Leases'!$G$4-1)/('3. Leases'!$H$4+'2. Inputs'!$B$11))*('3. Leases'!$H$4+'2. Inputs'!$B$11))/4),0)+IF(H9='3. Leases'!$H$4,'2. Inputs'!$B$12*MAX(0,'3. Leases'!$F$4*'3. Leases'!$E$4*(1+'2. Inputs'!$B$6)^(('3. Leases'!$G$4+'3. Leases'!$H$4+INT(($A9-'3. Leases'!$G$4-1)/('3. Leases'!$H$4+'2. Inputs'!$B$11))*('3. Leases'!$H$4+'2. Inputs'!$B$11))/4)-('2. Inputs'!$B$3+'2. Inputs'!$B$4)*(1+'2. Inputs'!$B$7)^(('3. Leases'!$G$4+'3. Leases'!$H$4+INT(($A9-'3. Leases'!$G$4-1)/('3. Leases'!$H$4+'2. Inputs'!$B$11))*('3. Leases'!$H$4+'2. Inputs'!$B$11))/4))*'3. Leases'!$C$4,0))</f>
        <v>0</v>
      </c>
      <c r="L9" s="15" t="n">
        <f aca="false">IF($A9&lt;='3. Leases'!$G$4,0,IF(H9&lt;'3. Leases'!$H$4,'3. Leases'!$C$4,0))</f>
        <v>0</v>
      </c>
      <c r="M9" s="14" t="n">
        <f aca="false">IF($A9&lt;='3. Leases'!$G$5,-1,MOD($A9-'3. Leases'!$G$5-1,('3. Leases'!$H$5+'2. Inputs'!$B$11)))</f>
        <v>-1</v>
      </c>
      <c r="N9" s="15" t="n">
        <f aca="false">IF($A9&lt;='3. Leases'!$G$5,'3. Leases'!$C$5*'3. Leases'!$D$5/4,IF(M9&lt;'3. Leases'!$H$5+'2. Inputs'!$B$10,0,'3. Leases'!$C$5*MAX(0,'3. Leases'!$F$5*'3. Leases'!$E$5*(1+'2. Inputs'!$B$6)^(('3. Leases'!$G$5+'3. Leases'!$H$5+INT(($A9-'3. Leases'!$G$5-1)/('3. Leases'!$H$5+'2. Inputs'!$B$11))*('3. Leases'!$H$5+'2. Inputs'!$B$11))/4)-('2. Inputs'!$B$3+'2. Inputs'!$B$4)*(1+'2. Inputs'!$B$7)^(('3. Leases'!$G$5+'3. Leases'!$H$5+INT(($A9-'3. Leases'!$G$5-1)/('3. Leases'!$H$5+'2. Inputs'!$B$11))*('3. Leases'!$H$5+'2. Inputs'!$B$11))/4))/4))</f>
        <v>126025</v>
      </c>
      <c r="O9" s="15" t="n">
        <f aca="false">IF($A9&lt;='3. Leases'!$G$5,'3. Leases'!$C$5*'3. Leases'!$D$5,IF(M9&lt;'3. Leases'!$H$5,0,'3. Leases'!$C$5*MAX(0,'3. Leases'!$F$5*'3. Leases'!$E$5*(1+'2. Inputs'!$B$6)^(('3. Leases'!$G$5+'3. Leases'!$H$5+INT(($A9-'3. Leases'!$G$5-1)/('3. Leases'!$H$5+'2. Inputs'!$B$11))*('3. Leases'!$H$5+'2. Inputs'!$B$11))/4)-('2. Inputs'!$B$3+'2. Inputs'!$B$4)*(1+'2. Inputs'!$B$7)^(('3. Leases'!$G$5+'3. Leases'!$H$5+INT(($A9-'3. Leases'!$G$5-1)/('3. Leases'!$H$5+'2. Inputs'!$B$11))*('3. Leases'!$H$5+'2. Inputs'!$B$11))/4))))</f>
        <v>504100</v>
      </c>
      <c r="P9" s="15" t="n">
        <f aca="false">IF($A9&lt;='3. Leases'!$G$5,0,IF(M9=0,'3. Leases'!$C$5*'2. Inputs'!$B$8*(1+'2. Inputs'!$B$7)^(('3. Leases'!$G$5+INT(($A9-'3. Leases'!$G$5-1)/('3. Leases'!$H$5+'2. Inputs'!$B$11))*('3. Leases'!$H$5+'2. Inputs'!$B$11))/4),0)+IF(M9='3. Leases'!$H$5,'2. Inputs'!$B$12*MAX(0,'3. Leases'!$F$5*'3. Leases'!$E$5*(1+'2. Inputs'!$B$6)^(('3. Leases'!$G$5+'3. Leases'!$H$5+INT(($A9-'3. Leases'!$G$5-1)/('3. Leases'!$H$5+'2. Inputs'!$B$11))*('3. Leases'!$H$5+'2. Inputs'!$B$11))/4)-('2. Inputs'!$B$3+'2. Inputs'!$B$4)*(1+'2. Inputs'!$B$7)^(('3. Leases'!$G$5+'3. Leases'!$H$5+INT(($A9-'3. Leases'!$G$5-1)/('3. Leases'!$H$5+'2. Inputs'!$B$11))*('3. Leases'!$H$5+'2. Inputs'!$B$11))/4))*'3. Leases'!$C$5,0))</f>
        <v>0</v>
      </c>
      <c r="Q9" s="15" t="n">
        <f aca="false">IF($A9&lt;='3. Leases'!$G$5,0,IF(M9&lt;'3. Leases'!$H$5,'3. Leases'!$C$5,0))</f>
        <v>0</v>
      </c>
      <c r="R9" s="14" t="n">
        <f aca="false">IF($A9&lt;='3. Leases'!$G$6,-1,MOD($A9-'3. Leases'!$G$6-1,('3. Leases'!$H$6+'2. Inputs'!$B$11)))</f>
        <v>-1</v>
      </c>
      <c r="S9" s="15" t="n">
        <f aca="false">IF($A9&lt;='3. Leases'!$G$6,'3. Leases'!$C$6*'3. Leases'!$D$6/4,IF(R9&lt;'3. Leases'!$H$6+'2. Inputs'!$B$10,0,'3. Leases'!$C$6*MAX(0,'3. Leases'!$F$6*'3. Leases'!$E$6*(1+'2. Inputs'!$B$6)^(('3. Leases'!$G$6+'3. Leases'!$H$6+INT(($A9-'3. Leases'!$G$6-1)/('3. Leases'!$H$6+'2. Inputs'!$B$11))*('3. Leases'!$H$6+'2. Inputs'!$B$11))/4)-('2. Inputs'!$B$3+'2. Inputs'!$B$4)*(1+'2. Inputs'!$B$7)^(('3. Leases'!$G$6+'3. Leases'!$H$6+INT(($A9-'3. Leases'!$G$6-1)/('3. Leases'!$H$6+'2. Inputs'!$B$11))*('3. Leases'!$H$6+'2. Inputs'!$B$11))/4))/4))</f>
        <v>48000</v>
      </c>
      <c r="T9" s="15" t="n">
        <f aca="false">IF($A9&lt;='3. Leases'!$G$6,'3. Leases'!$C$6*'3. Leases'!$D$6,IF(R9&lt;'3. Leases'!$H$6,0,'3. Leases'!$C$6*MAX(0,'3. Leases'!$F$6*'3. Leases'!$E$6*(1+'2. Inputs'!$B$6)^(('3. Leases'!$G$6+'3. Leases'!$H$6+INT(($A9-'3. Leases'!$G$6-1)/('3. Leases'!$H$6+'2. Inputs'!$B$11))*('3. Leases'!$H$6+'2. Inputs'!$B$11))/4)-('2. Inputs'!$B$3+'2. Inputs'!$B$4)*(1+'2. Inputs'!$B$7)^(('3. Leases'!$G$6+'3. Leases'!$H$6+INT(($A9-'3. Leases'!$G$6-1)/('3. Leases'!$H$6+'2. Inputs'!$B$11))*('3. Leases'!$H$6+'2. Inputs'!$B$11))/4))))</f>
        <v>192000</v>
      </c>
      <c r="U9" s="15" t="n">
        <f aca="false">IF($A9&lt;='3. Leases'!$G$6,0,IF(R9=0,'3. Leases'!$C$6*'2. Inputs'!$B$8*(1+'2. Inputs'!$B$7)^(('3. Leases'!$G$6+INT(($A9-'3. Leases'!$G$6-1)/('3. Leases'!$H$6+'2. Inputs'!$B$11))*('3. Leases'!$H$6+'2. Inputs'!$B$11))/4),0)+IF(R9='3. Leases'!$H$6,'2. Inputs'!$B$12*MAX(0,'3. Leases'!$F$6*'3. Leases'!$E$6*(1+'2. Inputs'!$B$6)^(('3. Leases'!$G$6+'3. Leases'!$H$6+INT(($A9-'3. Leases'!$G$6-1)/('3. Leases'!$H$6+'2. Inputs'!$B$11))*('3. Leases'!$H$6+'2. Inputs'!$B$11))/4)-('2. Inputs'!$B$3+'2. Inputs'!$B$4)*(1+'2. Inputs'!$B$7)^(('3. Leases'!$G$6+'3. Leases'!$H$6+INT(($A9-'3. Leases'!$G$6-1)/('3. Leases'!$H$6+'2. Inputs'!$B$11))*('3. Leases'!$H$6+'2. Inputs'!$B$11))/4))*'3. Leases'!$C$6,0))</f>
        <v>0</v>
      </c>
      <c r="V9" s="15" t="n">
        <f aca="false">IF($A9&lt;='3. Leases'!$G$6,0,IF(R9&lt;'3. Leases'!$H$6,'3. Leases'!$C$6,0))</f>
        <v>0</v>
      </c>
      <c r="W9" s="14" t="n">
        <f aca="false">IF($A9&lt;='3. Leases'!$G$7,-1,MOD($A9-'3. Leases'!$G$7-1,('3. Leases'!$H$7+'2. Inputs'!$B$11)))</f>
        <v>-1</v>
      </c>
      <c r="X9" s="15" t="n">
        <f aca="false">IF($A9&lt;='3. Leases'!$G$7,'3. Leases'!$C$7*'3. Leases'!$D$7/4,IF(W9&lt;'3. Leases'!$H$7+'2. Inputs'!$B$10,0,'3. Leases'!$C$7*MAX(0,'3. Leases'!$F$7*'3. Leases'!$E$7*(1+'2. Inputs'!$B$6)^(('3. Leases'!$G$7+'3. Leases'!$H$7+INT(($A9-'3. Leases'!$G$7-1)/('3. Leases'!$H$7+'2. Inputs'!$B$11))*('3. Leases'!$H$7+'2. Inputs'!$B$11))/4)-('2. Inputs'!$B$3+'2. Inputs'!$B$4)*(1+'2. Inputs'!$B$7)^(('3. Leases'!$G$7+'3. Leases'!$H$7+INT(($A9-'3. Leases'!$G$7-1)/('3. Leases'!$H$7+'2. Inputs'!$B$11))*('3. Leases'!$H$7+'2. Inputs'!$B$11))/4))/4))</f>
        <v>106000</v>
      </c>
      <c r="Y9" s="15" t="n">
        <f aca="false">IF($A9&lt;='3. Leases'!$G$7,'3. Leases'!$C$7*'3. Leases'!$D$7,IF(W9&lt;'3. Leases'!$H$7,0,'3. Leases'!$C$7*MAX(0,'3. Leases'!$F$7*'3. Leases'!$E$7*(1+'2. Inputs'!$B$6)^(('3. Leases'!$G$7+'3. Leases'!$H$7+INT(($A9-'3. Leases'!$G$7-1)/('3. Leases'!$H$7+'2. Inputs'!$B$11))*('3. Leases'!$H$7+'2. Inputs'!$B$11))/4)-('2. Inputs'!$B$3+'2. Inputs'!$B$4)*(1+'2. Inputs'!$B$7)^(('3. Leases'!$G$7+'3. Leases'!$H$7+INT(($A9-'3. Leases'!$G$7-1)/('3. Leases'!$H$7+'2. Inputs'!$B$11))*('3. Leases'!$H$7+'2. Inputs'!$B$11))/4))))</f>
        <v>424000</v>
      </c>
      <c r="Z9" s="15" t="n">
        <f aca="false">IF($A9&lt;='3. Leases'!$G$7,0,IF(W9=0,'3. Leases'!$C$7*'2. Inputs'!$B$8*(1+'2. Inputs'!$B$7)^(('3. Leases'!$G$7+INT(($A9-'3. Leases'!$G$7-1)/('3. Leases'!$H$7+'2. Inputs'!$B$11))*('3. Leases'!$H$7+'2. Inputs'!$B$11))/4),0)+IF(W9='3. Leases'!$H$7,'2. Inputs'!$B$12*MAX(0,'3. Leases'!$F$7*'3. Leases'!$E$7*(1+'2. Inputs'!$B$6)^(('3. Leases'!$G$7+'3. Leases'!$H$7+INT(($A9-'3. Leases'!$G$7-1)/('3. Leases'!$H$7+'2. Inputs'!$B$11))*('3. Leases'!$H$7+'2. Inputs'!$B$11))/4)-('2. Inputs'!$B$3+'2. Inputs'!$B$4)*(1+'2. Inputs'!$B$7)^(('3. Leases'!$G$7+'3. Leases'!$H$7+INT(($A9-'3. Leases'!$G$7-1)/('3. Leases'!$H$7+'2. Inputs'!$B$11))*('3. Leases'!$H$7+'2. Inputs'!$B$11))/4))*'3. Leases'!$C$7,0))</f>
        <v>0</v>
      </c>
      <c r="AA9" s="15" t="n">
        <f aca="false">IF($A9&lt;='3. Leases'!$G$7,0,IF(W9&lt;'3. Leases'!$H$7,'3. Leases'!$C$7,0))</f>
        <v>0</v>
      </c>
      <c r="AB9" s="14" t="n">
        <f aca="false">IF($A9&lt;='3. Leases'!$G$8,-1,MOD($A9-'3. Leases'!$G$8-1,('3. Leases'!$H$8+'2. Inputs'!$B$11)))</f>
        <v>-1</v>
      </c>
      <c r="AC9" s="15" t="n">
        <f aca="false">IF($A9&lt;='3. Leases'!$G$8,'3. Leases'!$C$8*'3. Leases'!$D$8/4,IF(AB9&lt;'3. Leases'!$H$8+'2. Inputs'!$B$10,0,'3. Leases'!$C$8*MAX(0,'3. Leases'!$F$8*'3. Leases'!$E$8*(1+'2. Inputs'!$B$6)^(('3. Leases'!$G$8+'3. Leases'!$H$8+INT(($A9-'3. Leases'!$G$8-1)/('3. Leases'!$H$8+'2. Inputs'!$B$11))*('3. Leases'!$H$8+'2. Inputs'!$B$11))/4)-('2. Inputs'!$B$3+'2. Inputs'!$B$4)*(1+'2. Inputs'!$B$7)^(('3. Leases'!$G$8+'3. Leases'!$H$8+INT(($A9-'3. Leases'!$G$8-1)/('3. Leases'!$H$8+'2. Inputs'!$B$11))*('3. Leases'!$H$8+'2. Inputs'!$B$11))/4))/4))</f>
        <v>55000</v>
      </c>
      <c r="AD9" s="15" t="n">
        <f aca="false">IF($A9&lt;='3. Leases'!$G$8,'3. Leases'!$C$8*'3. Leases'!$D$8,IF(AB9&lt;'3. Leases'!$H$8,0,'3. Leases'!$C$8*MAX(0,'3. Leases'!$F$8*'3. Leases'!$E$8*(1+'2. Inputs'!$B$6)^(('3. Leases'!$G$8+'3. Leases'!$H$8+INT(($A9-'3. Leases'!$G$8-1)/('3. Leases'!$H$8+'2. Inputs'!$B$11))*('3. Leases'!$H$8+'2. Inputs'!$B$11))/4)-('2. Inputs'!$B$3+'2. Inputs'!$B$4)*(1+'2. Inputs'!$B$7)^(('3. Leases'!$G$8+'3. Leases'!$H$8+INT(($A9-'3. Leases'!$G$8-1)/('3. Leases'!$H$8+'2. Inputs'!$B$11))*('3. Leases'!$H$8+'2. Inputs'!$B$11))/4))))</f>
        <v>220000</v>
      </c>
      <c r="AE9" s="15" t="n">
        <f aca="false">IF($A9&lt;='3. Leases'!$G$8,0,IF(AB9=0,'3. Leases'!$C$8*'2. Inputs'!$B$8*(1+'2. Inputs'!$B$7)^(('3. Leases'!$G$8+INT(($A9-'3. Leases'!$G$8-1)/('3. Leases'!$H$8+'2. Inputs'!$B$11))*('3. Leases'!$H$8+'2. Inputs'!$B$11))/4),0)+IF(AB9='3. Leases'!$H$8,'2. Inputs'!$B$12*MAX(0,'3. Leases'!$F$8*'3. Leases'!$E$8*(1+'2. Inputs'!$B$6)^(('3. Leases'!$G$8+'3. Leases'!$H$8+INT(($A9-'3. Leases'!$G$8-1)/('3. Leases'!$H$8+'2. Inputs'!$B$11))*('3. Leases'!$H$8+'2. Inputs'!$B$11))/4)-('2. Inputs'!$B$3+'2. Inputs'!$B$4)*(1+'2. Inputs'!$B$7)^(('3. Leases'!$G$8+'3. Leases'!$H$8+INT(($A9-'3. Leases'!$G$8-1)/('3. Leases'!$H$8+'2. Inputs'!$B$11))*('3. Leases'!$H$8+'2. Inputs'!$B$11))/4))*'3. Leases'!$C$8,0))</f>
        <v>0</v>
      </c>
      <c r="AF9" s="15" t="n">
        <f aca="false">IF($A9&lt;='3. Leases'!$G$8,0,IF(AB9&lt;'3. Leases'!$H$8,'3. Leases'!$C$8,0))</f>
        <v>0</v>
      </c>
      <c r="AG9" s="14" t="n">
        <f aca="false">IF($A9&lt;='3. Leases'!$G$9,-1,MOD($A9-'3. Leases'!$G$9-1,('3. Leases'!$H$9+'2. Inputs'!$B$11)))</f>
        <v>-1</v>
      </c>
      <c r="AH9" s="15" t="n">
        <f aca="false">IF($A9&lt;='3. Leases'!$G$9,'3. Leases'!$C$9*'3. Leases'!$D$9/4,IF(AG9&lt;'3. Leases'!$H$9+'2. Inputs'!$B$10,0,'3. Leases'!$C$9*MAX(0,'3. Leases'!$F$9*'3. Leases'!$E$9*(1+'2. Inputs'!$B$6)^(('3. Leases'!$G$9+'3. Leases'!$H$9+INT(($A9-'3. Leases'!$G$9-1)/('3. Leases'!$H$9+'2. Inputs'!$B$11))*('3. Leases'!$H$9+'2. Inputs'!$B$11))/4)-('2. Inputs'!$B$3+'2. Inputs'!$B$4)*(1+'2. Inputs'!$B$7)^(('3. Leases'!$G$9+'3. Leases'!$H$9+INT(($A9-'3. Leases'!$G$9-1)/('3. Leases'!$H$9+'2. Inputs'!$B$11))*('3. Leases'!$H$9+'2. Inputs'!$B$11))/4))/4))</f>
        <v>59800</v>
      </c>
      <c r="AI9" s="15" t="n">
        <f aca="false">IF($A9&lt;='3. Leases'!$G$9,'3. Leases'!$C$9*'3. Leases'!$D$9,IF(AG9&lt;'3. Leases'!$H$9,0,'3. Leases'!$C$9*MAX(0,'3. Leases'!$F$9*'3. Leases'!$E$9*(1+'2. Inputs'!$B$6)^(('3. Leases'!$G$9+'3. Leases'!$H$9+INT(($A9-'3. Leases'!$G$9-1)/('3. Leases'!$H$9+'2. Inputs'!$B$11))*('3. Leases'!$H$9+'2. Inputs'!$B$11))/4)-('2. Inputs'!$B$3+'2. Inputs'!$B$4)*(1+'2. Inputs'!$B$7)^(('3. Leases'!$G$9+'3. Leases'!$H$9+INT(($A9-'3. Leases'!$G$9-1)/('3. Leases'!$H$9+'2. Inputs'!$B$11))*('3. Leases'!$H$9+'2. Inputs'!$B$11))/4))))</f>
        <v>239200</v>
      </c>
      <c r="AJ9" s="15" t="n">
        <f aca="false">IF($A9&lt;='3. Leases'!$G$9,0,IF(AG9=0,'3. Leases'!$C$9*'2. Inputs'!$B$8*(1+'2. Inputs'!$B$7)^(('3. Leases'!$G$9+INT(($A9-'3. Leases'!$G$9-1)/('3. Leases'!$H$9+'2. Inputs'!$B$11))*('3. Leases'!$H$9+'2. Inputs'!$B$11))/4),0)+IF(AG9='3. Leases'!$H$9,'2. Inputs'!$B$12*MAX(0,'3. Leases'!$F$9*'3. Leases'!$E$9*(1+'2. Inputs'!$B$6)^(('3. Leases'!$G$9+'3. Leases'!$H$9+INT(($A9-'3. Leases'!$G$9-1)/('3. Leases'!$H$9+'2. Inputs'!$B$11))*('3. Leases'!$H$9+'2. Inputs'!$B$11))/4)-('2. Inputs'!$B$3+'2. Inputs'!$B$4)*(1+'2. Inputs'!$B$7)^(('3. Leases'!$G$9+'3. Leases'!$H$9+INT(($A9-'3. Leases'!$G$9-1)/('3. Leases'!$H$9+'2. Inputs'!$B$11))*('3. Leases'!$H$9+'2. Inputs'!$B$11))/4))*'3. Leases'!$C$9,0))</f>
        <v>0</v>
      </c>
      <c r="AK9" s="15" t="n">
        <f aca="false">IF($A9&lt;='3. Leases'!$G$9,0,IF(AG9&lt;'3. Leases'!$H$9,'3. Leases'!$C$9,0))</f>
        <v>0</v>
      </c>
      <c r="AL9" s="14" t="n">
        <f aca="false">IF($A9&lt;='3. Leases'!$G$10,-1,MOD($A9-'3. Leases'!$G$10-1,('3. Leases'!$H$10+'2. Inputs'!$B$11)))</f>
        <v>-1</v>
      </c>
      <c r="AM9" s="15" t="n">
        <f aca="false">IF($A9&lt;='3. Leases'!$G$10,'3. Leases'!$C$10*'3. Leases'!$D$10/4,IF(AL9&lt;'3. Leases'!$H$10+'2. Inputs'!$B$10,0,'3. Leases'!$C$10*MAX(0,'3. Leases'!$F$10*'3. Leases'!$E$10*(1+'2. Inputs'!$B$6)^(('3. Leases'!$G$10+'3. Leases'!$H$10+INT(($A9-'3. Leases'!$G$10-1)/('3. Leases'!$H$10+'2. Inputs'!$B$11))*('3. Leases'!$H$10+'2. Inputs'!$B$11))/4)-('2. Inputs'!$B$3+'2. Inputs'!$B$4)*(1+'2. Inputs'!$B$7)^(('3. Leases'!$G$10+'3. Leases'!$H$10+INT(($A9-'3. Leases'!$G$10-1)/('3. Leases'!$H$10+'2. Inputs'!$B$11))*('3. Leases'!$H$10+'2. Inputs'!$B$11))/4))/4))</f>
        <v>24000</v>
      </c>
      <c r="AN9" s="15" t="n">
        <f aca="false">IF($A9&lt;='3. Leases'!$G$10,'3. Leases'!$C$10*'3. Leases'!$D$10,IF(AL9&lt;'3. Leases'!$H$10,0,'3. Leases'!$C$10*MAX(0,'3. Leases'!$F$10*'3. Leases'!$E$10*(1+'2. Inputs'!$B$6)^(('3. Leases'!$G$10+'3. Leases'!$H$10+INT(($A9-'3. Leases'!$G$10-1)/('3. Leases'!$H$10+'2. Inputs'!$B$11))*('3. Leases'!$H$10+'2. Inputs'!$B$11))/4)-('2. Inputs'!$B$3+'2. Inputs'!$B$4)*(1+'2. Inputs'!$B$7)^(('3. Leases'!$G$10+'3. Leases'!$H$10+INT(($A9-'3. Leases'!$G$10-1)/('3. Leases'!$H$10+'2. Inputs'!$B$11))*('3. Leases'!$H$10+'2. Inputs'!$B$11))/4))))</f>
        <v>96000</v>
      </c>
      <c r="AO9" s="15" t="n">
        <f aca="false">IF($A9&lt;='3. Leases'!$G$10,0,IF(AL9=0,'3. Leases'!$C$10*'2. Inputs'!$B$8*(1+'2. Inputs'!$B$7)^(('3. Leases'!$G$10+INT(($A9-'3. Leases'!$G$10-1)/('3. Leases'!$H$10+'2. Inputs'!$B$11))*('3. Leases'!$H$10+'2. Inputs'!$B$11))/4),0)+IF(AL9='3. Leases'!$H$10,'2. Inputs'!$B$12*MAX(0,'3. Leases'!$F$10*'3. Leases'!$E$10*(1+'2. Inputs'!$B$6)^(('3. Leases'!$G$10+'3. Leases'!$H$10+INT(($A9-'3. Leases'!$G$10-1)/('3. Leases'!$H$10+'2. Inputs'!$B$11))*('3. Leases'!$H$10+'2. Inputs'!$B$11))/4)-('2. Inputs'!$B$3+'2. Inputs'!$B$4)*(1+'2. Inputs'!$B$7)^(('3. Leases'!$G$10+'3. Leases'!$H$10+INT(($A9-'3. Leases'!$G$10-1)/('3. Leases'!$H$10+'2. Inputs'!$B$11))*('3. Leases'!$H$10+'2. Inputs'!$B$11))/4))*'3. Leases'!$C$10,0))</f>
        <v>0</v>
      </c>
      <c r="AP9" s="15" t="n">
        <f aca="false">IF($A9&lt;='3. Leases'!$G$10,0,IF(AL9&lt;'3. Leases'!$H$10,'3. Leases'!$C$10,0))</f>
        <v>0</v>
      </c>
      <c r="AQ9" s="14" t="n">
        <f aca="false">IF($A9&lt;='3. Leases'!$G$11,-1,MOD($A9-'3. Leases'!$G$11-1,('3. Leases'!$H$11+'2. Inputs'!$B$11)))</f>
        <v>-1</v>
      </c>
      <c r="AR9" s="15" t="n">
        <f aca="false">IF($A9&lt;='3. Leases'!$G$11,'3. Leases'!$C$11*'3. Leases'!$D$11/4,IF(AQ9&lt;'3. Leases'!$H$11+'2. Inputs'!$B$10,0,'3. Leases'!$C$11*MAX(0,'3. Leases'!$F$11*'3. Leases'!$E$11*(1+'2. Inputs'!$B$6)^(('3. Leases'!$G$11+'3. Leases'!$H$11+INT(($A9-'3. Leases'!$G$11-1)/('3. Leases'!$H$11+'2. Inputs'!$B$11))*('3. Leases'!$H$11+'2. Inputs'!$B$11))/4)-('2. Inputs'!$B$3+'2. Inputs'!$B$4)*(1+'2. Inputs'!$B$7)^(('3. Leases'!$G$11+'3. Leases'!$H$11+INT(($A9-'3. Leases'!$G$11-1)/('3. Leases'!$H$11+'2. Inputs'!$B$11))*('3. Leases'!$H$11+'2. Inputs'!$B$11))/4))/4))</f>
        <v>147000</v>
      </c>
      <c r="AS9" s="15" t="n">
        <f aca="false">IF($A9&lt;='3. Leases'!$G$11,'3. Leases'!$C$11*'3. Leases'!$D$11,IF(AQ9&lt;'3. Leases'!$H$11,0,'3. Leases'!$C$11*MAX(0,'3. Leases'!$F$11*'3. Leases'!$E$11*(1+'2. Inputs'!$B$6)^(('3. Leases'!$G$11+'3. Leases'!$H$11+INT(($A9-'3. Leases'!$G$11-1)/('3. Leases'!$H$11+'2. Inputs'!$B$11))*('3. Leases'!$H$11+'2. Inputs'!$B$11))/4)-('2. Inputs'!$B$3+'2. Inputs'!$B$4)*(1+'2. Inputs'!$B$7)^(('3. Leases'!$G$11+'3. Leases'!$H$11+INT(($A9-'3. Leases'!$G$11-1)/('3. Leases'!$H$11+'2. Inputs'!$B$11))*('3. Leases'!$H$11+'2. Inputs'!$B$11))/4))))</f>
        <v>588000</v>
      </c>
      <c r="AT9" s="15" t="n">
        <f aca="false">IF($A9&lt;='3. Leases'!$G$11,0,IF(AQ9=0,'3. Leases'!$C$11*'2. Inputs'!$B$8*(1+'2. Inputs'!$B$7)^(('3. Leases'!$G$11+INT(($A9-'3. Leases'!$G$11-1)/('3. Leases'!$H$11+'2. Inputs'!$B$11))*('3. Leases'!$H$11+'2. Inputs'!$B$11))/4),0)+IF(AQ9='3. Leases'!$H$11,'2. Inputs'!$B$12*MAX(0,'3. Leases'!$F$11*'3. Leases'!$E$11*(1+'2. Inputs'!$B$6)^(('3. Leases'!$G$11+'3. Leases'!$H$11+INT(($A9-'3. Leases'!$G$11-1)/('3. Leases'!$H$11+'2. Inputs'!$B$11))*('3. Leases'!$H$11+'2. Inputs'!$B$11))/4)-('2. Inputs'!$B$3+'2. Inputs'!$B$4)*(1+'2. Inputs'!$B$7)^(('3. Leases'!$G$11+'3. Leases'!$H$11+INT(($A9-'3. Leases'!$G$11-1)/('3. Leases'!$H$11+'2. Inputs'!$B$11))*('3. Leases'!$H$11+'2. Inputs'!$B$11))/4))*'3. Leases'!$C$11,0))</f>
        <v>0</v>
      </c>
      <c r="AU9" s="15" t="n">
        <f aca="false">IF($A9&lt;='3. Leases'!$G$11,0,IF(AQ9&lt;'3. Leases'!$H$11,'3. Leases'!$C$11,0))</f>
        <v>0</v>
      </c>
      <c r="AV9" s="14" t="n">
        <f aca="false">IF($A9&lt;='3. Leases'!$G$12,-1,MOD($A9-'3. Leases'!$G$12-1,('3. Leases'!$H$12+'2. Inputs'!$B$11)))</f>
        <v>-1</v>
      </c>
      <c r="AW9" s="15" t="n">
        <f aca="false">IF($A9&lt;='3. Leases'!$G$12,'3. Leases'!$C$12*'3. Leases'!$D$12/4,IF(AV9&lt;'3. Leases'!$H$12+'2. Inputs'!$B$10,0,'3. Leases'!$C$12*MAX(0,'3. Leases'!$F$12*'3. Leases'!$E$12*(1+'2. Inputs'!$B$6)^(('3. Leases'!$G$12+'3. Leases'!$H$12+INT(($A9-'3. Leases'!$G$12-1)/('3. Leases'!$H$12+'2. Inputs'!$B$11))*('3. Leases'!$H$12+'2. Inputs'!$B$11))/4)-('2. Inputs'!$B$3+'2. Inputs'!$B$4)*(1+'2. Inputs'!$B$7)^(('3. Leases'!$G$12+'3. Leases'!$H$12+INT(($A9-'3. Leases'!$G$12-1)/('3. Leases'!$H$12+'2. Inputs'!$B$11))*('3. Leases'!$H$12+'2. Inputs'!$B$11))/4))/4))</f>
        <v>21000</v>
      </c>
      <c r="AX9" s="15" t="n">
        <f aca="false">IF($A9&lt;='3. Leases'!$G$12,'3. Leases'!$C$12*'3. Leases'!$D$12,IF(AV9&lt;'3. Leases'!$H$12,0,'3. Leases'!$C$12*MAX(0,'3. Leases'!$F$12*'3. Leases'!$E$12*(1+'2. Inputs'!$B$6)^(('3. Leases'!$G$12+'3. Leases'!$H$12+INT(($A9-'3. Leases'!$G$12-1)/('3. Leases'!$H$12+'2. Inputs'!$B$11))*('3. Leases'!$H$12+'2. Inputs'!$B$11))/4)-('2. Inputs'!$B$3+'2. Inputs'!$B$4)*(1+'2. Inputs'!$B$7)^(('3. Leases'!$G$12+'3. Leases'!$H$12+INT(($A9-'3. Leases'!$G$12-1)/('3. Leases'!$H$12+'2. Inputs'!$B$11))*('3. Leases'!$H$12+'2. Inputs'!$B$11))/4))))</f>
        <v>84000</v>
      </c>
      <c r="AY9" s="15" t="n">
        <f aca="false">IF($A9&lt;='3. Leases'!$G$12,0,IF(AV9=0,'3. Leases'!$C$12*'2. Inputs'!$B$8*(1+'2. Inputs'!$B$7)^(('3. Leases'!$G$12+INT(($A9-'3. Leases'!$G$12-1)/('3. Leases'!$H$12+'2. Inputs'!$B$11))*('3. Leases'!$H$12+'2. Inputs'!$B$11))/4),0)+IF(AV9='3. Leases'!$H$12,'2. Inputs'!$B$12*MAX(0,'3. Leases'!$F$12*'3. Leases'!$E$12*(1+'2. Inputs'!$B$6)^(('3. Leases'!$G$12+'3. Leases'!$H$12+INT(($A9-'3. Leases'!$G$12-1)/('3. Leases'!$H$12+'2. Inputs'!$B$11))*('3. Leases'!$H$12+'2. Inputs'!$B$11))/4)-('2. Inputs'!$B$3+'2. Inputs'!$B$4)*(1+'2. Inputs'!$B$7)^(('3. Leases'!$G$12+'3. Leases'!$H$12+INT(($A9-'3. Leases'!$G$12-1)/('3. Leases'!$H$12+'2. Inputs'!$B$11))*('3. Leases'!$H$12+'2. Inputs'!$B$11))/4))*'3. Leases'!$C$12,0))</f>
        <v>0</v>
      </c>
      <c r="AZ9" s="15" t="n">
        <f aca="false">IF($A9&lt;='3. Leases'!$G$12,0,IF(AV9&lt;'3. Leases'!$H$12,'3. Leases'!$C$12,0))</f>
        <v>0</v>
      </c>
      <c r="BA9" s="14" t="n">
        <f aca="false">IF($A9&lt;='3. Leases'!$G$13,-1,MOD($A9-'3. Leases'!$G$13-1,('3. Leases'!$H$13+'2. Inputs'!$B$11)))</f>
        <v>-1</v>
      </c>
      <c r="BB9" s="15" t="n">
        <f aca="false">IF($A9&lt;='3. Leases'!$G$13,'3. Leases'!$C$13*'3. Leases'!$D$13/4,IF(BA9&lt;'3. Leases'!$H$13+'2. Inputs'!$B$10,0,'3. Leases'!$C$13*MAX(0,'3. Leases'!$F$13*'3. Leases'!$E$13*(1+'2. Inputs'!$B$6)^(('3. Leases'!$G$13+'3. Leases'!$H$13+INT(($A9-'3. Leases'!$G$13-1)/('3. Leases'!$H$13+'2. Inputs'!$B$11))*('3. Leases'!$H$13+'2. Inputs'!$B$11))/4)-('2. Inputs'!$B$3+'2. Inputs'!$B$4)*(1+'2. Inputs'!$B$7)^(('3. Leases'!$G$13+'3. Leases'!$H$13+INT(($A9-'3. Leases'!$G$13-1)/('3. Leases'!$H$13+'2. Inputs'!$B$11))*('3. Leases'!$H$13+'2. Inputs'!$B$11))/4))/4))</f>
        <v>53200</v>
      </c>
      <c r="BC9" s="15" t="n">
        <f aca="false">IF($A9&lt;='3. Leases'!$G$13,'3. Leases'!$C$13*'3. Leases'!$D$13,IF(BA9&lt;'3. Leases'!$H$13,0,'3. Leases'!$C$13*MAX(0,'3. Leases'!$F$13*'3. Leases'!$E$13*(1+'2. Inputs'!$B$6)^(('3. Leases'!$G$13+'3. Leases'!$H$13+INT(($A9-'3. Leases'!$G$13-1)/('3. Leases'!$H$13+'2. Inputs'!$B$11))*('3. Leases'!$H$13+'2. Inputs'!$B$11))/4)-('2. Inputs'!$B$3+'2. Inputs'!$B$4)*(1+'2. Inputs'!$B$7)^(('3. Leases'!$G$13+'3. Leases'!$H$13+INT(($A9-'3. Leases'!$G$13-1)/('3. Leases'!$H$13+'2. Inputs'!$B$11))*('3. Leases'!$H$13+'2. Inputs'!$B$11))/4))))</f>
        <v>212800</v>
      </c>
      <c r="BD9" s="15" t="n">
        <f aca="false">IF($A9&lt;='3. Leases'!$G$13,0,IF(BA9=0,'3. Leases'!$C$13*'2. Inputs'!$B$8*(1+'2. Inputs'!$B$7)^(('3. Leases'!$G$13+INT(($A9-'3. Leases'!$G$13-1)/('3. Leases'!$H$13+'2. Inputs'!$B$11))*('3. Leases'!$H$13+'2. Inputs'!$B$11))/4),0)+IF(BA9='3. Leases'!$H$13,'2. Inputs'!$B$12*MAX(0,'3. Leases'!$F$13*'3. Leases'!$E$13*(1+'2. Inputs'!$B$6)^(('3. Leases'!$G$13+'3. Leases'!$H$13+INT(($A9-'3. Leases'!$G$13-1)/('3. Leases'!$H$13+'2. Inputs'!$B$11))*('3. Leases'!$H$13+'2. Inputs'!$B$11))/4)-('2. Inputs'!$B$3+'2. Inputs'!$B$4)*(1+'2. Inputs'!$B$7)^(('3. Leases'!$G$13+'3. Leases'!$H$13+INT(($A9-'3. Leases'!$G$13-1)/('3. Leases'!$H$13+'2. Inputs'!$B$11))*('3. Leases'!$H$13+'2. Inputs'!$B$11))/4))*'3. Leases'!$C$13,0))</f>
        <v>0</v>
      </c>
      <c r="BE9" s="15" t="n">
        <f aca="false">IF($A9&lt;='3. Leases'!$G$13,0,IF(BA9&lt;'3. Leases'!$H$13,'3. Leases'!$C$13,0))</f>
        <v>0</v>
      </c>
      <c r="BF9" s="14" t="n">
        <f aca="false">IF($A9&lt;='3. Leases'!$G$14,-1,MOD($A9-'3. Leases'!$G$14-1,('3. Leases'!$H$14+'2. Inputs'!$B$11)))</f>
        <v>-1</v>
      </c>
      <c r="BG9" s="15" t="n">
        <f aca="false">IF($A9&lt;='3. Leases'!$G$14,'3. Leases'!$C$14*'3. Leases'!$D$14/4,IF(BF9&lt;'3. Leases'!$H$14+'2. Inputs'!$B$10,0,'3. Leases'!$C$14*MAX(0,'3. Leases'!$F$14*'3. Leases'!$E$14*(1+'2. Inputs'!$B$6)^(('3. Leases'!$G$14+'3. Leases'!$H$14+INT(($A9-'3. Leases'!$G$14-1)/('3. Leases'!$H$14+'2. Inputs'!$B$11))*('3. Leases'!$H$14+'2. Inputs'!$B$11))/4)-('2. Inputs'!$B$3+'2. Inputs'!$B$4)*(1+'2. Inputs'!$B$7)^(('3. Leases'!$G$14+'3. Leases'!$H$14+INT(($A9-'3. Leases'!$G$14-1)/('3. Leases'!$H$14+'2. Inputs'!$B$11))*('3. Leases'!$H$14+'2. Inputs'!$B$11))/4))/4))</f>
        <v>119625</v>
      </c>
      <c r="BH9" s="15" t="n">
        <f aca="false">IF($A9&lt;='3. Leases'!$G$14,'3. Leases'!$C$14*'3. Leases'!$D$14,IF(BF9&lt;'3. Leases'!$H$14,0,'3. Leases'!$C$14*MAX(0,'3. Leases'!$F$14*'3. Leases'!$E$14*(1+'2. Inputs'!$B$6)^(('3. Leases'!$G$14+'3. Leases'!$H$14+INT(($A9-'3. Leases'!$G$14-1)/('3. Leases'!$H$14+'2. Inputs'!$B$11))*('3. Leases'!$H$14+'2. Inputs'!$B$11))/4)-('2. Inputs'!$B$3+'2. Inputs'!$B$4)*(1+'2. Inputs'!$B$7)^(('3. Leases'!$G$14+'3. Leases'!$H$14+INT(($A9-'3. Leases'!$G$14-1)/('3. Leases'!$H$14+'2. Inputs'!$B$11))*('3. Leases'!$H$14+'2. Inputs'!$B$11))/4))))</f>
        <v>478500</v>
      </c>
      <c r="BI9" s="15" t="n">
        <f aca="false">IF($A9&lt;='3. Leases'!$G$14,0,IF(BF9=0,'3. Leases'!$C$14*'2. Inputs'!$B$8*(1+'2. Inputs'!$B$7)^(('3. Leases'!$G$14+INT(($A9-'3. Leases'!$G$14-1)/('3. Leases'!$H$14+'2. Inputs'!$B$11))*('3. Leases'!$H$14+'2. Inputs'!$B$11))/4),0)+IF(BF9='3. Leases'!$H$14,'2. Inputs'!$B$12*MAX(0,'3. Leases'!$F$14*'3. Leases'!$E$14*(1+'2. Inputs'!$B$6)^(('3. Leases'!$G$14+'3. Leases'!$H$14+INT(($A9-'3. Leases'!$G$14-1)/('3. Leases'!$H$14+'2. Inputs'!$B$11))*('3. Leases'!$H$14+'2. Inputs'!$B$11))/4)-('2. Inputs'!$B$3+'2. Inputs'!$B$4)*(1+'2. Inputs'!$B$7)^(('3. Leases'!$G$14+'3. Leases'!$H$14+INT(($A9-'3. Leases'!$G$14-1)/('3. Leases'!$H$14+'2. Inputs'!$B$11))*('3. Leases'!$H$14+'2. Inputs'!$B$11))/4))*'3. Leases'!$C$14,0))</f>
        <v>0</v>
      </c>
      <c r="BJ9" s="15" t="n">
        <f aca="false">IF($A9&lt;='3. Leases'!$G$14,0,IF(BF9&lt;'3. Leases'!$H$14,'3. Leases'!$C$14,0))</f>
        <v>0</v>
      </c>
      <c r="BK9" s="14" t="n">
        <f aca="false">IF($A9&lt;='3. Leases'!$G$15,-1,MOD($A9-'3. Leases'!$G$15-1,('3. Leases'!$H$15+'2. Inputs'!$B$11)))</f>
        <v>-1</v>
      </c>
      <c r="BL9" s="15" t="n">
        <f aca="false">IF($A9&lt;='3. Leases'!$G$15,'3. Leases'!$C$15*'3. Leases'!$D$15/4,IF(BK9&lt;'3. Leases'!$H$15+'2. Inputs'!$B$10,0,'3. Leases'!$C$15*MAX(0,'3. Leases'!$F$15*'3. Leases'!$E$15*(1+'2. Inputs'!$B$6)^(('3. Leases'!$G$15+'3. Leases'!$H$15+INT(($A9-'3. Leases'!$G$15-1)/('3. Leases'!$H$15+'2. Inputs'!$B$11))*('3. Leases'!$H$15+'2. Inputs'!$B$11))/4)-('2. Inputs'!$B$3+'2. Inputs'!$B$4)*(1+'2. Inputs'!$B$7)^(('3. Leases'!$G$15+'3. Leases'!$H$15+INT(($A9-'3. Leases'!$G$15-1)/('3. Leases'!$H$15+'2. Inputs'!$B$11))*('3. Leases'!$H$15+'2. Inputs'!$B$11))/4))/4))</f>
        <v>141375</v>
      </c>
      <c r="BM9" s="15" t="n">
        <f aca="false">IF($A9&lt;='3. Leases'!$G$15,'3. Leases'!$C$15*'3. Leases'!$D$15,IF(BK9&lt;'3. Leases'!$H$15,0,'3. Leases'!$C$15*MAX(0,'3. Leases'!$F$15*'3. Leases'!$E$15*(1+'2. Inputs'!$B$6)^(('3. Leases'!$G$15+'3. Leases'!$H$15+INT(($A9-'3. Leases'!$G$15-1)/('3. Leases'!$H$15+'2. Inputs'!$B$11))*('3. Leases'!$H$15+'2. Inputs'!$B$11))/4)-('2. Inputs'!$B$3+'2. Inputs'!$B$4)*(1+'2. Inputs'!$B$7)^(('3. Leases'!$G$15+'3. Leases'!$H$15+INT(($A9-'3. Leases'!$G$15-1)/('3. Leases'!$H$15+'2. Inputs'!$B$11))*('3. Leases'!$H$15+'2. Inputs'!$B$11))/4))))</f>
        <v>565500</v>
      </c>
      <c r="BN9" s="15" t="n">
        <f aca="false">IF($A9&lt;='3. Leases'!$G$15,0,IF(BK9=0,'3. Leases'!$C$15*'2. Inputs'!$B$8*(1+'2. Inputs'!$B$7)^(('3. Leases'!$G$15+INT(($A9-'3. Leases'!$G$15-1)/('3. Leases'!$H$15+'2. Inputs'!$B$11))*('3. Leases'!$H$15+'2. Inputs'!$B$11))/4),0)+IF(BK9='3. Leases'!$H$15,'2. Inputs'!$B$12*MAX(0,'3. Leases'!$F$15*'3. Leases'!$E$15*(1+'2. Inputs'!$B$6)^(('3. Leases'!$G$15+'3. Leases'!$H$15+INT(($A9-'3. Leases'!$G$15-1)/('3. Leases'!$H$15+'2. Inputs'!$B$11))*('3. Leases'!$H$15+'2. Inputs'!$B$11))/4)-('2. Inputs'!$B$3+'2. Inputs'!$B$4)*(1+'2. Inputs'!$B$7)^(('3. Leases'!$G$15+'3. Leases'!$H$15+INT(($A9-'3. Leases'!$G$15-1)/('3. Leases'!$H$15+'2. Inputs'!$B$11))*('3. Leases'!$H$15+'2. Inputs'!$B$11))/4))*'3. Leases'!$C$15,0))</f>
        <v>0</v>
      </c>
      <c r="BO9" s="15" t="n">
        <f aca="false">IF($A9&lt;='3. Leases'!$G$15,0,IF(BK9&lt;'3. Leases'!$H$15,'3. Leases'!$C$15,0))</f>
        <v>0</v>
      </c>
      <c r="BP9" s="14" t="n">
        <f aca="false">IF($A9&lt;='3. Leases'!$G$16,-1,MOD($A9-'3. Leases'!$G$16-1,('3. Leases'!$H$16+'2. Inputs'!$B$11)))</f>
        <v>-1</v>
      </c>
      <c r="BQ9" s="15" t="n">
        <f aca="false">IF($A9&lt;='3. Leases'!$G$16,'3. Leases'!$C$16*'3. Leases'!$D$16/4,IF(BP9&lt;'3. Leases'!$H$16+'2. Inputs'!$B$10,0,'3. Leases'!$C$16*MAX(0,'3. Leases'!$F$16*'3. Leases'!$E$16*(1+'2. Inputs'!$B$6)^(('3. Leases'!$G$16+'3. Leases'!$H$16+INT(($A9-'3. Leases'!$G$16-1)/('3. Leases'!$H$16+'2. Inputs'!$B$11))*('3. Leases'!$H$16+'2. Inputs'!$B$11))/4)-('2. Inputs'!$B$3+'2. Inputs'!$B$4)*(1+'2. Inputs'!$B$7)^(('3. Leases'!$G$16+'3. Leases'!$H$16+INT(($A9-'3. Leases'!$G$16-1)/('3. Leases'!$H$16+'2. Inputs'!$B$11))*('3. Leases'!$H$16+'2. Inputs'!$B$11))/4))/4))</f>
        <v>54687.5</v>
      </c>
      <c r="BR9" s="15" t="n">
        <f aca="false">IF($A9&lt;='3. Leases'!$G$16,'3. Leases'!$C$16*'3. Leases'!$D$16,IF(BP9&lt;'3. Leases'!$H$16,0,'3. Leases'!$C$16*MAX(0,'3. Leases'!$F$16*'3. Leases'!$E$16*(1+'2. Inputs'!$B$6)^(('3. Leases'!$G$16+'3. Leases'!$H$16+INT(($A9-'3. Leases'!$G$16-1)/('3. Leases'!$H$16+'2. Inputs'!$B$11))*('3. Leases'!$H$16+'2. Inputs'!$B$11))/4)-('2. Inputs'!$B$3+'2. Inputs'!$B$4)*(1+'2. Inputs'!$B$7)^(('3. Leases'!$G$16+'3. Leases'!$H$16+INT(($A9-'3. Leases'!$G$16-1)/('3. Leases'!$H$16+'2. Inputs'!$B$11))*('3. Leases'!$H$16+'2. Inputs'!$B$11))/4))))</f>
        <v>218750</v>
      </c>
      <c r="BS9" s="15" t="n">
        <f aca="false">IF($A9&lt;='3. Leases'!$G$16,0,IF(BP9=0,'3. Leases'!$C$16*'2. Inputs'!$B$8*(1+'2. Inputs'!$B$7)^(('3. Leases'!$G$16+INT(($A9-'3. Leases'!$G$16-1)/('3. Leases'!$H$16+'2. Inputs'!$B$11))*('3. Leases'!$H$16+'2. Inputs'!$B$11))/4),0)+IF(BP9='3. Leases'!$H$16,'2. Inputs'!$B$12*MAX(0,'3. Leases'!$F$16*'3. Leases'!$E$16*(1+'2. Inputs'!$B$6)^(('3. Leases'!$G$16+'3. Leases'!$H$16+INT(($A9-'3. Leases'!$G$16-1)/('3. Leases'!$H$16+'2. Inputs'!$B$11))*('3. Leases'!$H$16+'2. Inputs'!$B$11))/4)-('2. Inputs'!$B$3+'2. Inputs'!$B$4)*(1+'2. Inputs'!$B$7)^(('3. Leases'!$G$16+'3. Leases'!$H$16+INT(($A9-'3. Leases'!$G$16-1)/('3. Leases'!$H$16+'2. Inputs'!$B$11))*('3. Leases'!$H$16+'2. Inputs'!$B$11))/4))*'3. Leases'!$C$16,0))</f>
        <v>0</v>
      </c>
      <c r="BT9" s="15" t="n">
        <f aca="false">IF($A9&lt;='3. Leases'!$G$16,0,IF(BP9&lt;'3. Leases'!$H$16,'3. Leases'!$C$16,0))</f>
        <v>0</v>
      </c>
      <c r="BU9" s="14" t="n">
        <f aca="false">IF($A9&lt;='3. Leases'!$G$17,-1,MOD($A9-'3. Leases'!$G$17-1,('3. Leases'!$H$17+'2. Inputs'!$B$11)))</f>
        <v>1</v>
      </c>
      <c r="BV9" s="15" t="n">
        <f aca="false">IF($A9&lt;='3. Leases'!$G$17,'3. Leases'!$C$17*'3. Leases'!$D$17/4,IF(BU9&lt;'3. Leases'!$H$17+'2. Inputs'!$B$10,0,'3. Leases'!$C$17*MAX(0,'3. Leases'!$F$17*'3. Leases'!$E$17*(1+'2. Inputs'!$B$6)^(('3. Leases'!$G$17+'3. Leases'!$H$17+INT(($A9-'3. Leases'!$G$17-1)/('3. Leases'!$H$17+'2. Inputs'!$B$11))*('3. Leases'!$H$17+'2. Inputs'!$B$11))/4)-('2. Inputs'!$B$3+'2. Inputs'!$B$4)*(1+'2. Inputs'!$B$7)^(('3. Leases'!$G$17+'3. Leases'!$H$17+INT(($A9-'3. Leases'!$G$17-1)/('3. Leases'!$H$17+'2. Inputs'!$B$11))*('3. Leases'!$H$17+'2. Inputs'!$B$11))/4))/4))</f>
        <v>0</v>
      </c>
      <c r="BW9" s="15" t="n">
        <f aca="false">IF($A9&lt;='3. Leases'!$G$17,'3. Leases'!$C$17*'3. Leases'!$D$17,IF(BU9&lt;'3. Leases'!$H$17,0,'3. Leases'!$C$17*MAX(0,'3. Leases'!$F$17*'3. Leases'!$E$17*(1+'2. Inputs'!$B$6)^(('3. Leases'!$G$17+'3. Leases'!$H$17+INT(($A9-'3. Leases'!$G$17-1)/('3. Leases'!$H$17+'2. Inputs'!$B$11))*('3. Leases'!$H$17+'2. Inputs'!$B$11))/4)-('2. Inputs'!$B$3+'2. Inputs'!$B$4)*(1+'2. Inputs'!$B$7)^(('3. Leases'!$G$17+'3. Leases'!$H$17+INT(($A9-'3. Leases'!$G$17-1)/('3. Leases'!$H$17+'2. Inputs'!$B$11))*('3. Leases'!$H$17+'2. Inputs'!$B$11))/4))))</f>
        <v>0</v>
      </c>
      <c r="BX9" s="15" t="n">
        <f aca="false">IF($A9&lt;='3. Leases'!$G$17,0,IF(BU9=0,'3. Leases'!$C$17*'2. Inputs'!$B$8*(1+'2. Inputs'!$B$7)^(('3. Leases'!$G$17+INT(($A9-'3. Leases'!$G$17-1)/('3. Leases'!$H$17+'2. Inputs'!$B$11))*('3. Leases'!$H$17+'2. Inputs'!$B$11))/4),0)+IF(BU9='3. Leases'!$H$17,'2. Inputs'!$B$12*MAX(0,'3. Leases'!$F$17*'3. Leases'!$E$17*(1+'2. Inputs'!$B$6)^(('3. Leases'!$G$17+'3. Leases'!$H$17+INT(($A9-'3. Leases'!$G$17-1)/('3. Leases'!$H$17+'2. Inputs'!$B$11))*('3. Leases'!$H$17+'2. Inputs'!$B$11))/4)-('2. Inputs'!$B$3+'2. Inputs'!$B$4)*(1+'2. Inputs'!$B$7)^(('3. Leases'!$G$17+'3. Leases'!$H$17+INT(($A9-'3. Leases'!$G$17-1)/('3. Leases'!$H$17+'2. Inputs'!$B$11))*('3. Leases'!$H$17+'2. Inputs'!$B$11))/4))*'3. Leases'!$C$17,0))</f>
        <v>0</v>
      </c>
      <c r="BY9" s="15" t="n">
        <f aca="false">IF($A9&lt;='3. Leases'!$G$17,0,IF(BU9&lt;'3. Leases'!$H$17,'3. Leases'!$C$17,0))</f>
        <v>900</v>
      </c>
      <c r="BZ9" s="14" t="n">
        <f aca="false">IF($A9&lt;='3. Leases'!$G$18,-1,MOD($A9-'3. Leases'!$G$18-1,('3. Leases'!$H$18+'2. Inputs'!$B$11)))</f>
        <v>-1</v>
      </c>
      <c r="CA9" s="15" t="n">
        <f aca="false">IF($A9&lt;='3. Leases'!$G$18,'3. Leases'!$C$18*'3. Leases'!$D$18/4,IF(BZ9&lt;'3. Leases'!$H$18+'2. Inputs'!$B$10,0,'3. Leases'!$C$18*MAX(0,'3. Leases'!$F$18*'3. Leases'!$E$18*(1+'2. Inputs'!$B$6)^(('3. Leases'!$G$18+'3. Leases'!$H$18+INT(($A9-'3. Leases'!$G$18-1)/('3. Leases'!$H$18+'2. Inputs'!$B$11))*('3. Leases'!$H$18+'2. Inputs'!$B$11))/4)-('2. Inputs'!$B$3+'2. Inputs'!$B$4)*(1+'2. Inputs'!$B$7)^(('3. Leases'!$G$18+'3. Leases'!$H$18+INT(($A9-'3. Leases'!$G$18-1)/('3. Leases'!$H$18+'2. Inputs'!$B$11))*('3. Leases'!$H$18+'2. Inputs'!$B$11))/4))/4))</f>
        <v>118000</v>
      </c>
      <c r="CB9" s="15" t="n">
        <f aca="false">IF($A9&lt;='3. Leases'!$G$18,'3. Leases'!$C$18*'3. Leases'!$D$18,IF(BZ9&lt;'3. Leases'!$H$18,0,'3. Leases'!$C$18*MAX(0,'3. Leases'!$F$18*'3. Leases'!$E$18*(1+'2. Inputs'!$B$6)^(('3. Leases'!$G$18+'3. Leases'!$H$18+INT(($A9-'3. Leases'!$G$18-1)/('3. Leases'!$H$18+'2. Inputs'!$B$11))*('3. Leases'!$H$18+'2. Inputs'!$B$11))/4)-('2. Inputs'!$B$3+'2. Inputs'!$B$4)*(1+'2. Inputs'!$B$7)^(('3. Leases'!$G$18+'3. Leases'!$H$18+INT(($A9-'3. Leases'!$G$18-1)/('3. Leases'!$H$18+'2. Inputs'!$B$11))*('3. Leases'!$H$18+'2. Inputs'!$B$11))/4))))</f>
        <v>472000</v>
      </c>
      <c r="CC9" s="15" t="n">
        <f aca="false">IF($A9&lt;='3. Leases'!$G$18,0,IF(BZ9=0,'3. Leases'!$C$18*'2. Inputs'!$B$8*(1+'2. Inputs'!$B$7)^(('3. Leases'!$G$18+INT(($A9-'3. Leases'!$G$18-1)/('3. Leases'!$H$18+'2. Inputs'!$B$11))*('3. Leases'!$H$18+'2. Inputs'!$B$11))/4),0)+IF(BZ9='3. Leases'!$H$18,'2. Inputs'!$B$12*MAX(0,'3. Leases'!$F$18*'3. Leases'!$E$18*(1+'2. Inputs'!$B$6)^(('3. Leases'!$G$18+'3. Leases'!$H$18+INT(($A9-'3. Leases'!$G$18-1)/('3. Leases'!$H$18+'2. Inputs'!$B$11))*('3. Leases'!$H$18+'2. Inputs'!$B$11))/4)-('2. Inputs'!$B$3+'2. Inputs'!$B$4)*(1+'2. Inputs'!$B$7)^(('3. Leases'!$G$18+'3. Leases'!$H$18+INT(($A9-'3. Leases'!$G$18-1)/('3. Leases'!$H$18+'2. Inputs'!$B$11))*('3. Leases'!$H$18+'2. Inputs'!$B$11))/4))*'3. Leases'!$C$18,0))</f>
        <v>0</v>
      </c>
      <c r="CD9" s="15" t="n">
        <f aca="false">IF($A9&lt;='3. Leases'!$G$18,0,IF(BZ9&lt;'3. Leases'!$H$18,'3. Leases'!$C$18,0))</f>
        <v>0</v>
      </c>
      <c r="CE9" s="14" t="n">
        <f aca="false">IF($A9&lt;='3. Leases'!$G$19,-1,MOD($A9-'3. Leases'!$G$19-1,('3. Leases'!$H$19+'2. Inputs'!$B$11)))</f>
        <v>5</v>
      </c>
      <c r="CF9" s="15" t="n">
        <f aca="false">IF($A9&lt;='3. Leases'!$G$19,'3. Leases'!$C$19*'3. Leases'!$D$19/4,IF(CE9&lt;'3. Leases'!$H$19+'2. Inputs'!$B$10,0,'3. Leases'!$C$19*MAX(0,'3. Leases'!$F$19*'3. Leases'!$E$19*(1+'2. Inputs'!$B$6)^(('3. Leases'!$G$19+'3. Leases'!$H$19+INT(($A9-'3. Leases'!$G$19-1)/('3. Leases'!$H$19+'2. Inputs'!$B$11))*('3. Leases'!$H$19+'2. Inputs'!$B$11))/4)-('2. Inputs'!$B$3+'2. Inputs'!$B$4)*(1+'2. Inputs'!$B$7)^(('3. Leases'!$G$19+'3. Leases'!$H$19+INT(($A9-'3. Leases'!$G$19-1)/('3. Leases'!$H$19+'2. Inputs'!$B$11))*('3. Leases'!$H$19+'2. Inputs'!$B$11))/4))/4))</f>
        <v>0</v>
      </c>
      <c r="CG9" s="15" t="n">
        <f aca="false">IF($A9&lt;='3. Leases'!$G$19,'3. Leases'!$C$19*'3. Leases'!$D$19,IF(CE9&lt;'3. Leases'!$H$19,0,'3. Leases'!$C$19*MAX(0,'3. Leases'!$F$19*'3. Leases'!$E$19*(1+'2. Inputs'!$B$6)^(('3. Leases'!$G$19+'3. Leases'!$H$19+INT(($A9-'3. Leases'!$G$19-1)/('3. Leases'!$H$19+'2. Inputs'!$B$11))*('3. Leases'!$H$19+'2. Inputs'!$B$11))/4)-('2. Inputs'!$B$3+'2. Inputs'!$B$4)*(1+'2. Inputs'!$B$7)^(('3. Leases'!$G$19+'3. Leases'!$H$19+INT(($A9-'3. Leases'!$G$19-1)/('3. Leases'!$H$19+'2. Inputs'!$B$11))*('3. Leases'!$H$19+'2. Inputs'!$B$11))/4))))</f>
        <v>104698.625</v>
      </c>
      <c r="CH9" s="15" t="n">
        <f aca="false">IF($A9&lt;='3. Leases'!$G$19,0,IF(CE9=0,'3. Leases'!$C$19*'2. Inputs'!$B$8*(1+'2. Inputs'!$B$7)^(('3. Leases'!$G$19+INT(($A9-'3. Leases'!$G$19-1)/('3. Leases'!$H$19+'2. Inputs'!$B$11))*('3. Leases'!$H$19+'2. Inputs'!$B$11))/4),0)+IF(CE9='3. Leases'!$H$19,'2. Inputs'!$B$12*MAX(0,'3. Leases'!$F$19*'3. Leases'!$E$19*(1+'2. Inputs'!$B$6)^(('3. Leases'!$G$19+'3. Leases'!$H$19+INT(($A9-'3. Leases'!$G$19-1)/('3. Leases'!$H$19+'2. Inputs'!$B$11))*('3. Leases'!$H$19+'2. Inputs'!$B$11))/4)-('2. Inputs'!$B$3+'2. Inputs'!$B$4)*(1+'2. Inputs'!$B$7)^(('3. Leases'!$G$19+'3. Leases'!$H$19+INT(($A9-'3. Leases'!$G$19-1)/('3. Leases'!$H$19+'2. Inputs'!$B$11))*('3. Leases'!$H$19+'2. Inputs'!$B$11))/4))*'3. Leases'!$C$19,0))</f>
        <v>0</v>
      </c>
      <c r="CI9" s="15" t="n">
        <f aca="false">IF($A9&lt;='3. Leases'!$G$19,0,IF(CE9&lt;'3. Leases'!$H$19,'3. Leases'!$C$19,0))</f>
        <v>0</v>
      </c>
      <c r="CJ9" s="15" t="n">
        <f aca="false">D9+I9+N9+S9+X9+AC9+AH9+AM9+AR9+AW9+BB9+BG9+BL9+BQ9+BV9+CA9+CF9</f>
        <v>1371362.5</v>
      </c>
      <c r="CK9" s="15" t="n">
        <f aca="false">E9+J9+O9+T9+Y9+AD9+AI9+AN9+AS9+AX9+BC9+BH9+BM9+BR9+BW9+CB9+CG9</f>
        <v>5590148.625</v>
      </c>
      <c r="CL9" s="15" t="n">
        <f aca="false">F9+K9+P9+U9+Z9+AE9+AJ9+AO9+AT9+AY9+BD9+BI9+BN9+BS9+BX9+CC9+CH9</f>
        <v>0</v>
      </c>
      <c r="CM9" s="15" t="n">
        <f aca="false">G9+L9+Q9+V9+AA9+AF9+AK9+AP9+AU9+AZ9+BE9+BJ9+BO9+BT9+BY9+CD9+CI9</f>
        <v>900</v>
      </c>
      <c r="CN9" s="15" t="n">
        <f aca="false">CJ9*(1-'2. Inputs'!$B$13)*(1-'2. Inputs'!$B$15)-CM9*('2. Inputs'!$B$5-'2. Inputs'!$B$4*MIN('2. Inputs'!$B$14,'2. Inputs'!$B$9)/'2. Inputs'!$B$9)*(1+'2. Inputs'!$B$7)^(($A9-1)/4)/4</f>
        <v>1275412.11075656</v>
      </c>
      <c r="CO9" s="15" t="n">
        <f aca="false">CN9-CL9</f>
        <v>1275412.11075656</v>
      </c>
      <c r="CP9" s="16" t="n">
        <f aca="false">1/(1+((1+'2. Inputs'!$B$16)^0.25-1))^$A9</f>
        <v>0.88482094145128</v>
      </c>
      <c r="CQ9" s="15" t="n">
        <f aca="false">CO9*CP9</f>
        <v>1128511.34457798</v>
      </c>
    </row>
    <row r="10" customFormat="false" ht="15" hidden="false" customHeight="false" outlineLevel="0" collapsed="false">
      <c r="A10" s="0" t="n">
        <v>7</v>
      </c>
      <c r="B10" s="0" t="n">
        <f aca="false">CEILING(A10/4,1)</f>
        <v>2</v>
      </c>
      <c r="C10" s="14" t="n">
        <f aca="false">IF($A10&lt;='3. Leases'!$G$3,-1,MOD($A10-'3. Leases'!$G$3-1,('3. Leases'!$H$3+'2. Inputs'!$B$11)))</f>
        <v>-1</v>
      </c>
      <c r="D10" s="15" t="n">
        <f aca="false">IF($A10&lt;='3. Leases'!$G$3,'3. Leases'!$C$3*'3. Leases'!$D$3/4,IF(C10&lt;'3. Leases'!$H$3+'2. Inputs'!$B$10,0,'3. Leases'!$C$3*MAX(0,'3. Leases'!$F$3*'3. Leases'!$E$3*(1+'2. Inputs'!$B$6)^(('3. Leases'!$G$3+'3. Leases'!$H$3+INT(($A10-'3. Leases'!$G$3-1)/('3. Leases'!$H$3+'2. Inputs'!$B$11))*('3. Leases'!$H$3+'2. Inputs'!$B$11))/4)-('2. Inputs'!$B$3+'2. Inputs'!$B$4)*(1+'2. Inputs'!$B$7)^(('3. Leases'!$G$3+'3. Leases'!$H$3+INT(($A10-'3. Leases'!$G$3-1)/('3. Leases'!$H$3+'2. Inputs'!$B$11))*('3. Leases'!$H$3+'2. Inputs'!$B$11))/4))/4))</f>
        <v>140400</v>
      </c>
      <c r="E10" s="15" t="n">
        <f aca="false">IF($A10&lt;='3. Leases'!$G$3,'3. Leases'!$C$3*'3. Leases'!$D$3,IF(C10&lt;'3. Leases'!$H$3,0,'3. Leases'!$C$3*MAX(0,'3. Leases'!$F$3*'3. Leases'!$E$3*(1+'2. Inputs'!$B$6)^(('3. Leases'!$G$3+'3. Leases'!$H$3+INT(($A10-'3. Leases'!$G$3-1)/('3. Leases'!$H$3+'2. Inputs'!$B$11))*('3. Leases'!$H$3+'2. Inputs'!$B$11))/4)-('2. Inputs'!$B$3+'2. Inputs'!$B$4)*(1+'2. Inputs'!$B$7)^(('3. Leases'!$G$3+'3. Leases'!$H$3+INT(($A10-'3. Leases'!$G$3-1)/('3. Leases'!$H$3+'2. Inputs'!$B$11))*('3. Leases'!$H$3+'2. Inputs'!$B$11))/4))))</f>
        <v>561600</v>
      </c>
      <c r="F10" s="15" t="n">
        <f aca="false">IF($A10&lt;='3. Leases'!$G$3,0,IF(C10=0,'3. Leases'!$C$3*'2. Inputs'!$B$8*(1+'2. Inputs'!$B$7)^(('3. Leases'!$G$3+INT(($A10-'3. Leases'!$G$3-1)/('3. Leases'!$H$3+'2. Inputs'!$B$11))*('3. Leases'!$H$3+'2. Inputs'!$B$11))/4),0)+IF(C10='3. Leases'!$H$3,'2. Inputs'!$B$12*MAX(0,'3. Leases'!$F$3*'3. Leases'!$E$3*(1+'2. Inputs'!$B$6)^(('3. Leases'!$G$3+'3. Leases'!$H$3+INT(($A10-'3. Leases'!$G$3-1)/('3. Leases'!$H$3+'2. Inputs'!$B$11))*('3. Leases'!$H$3+'2. Inputs'!$B$11))/4)-('2. Inputs'!$B$3+'2. Inputs'!$B$4)*(1+'2. Inputs'!$B$7)^(('3. Leases'!$G$3+'3. Leases'!$H$3+INT(($A10-'3. Leases'!$G$3-1)/('3. Leases'!$H$3+'2. Inputs'!$B$11))*('3. Leases'!$H$3+'2. Inputs'!$B$11))/4))*'3. Leases'!$C$3,0))</f>
        <v>0</v>
      </c>
      <c r="G10" s="15" t="n">
        <f aca="false">IF($A10&lt;='3. Leases'!$G$3,0,IF(C10&lt;'3. Leases'!$H$3,'3. Leases'!$C$3,0))</f>
        <v>0</v>
      </c>
      <c r="H10" s="14" t="n">
        <f aca="false">IF($A10&lt;='3. Leases'!$G$4,-1,MOD($A10-'3. Leases'!$G$4-1,('3. Leases'!$H$4+'2. Inputs'!$B$11)))</f>
        <v>-1</v>
      </c>
      <c r="I10" s="15" t="n">
        <f aca="false">IF($A10&lt;='3. Leases'!$G$4,'3. Leases'!$C$4*'3. Leases'!$D$4/4,IF(H10&lt;'3. Leases'!$H$4+'2. Inputs'!$B$10,0,'3. Leases'!$C$4*MAX(0,'3. Leases'!$F$4*'3. Leases'!$E$4*(1+'2. Inputs'!$B$6)^(('3. Leases'!$G$4+'3. Leases'!$H$4+INT(($A10-'3. Leases'!$G$4-1)/('3. Leases'!$H$4+'2. Inputs'!$B$11))*('3. Leases'!$H$4+'2. Inputs'!$B$11))/4)-('2. Inputs'!$B$3+'2. Inputs'!$B$4)*(1+'2. Inputs'!$B$7)^(('3. Leases'!$G$4+'3. Leases'!$H$4+INT(($A10-'3. Leases'!$G$4-1)/('3. Leases'!$H$4+'2. Inputs'!$B$11))*('3. Leases'!$H$4+'2. Inputs'!$B$11))/4))/4))</f>
        <v>157250</v>
      </c>
      <c r="J10" s="15" t="n">
        <f aca="false">IF($A10&lt;='3. Leases'!$G$4,'3. Leases'!$C$4*'3. Leases'!$D$4,IF(H10&lt;'3. Leases'!$H$4,0,'3. Leases'!$C$4*MAX(0,'3. Leases'!$F$4*'3. Leases'!$E$4*(1+'2. Inputs'!$B$6)^(('3. Leases'!$G$4+'3. Leases'!$H$4+INT(($A10-'3. Leases'!$G$4-1)/('3. Leases'!$H$4+'2. Inputs'!$B$11))*('3. Leases'!$H$4+'2. Inputs'!$B$11))/4)-('2. Inputs'!$B$3+'2. Inputs'!$B$4)*(1+'2. Inputs'!$B$7)^(('3. Leases'!$G$4+'3. Leases'!$H$4+INT(($A10-'3. Leases'!$G$4-1)/('3. Leases'!$H$4+'2. Inputs'!$B$11))*('3. Leases'!$H$4+'2. Inputs'!$B$11))/4))))</f>
        <v>629000</v>
      </c>
      <c r="K10" s="15" t="n">
        <f aca="false">IF($A10&lt;='3. Leases'!$G$4,0,IF(H10=0,'3. Leases'!$C$4*'2. Inputs'!$B$8*(1+'2. Inputs'!$B$7)^(('3. Leases'!$G$4+INT(($A10-'3. Leases'!$G$4-1)/('3. Leases'!$H$4+'2. Inputs'!$B$11))*('3. Leases'!$H$4+'2. Inputs'!$B$11))/4),0)+IF(H10='3. Leases'!$H$4,'2. Inputs'!$B$12*MAX(0,'3. Leases'!$F$4*'3. Leases'!$E$4*(1+'2. Inputs'!$B$6)^(('3. Leases'!$G$4+'3. Leases'!$H$4+INT(($A10-'3. Leases'!$G$4-1)/('3. Leases'!$H$4+'2. Inputs'!$B$11))*('3. Leases'!$H$4+'2. Inputs'!$B$11))/4)-('2. Inputs'!$B$3+'2. Inputs'!$B$4)*(1+'2. Inputs'!$B$7)^(('3. Leases'!$G$4+'3. Leases'!$H$4+INT(($A10-'3. Leases'!$G$4-1)/('3. Leases'!$H$4+'2. Inputs'!$B$11))*('3. Leases'!$H$4+'2. Inputs'!$B$11))/4))*'3. Leases'!$C$4,0))</f>
        <v>0</v>
      </c>
      <c r="L10" s="15" t="n">
        <f aca="false">IF($A10&lt;='3. Leases'!$G$4,0,IF(H10&lt;'3. Leases'!$H$4,'3. Leases'!$C$4,0))</f>
        <v>0</v>
      </c>
      <c r="M10" s="14" t="n">
        <f aca="false">IF($A10&lt;='3. Leases'!$G$5,-1,MOD($A10-'3. Leases'!$G$5-1,('3. Leases'!$H$5+'2. Inputs'!$B$11)))</f>
        <v>0</v>
      </c>
      <c r="N10" s="15" t="n">
        <f aca="false">IF($A10&lt;='3. Leases'!$G$5,'3. Leases'!$C$5*'3. Leases'!$D$5/4,IF(M10&lt;'3. Leases'!$H$5+'2. Inputs'!$B$10,0,'3. Leases'!$C$5*MAX(0,'3. Leases'!$F$5*'3. Leases'!$E$5*(1+'2. Inputs'!$B$6)^(('3. Leases'!$G$5+'3. Leases'!$H$5+INT(($A10-'3. Leases'!$G$5-1)/('3. Leases'!$H$5+'2. Inputs'!$B$11))*('3. Leases'!$H$5+'2. Inputs'!$B$11))/4)-('2. Inputs'!$B$3+'2. Inputs'!$B$4)*(1+'2. Inputs'!$B$7)^(('3. Leases'!$G$5+'3. Leases'!$H$5+INT(($A10-'3. Leases'!$G$5-1)/('3. Leases'!$H$5+'2. Inputs'!$B$11))*('3. Leases'!$H$5+'2. Inputs'!$B$11))/4))/4))</f>
        <v>0</v>
      </c>
      <c r="O10" s="15" t="n">
        <f aca="false">IF($A10&lt;='3. Leases'!$G$5,'3. Leases'!$C$5*'3. Leases'!$D$5,IF(M10&lt;'3. Leases'!$H$5,0,'3. Leases'!$C$5*MAX(0,'3. Leases'!$F$5*'3. Leases'!$E$5*(1+'2. Inputs'!$B$6)^(('3. Leases'!$G$5+'3. Leases'!$H$5+INT(($A10-'3. Leases'!$G$5-1)/('3. Leases'!$H$5+'2. Inputs'!$B$11))*('3. Leases'!$H$5+'2. Inputs'!$B$11))/4)-('2. Inputs'!$B$3+'2. Inputs'!$B$4)*(1+'2. Inputs'!$B$7)^(('3. Leases'!$G$5+'3. Leases'!$H$5+INT(($A10-'3. Leases'!$G$5-1)/('3. Leases'!$H$5+'2. Inputs'!$B$11))*('3. Leases'!$H$5+'2. Inputs'!$B$11))/4))))</f>
        <v>0</v>
      </c>
      <c r="P10" s="15" t="n">
        <f aca="false">IF($A10&lt;='3. Leases'!$G$5,0,IF(M10=0,'3. Leases'!$C$5*'2. Inputs'!$B$8*(1+'2. Inputs'!$B$7)^(('3. Leases'!$G$5+INT(($A10-'3. Leases'!$G$5-1)/('3. Leases'!$H$5+'2. Inputs'!$B$11))*('3. Leases'!$H$5+'2. Inputs'!$B$11))/4),0)+IF(M10='3. Leases'!$H$5,'2. Inputs'!$B$12*MAX(0,'3. Leases'!$F$5*'3. Leases'!$E$5*(1+'2. Inputs'!$B$6)^(('3. Leases'!$G$5+'3. Leases'!$H$5+INT(($A10-'3. Leases'!$G$5-1)/('3. Leases'!$H$5+'2. Inputs'!$B$11))*('3. Leases'!$H$5+'2. Inputs'!$B$11))/4)-('2. Inputs'!$B$3+'2. Inputs'!$B$4)*(1+'2. Inputs'!$B$7)^(('3. Leases'!$G$5+'3. Leases'!$H$5+INT(($A10-'3. Leases'!$G$5-1)/('3. Leases'!$H$5+'2. Inputs'!$B$11))*('3. Leases'!$H$5+'2. Inputs'!$B$11))/4))*'3. Leases'!$C$5,0))</f>
        <v>265244.658951882</v>
      </c>
      <c r="Q10" s="15" t="n">
        <f aca="false">IF($A10&lt;='3. Leases'!$G$5,0,IF(M10&lt;'3. Leases'!$H$5,'3. Leases'!$C$5,0))</f>
        <v>1420</v>
      </c>
      <c r="R10" s="14" t="n">
        <f aca="false">IF($A10&lt;='3. Leases'!$G$6,-1,MOD($A10-'3. Leases'!$G$6-1,('3. Leases'!$H$6+'2. Inputs'!$B$11)))</f>
        <v>-1</v>
      </c>
      <c r="S10" s="15" t="n">
        <f aca="false">IF($A10&lt;='3. Leases'!$G$6,'3. Leases'!$C$6*'3. Leases'!$D$6/4,IF(R10&lt;'3. Leases'!$H$6+'2. Inputs'!$B$10,0,'3. Leases'!$C$6*MAX(0,'3. Leases'!$F$6*'3. Leases'!$E$6*(1+'2. Inputs'!$B$6)^(('3. Leases'!$G$6+'3. Leases'!$H$6+INT(($A10-'3. Leases'!$G$6-1)/('3. Leases'!$H$6+'2. Inputs'!$B$11))*('3. Leases'!$H$6+'2. Inputs'!$B$11))/4)-('2. Inputs'!$B$3+'2. Inputs'!$B$4)*(1+'2. Inputs'!$B$7)^(('3. Leases'!$G$6+'3. Leases'!$H$6+INT(($A10-'3. Leases'!$G$6-1)/('3. Leases'!$H$6+'2. Inputs'!$B$11))*('3. Leases'!$H$6+'2. Inputs'!$B$11))/4))/4))</f>
        <v>48000</v>
      </c>
      <c r="T10" s="15" t="n">
        <f aca="false">IF($A10&lt;='3. Leases'!$G$6,'3. Leases'!$C$6*'3. Leases'!$D$6,IF(R10&lt;'3. Leases'!$H$6,0,'3. Leases'!$C$6*MAX(0,'3. Leases'!$F$6*'3. Leases'!$E$6*(1+'2. Inputs'!$B$6)^(('3. Leases'!$G$6+'3. Leases'!$H$6+INT(($A10-'3. Leases'!$G$6-1)/('3. Leases'!$H$6+'2. Inputs'!$B$11))*('3. Leases'!$H$6+'2. Inputs'!$B$11))/4)-('2. Inputs'!$B$3+'2. Inputs'!$B$4)*(1+'2. Inputs'!$B$7)^(('3. Leases'!$G$6+'3. Leases'!$H$6+INT(($A10-'3. Leases'!$G$6-1)/('3. Leases'!$H$6+'2. Inputs'!$B$11))*('3. Leases'!$H$6+'2. Inputs'!$B$11))/4))))</f>
        <v>192000</v>
      </c>
      <c r="U10" s="15" t="n">
        <f aca="false">IF($A10&lt;='3. Leases'!$G$6,0,IF(R10=0,'3. Leases'!$C$6*'2. Inputs'!$B$8*(1+'2. Inputs'!$B$7)^(('3. Leases'!$G$6+INT(($A10-'3. Leases'!$G$6-1)/('3. Leases'!$H$6+'2. Inputs'!$B$11))*('3. Leases'!$H$6+'2. Inputs'!$B$11))/4),0)+IF(R10='3. Leases'!$H$6,'2. Inputs'!$B$12*MAX(0,'3. Leases'!$F$6*'3. Leases'!$E$6*(1+'2. Inputs'!$B$6)^(('3. Leases'!$G$6+'3. Leases'!$H$6+INT(($A10-'3. Leases'!$G$6-1)/('3. Leases'!$H$6+'2. Inputs'!$B$11))*('3. Leases'!$H$6+'2. Inputs'!$B$11))/4)-('2. Inputs'!$B$3+'2. Inputs'!$B$4)*(1+'2. Inputs'!$B$7)^(('3. Leases'!$G$6+'3. Leases'!$H$6+INT(($A10-'3. Leases'!$G$6-1)/('3. Leases'!$H$6+'2. Inputs'!$B$11))*('3. Leases'!$H$6+'2. Inputs'!$B$11))/4))*'3. Leases'!$C$6,0))</f>
        <v>0</v>
      </c>
      <c r="V10" s="15" t="n">
        <f aca="false">IF($A10&lt;='3. Leases'!$G$6,0,IF(R10&lt;'3. Leases'!$H$6,'3. Leases'!$C$6,0))</f>
        <v>0</v>
      </c>
      <c r="W10" s="14" t="n">
        <f aca="false">IF($A10&lt;='3. Leases'!$G$7,-1,MOD($A10-'3. Leases'!$G$7-1,('3. Leases'!$H$7+'2. Inputs'!$B$11)))</f>
        <v>-1</v>
      </c>
      <c r="X10" s="15" t="n">
        <f aca="false">IF($A10&lt;='3. Leases'!$G$7,'3. Leases'!$C$7*'3. Leases'!$D$7/4,IF(W10&lt;'3. Leases'!$H$7+'2. Inputs'!$B$10,0,'3. Leases'!$C$7*MAX(0,'3. Leases'!$F$7*'3. Leases'!$E$7*(1+'2. Inputs'!$B$6)^(('3. Leases'!$G$7+'3. Leases'!$H$7+INT(($A10-'3. Leases'!$G$7-1)/('3. Leases'!$H$7+'2. Inputs'!$B$11))*('3. Leases'!$H$7+'2. Inputs'!$B$11))/4)-('2. Inputs'!$B$3+'2. Inputs'!$B$4)*(1+'2. Inputs'!$B$7)^(('3. Leases'!$G$7+'3. Leases'!$H$7+INT(($A10-'3. Leases'!$G$7-1)/('3. Leases'!$H$7+'2. Inputs'!$B$11))*('3. Leases'!$H$7+'2. Inputs'!$B$11))/4))/4))</f>
        <v>106000</v>
      </c>
      <c r="Y10" s="15" t="n">
        <f aca="false">IF($A10&lt;='3. Leases'!$G$7,'3. Leases'!$C$7*'3. Leases'!$D$7,IF(W10&lt;'3. Leases'!$H$7,0,'3. Leases'!$C$7*MAX(0,'3. Leases'!$F$7*'3. Leases'!$E$7*(1+'2. Inputs'!$B$6)^(('3. Leases'!$G$7+'3. Leases'!$H$7+INT(($A10-'3. Leases'!$G$7-1)/('3. Leases'!$H$7+'2. Inputs'!$B$11))*('3. Leases'!$H$7+'2. Inputs'!$B$11))/4)-('2. Inputs'!$B$3+'2. Inputs'!$B$4)*(1+'2. Inputs'!$B$7)^(('3. Leases'!$G$7+'3. Leases'!$H$7+INT(($A10-'3. Leases'!$G$7-1)/('3. Leases'!$H$7+'2. Inputs'!$B$11))*('3. Leases'!$H$7+'2. Inputs'!$B$11))/4))))</f>
        <v>424000</v>
      </c>
      <c r="Z10" s="15" t="n">
        <f aca="false">IF($A10&lt;='3. Leases'!$G$7,0,IF(W10=0,'3. Leases'!$C$7*'2. Inputs'!$B$8*(1+'2. Inputs'!$B$7)^(('3. Leases'!$G$7+INT(($A10-'3. Leases'!$G$7-1)/('3. Leases'!$H$7+'2. Inputs'!$B$11))*('3. Leases'!$H$7+'2. Inputs'!$B$11))/4),0)+IF(W10='3. Leases'!$H$7,'2. Inputs'!$B$12*MAX(0,'3. Leases'!$F$7*'3. Leases'!$E$7*(1+'2. Inputs'!$B$6)^(('3. Leases'!$G$7+'3. Leases'!$H$7+INT(($A10-'3. Leases'!$G$7-1)/('3. Leases'!$H$7+'2. Inputs'!$B$11))*('3. Leases'!$H$7+'2. Inputs'!$B$11))/4)-('2. Inputs'!$B$3+'2. Inputs'!$B$4)*(1+'2. Inputs'!$B$7)^(('3. Leases'!$G$7+'3. Leases'!$H$7+INT(($A10-'3. Leases'!$G$7-1)/('3. Leases'!$H$7+'2. Inputs'!$B$11))*('3. Leases'!$H$7+'2. Inputs'!$B$11))/4))*'3. Leases'!$C$7,0))</f>
        <v>0</v>
      </c>
      <c r="AA10" s="15" t="n">
        <f aca="false">IF($A10&lt;='3. Leases'!$G$7,0,IF(W10&lt;'3. Leases'!$H$7,'3. Leases'!$C$7,0))</f>
        <v>0</v>
      </c>
      <c r="AB10" s="14" t="n">
        <f aca="false">IF($A10&lt;='3. Leases'!$G$8,-1,MOD($A10-'3. Leases'!$G$8-1,('3. Leases'!$H$8+'2. Inputs'!$B$11)))</f>
        <v>-1</v>
      </c>
      <c r="AC10" s="15" t="n">
        <f aca="false">IF($A10&lt;='3. Leases'!$G$8,'3. Leases'!$C$8*'3. Leases'!$D$8/4,IF(AB10&lt;'3. Leases'!$H$8+'2. Inputs'!$B$10,0,'3. Leases'!$C$8*MAX(0,'3. Leases'!$F$8*'3. Leases'!$E$8*(1+'2. Inputs'!$B$6)^(('3. Leases'!$G$8+'3. Leases'!$H$8+INT(($A10-'3. Leases'!$G$8-1)/('3. Leases'!$H$8+'2. Inputs'!$B$11))*('3. Leases'!$H$8+'2. Inputs'!$B$11))/4)-('2. Inputs'!$B$3+'2. Inputs'!$B$4)*(1+'2. Inputs'!$B$7)^(('3. Leases'!$G$8+'3. Leases'!$H$8+INT(($A10-'3. Leases'!$G$8-1)/('3. Leases'!$H$8+'2. Inputs'!$B$11))*('3. Leases'!$H$8+'2. Inputs'!$B$11))/4))/4))</f>
        <v>55000</v>
      </c>
      <c r="AD10" s="15" t="n">
        <f aca="false">IF($A10&lt;='3. Leases'!$G$8,'3. Leases'!$C$8*'3. Leases'!$D$8,IF(AB10&lt;'3. Leases'!$H$8,0,'3. Leases'!$C$8*MAX(0,'3. Leases'!$F$8*'3. Leases'!$E$8*(1+'2. Inputs'!$B$6)^(('3. Leases'!$G$8+'3. Leases'!$H$8+INT(($A10-'3. Leases'!$G$8-1)/('3. Leases'!$H$8+'2. Inputs'!$B$11))*('3. Leases'!$H$8+'2. Inputs'!$B$11))/4)-('2. Inputs'!$B$3+'2. Inputs'!$B$4)*(1+'2. Inputs'!$B$7)^(('3. Leases'!$G$8+'3. Leases'!$H$8+INT(($A10-'3. Leases'!$G$8-1)/('3. Leases'!$H$8+'2. Inputs'!$B$11))*('3. Leases'!$H$8+'2. Inputs'!$B$11))/4))))</f>
        <v>220000</v>
      </c>
      <c r="AE10" s="15" t="n">
        <f aca="false">IF($A10&lt;='3. Leases'!$G$8,0,IF(AB10=0,'3. Leases'!$C$8*'2. Inputs'!$B$8*(1+'2. Inputs'!$B$7)^(('3. Leases'!$G$8+INT(($A10-'3. Leases'!$G$8-1)/('3. Leases'!$H$8+'2. Inputs'!$B$11))*('3. Leases'!$H$8+'2. Inputs'!$B$11))/4),0)+IF(AB10='3. Leases'!$H$8,'2. Inputs'!$B$12*MAX(0,'3. Leases'!$F$8*'3. Leases'!$E$8*(1+'2. Inputs'!$B$6)^(('3. Leases'!$G$8+'3. Leases'!$H$8+INT(($A10-'3. Leases'!$G$8-1)/('3. Leases'!$H$8+'2. Inputs'!$B$11))*('3. Leases'!$H$8+'2. Inputs'!$B$11))/4)-('2. Inputs'!$B$3+'2. Inputs'!$B$4)*(1+'2. Inputs'!$B$7)^(('3. Leases'!$G$8+'3. Leases'!$H$8+INT(($A10-'3. Leases'!$G$8-1)/('3. Leases'!$H$8+'2. Inputs'!$B$11))*('3. Leases'!$H$8+'2. Inputs'!$B$11))/4))*'3. Leases'!$C$8,0))</f>
        <v>0</v>
      </c>
      <c r="AF10" s="15" t="n">
        <f aca="false">IF($A10&lt;='3. Leases'!$G$8,0,IF(AB10&lt;'3. Leases'!$H$8,'3. Leases'!$C$8,0))</f>
        <v>0</v>
      </c>
      <c r="AG10" s="14" t="n">
        <f aca="false">IF($A10&lt;='3. Leases'!$G$9,-1,MOD($A10-'3. Leases'!$G$9-1,('3. Leases'!$H$9+'2. Inputs'!$B$11)))</f>
        <v>-1</v>
      </c>
      <c r="AH10" s="15" t="n">
        <f aca="false">IF($A10&lt;='3. Leases'!$G$9,'3. Leases'!$C$9*'3. Leases'!$D$9/4,IF(AG10&lt;'3. Leases'!$H$9+'2. Inputs'!$B$10,0,'3. Leases'!$C$9*MAX(0,'3. Leases'!$F$9*'3. Leases'!$E$9*(1+'2. Inputs'!$B$6)^(('3. Leases'!$G$9+'3. Leases'!$H$9+INT(($A10-'3. Leases'!$G$9-1)/('3. Leases'!$H$9+'2. Inputs'!$B$11))*('3. Leases'!$H$9+'2. Inputs'!$B$11))/4)-('2. Inputs'!$B$3+'2. Inputs'!$B$4)*(1+'2. Inputs'!$B$7)^(('3. Leases'!$G$9+'3. Leases'!$H$9+INT(($A10-'3. Leases'!$G$9-1)/('3. Leases'!$H$9+'2. Inputs'!$B$11))*('3. Leases'!$H$9+'2. Inputs'!$B$11))/4))/4))</f>
        <v>59800</v>
      </c>
      <c r="AI10" s="15" t="n">
        <f aca="false">IF($A10&lt;='3. Leases'!$G$9,'3. Leases'!$C$9*'3. Leases'!$D$9,IF(AG10&lt;'3. Leases'!$H$9,0,'3. Leases'!$C$9*MAX(0,'3. Leases'!$F$9*'3. Leases'!$E$9*(1+'2. Inputs'!$B$6)^(('3. Leases'!$G$9+'3. Leases'!$H$9+INT(($A10-'3. Leases'!$G$9-1)/('3. Leases'!$H$9+'2. Inputs'!$B$11))*('3. Leases'!$H$9+'2. Inputs'!$B$11))/4)-('2. Inputs'!$B$3+'2. Inputs'!$B$4)*(1+'2. Inputs'!$B$7)^(('3. Leases'!$G$9+'3. Leases'!$H$9+INT(($A10-'3. Leases'!$G$9-1)/('3. Leases'!$H$9+'2. Inputs'!$B$11))*('3. Leases'!$H$9+'2. Inputs'!$B$11))/4))))</f>
        <v>239200</v>
      </c>
      <c r="AJ10" s="15" t="n">
        <f aca="false">IF($A10&lt;='3. Leases'!$G$9,0,IF(AG10=0,'3. Leases'!$C$9*'2. Inputs'!$B$8*(1+'2. Inputs'!$B$7)^(('3. Leases'!$G$9+INT(($A10-'3. Leases'!$G$9-1)/('3. Leases'!$H$9+'2. Inputs'!$B$11))*('3. Leases'!$H$9+'2. Inputs'!$B$11))/4),0)+IF(AG10='3. Leases'!$H$9,'2. Inputs'!$B$12*MAX(0,'3. Leases'!$F$9*'3. Leases'!$E$9*(1+'2. Inputs'!$B$6)^(('3. Leases'!$G$9+'3. Leases'!$H$9+INT(($A10-'3. Leases'!$G$9-1)/('3. Leases'!$H$9+'2. Inputs'!$B$11))*('3. Leases'!$H$9+'2. Inputs'!$B$11))/4)-('2. Inputs'!$B$3+'2. Inputs'!$B$4)*(1+'2. Inputs'!$B$7)^(('3. Leases'!$G$9+'3. Leases'!$H$9+INT(($A10-'3. Leases'!$G$9-1)/('3. Leases'!$H$9+'2. Inputs'!$B$11))*('3. Leases'!$H$9+'2. Inputs'!$B$11))/4))*'3. Leases'!$C$9,0))</f>
        <v>0</v>
      </c>
      <c r="AK10" s="15" t="n">
        <f aca="false">IF($A10&lt;='3. Leases'!$G$9,0,IF(AG10&lt;'3. Leases'!$H$9,'3. Leases'!$C$9,0))</f>
        <v>0</v>
      </c>
      <c r="AL10" s="14" t="n">
        <f aca="false">IF($A10&lt;='3. Leases'!$G$10,-1,MOD($A10-'3. Leases'!$G$10-1,('3. Leases'!$H$10+'2. Inputs'!$B$11)))</f>
        <v>-1</v>
      </c>
      <c r="AM10" s="15" t="n">
        <f aca="false">IF($A10&lt;='3. Leases'!$G$10,'3. Leases'!$C$10*'3. Leases'!$D$10/4,IF(AL10&lt;'3. Leases'!$H$10+'2. Inputs'!$B$10,0,'3. Leases'!$C$10*MAX(0,'3. Leases'!$F$10*'3. Leases'!$E$10*(1+'2. Inputs'!$B$6)^(('3. Leases'!$G$10+'3. Leases'!$H$10+INT(($A10-'3. Leases'!$G$10-1)/('3. Leases'!$H$10+'2. Inputs'!$B$11))*('3. Leases'!$H$10+'2. Inputs'!$B$11))/4)-('2. Inputs'!$B$3+'2. Inputs'!$B$4)*(1+'2. Inputs'!$B$7)^(('3. Leases'!$G$10+'3. Leases'!$H$10+INT(($A10-'3. Leases'!$G$10-1)/('3. Leases'!$H$10+'2. Inputs'!$B$11))*('3. Leases'!$H$10+'2. Inputs'!$B$11))/4))/4))</f>
        <v>24000</v>
      </c>
      <c r="AN10" s="15" t="n">
        <f aca="false">IF($A10&lt;='3. Leases'!$G$10,'3. Leases'!$C$10*'3. Leases'!$D$10,IF(AL10&lt;'3. Leases'!$H$10,0,'3. Leases'!$C$10*MAX(0,'3. Leases'!$F$10*'3. Leases'!$E$10*(1+'2. Inputs'!$B$6)^(('3. Leases'!$G$10+'3. Leases'!$H$10+INT(($A10-'3. Leases'!$G$10-1)/('3. Leases'!$H$10+'2. Inputs'!$B$11))*('3. Leases'!$H$10+'2. Inputs'!$B$11))/4)-('2. Inputs'!$B$3+'2. Inputs'!$B$4)*(1+'2. Inputs'!$B$7)^(('3. Leases'!$G$10+'3. Leases'!$H$10+INT(($A10-'3. Leases'!$G$10-1)/('3. Leases'!$H$10+'2. Inputs'!$B$11))*('3. Leases'!$H$10+'2. Inputs'!$B$11))/4))))</f>
        <v>96000</v>
      </c>
      <c r="AO10" s="15" t="n">
        <f aca="false">IF($A10&lt;='3. Leases'!$G$10,0,IF(AL10=0,'3. Leases'!$C$10*'2. Inputs'!$B$8*(1+'2. Inputs'!$B$7)^(('3. Leases'!$G$10+INT(($A10-'3. Leases'!$G$10-1)/('3. Leases'!$H$10+'2. Inputs'!$B$11))*('3. Leases'!$H$10+'2. Inputs'!$B$11))/4),0)+IF(AL10='3. Leases'!$H$10,'2. Inputs'!$B$12*MAX(0,'3. Leases'!$F$10*'3. Leases'!$E$10*(1+'2. Inputs'!$B$6)^(('3. Leases'!$G$10+'3. Leases'!$H$10+INT(($A10-'3. Leases'!$G$10-1)/('3. Leases'!$H$10+'2. Inputs'!$B$11))*('3. Leases'!$H$10+'2. Inputs'!$B$11))/4)-('2. Inputs'!$B$3+'2. Inputs'!$B$4)*(1+'2. Inputs'!$B$7)^(('3. Leases'!$G$10+'3. Leases'!$H$10+INT(($A10-'3. Leases'!$G$10-1)/('3. Leases'!$H$10+'2. Inputs'!$B$11))*('3. Leases'!$H$10+'2. Inputs'!$B$11))/4))*'3. Leases'!$C$10,0))</f>
        <v>0</v>
      </c>
      <c r="AP10" s="15" t="n">
        <f aca="false">IF($A10&lt;='3. Leases'!$G$10,0,IF(AL10&lt;'3. Leases'!$H$10,'3. Leases'!$C$10,0))</f>
        <v>0</v>
      </c>
      <c r="AQ10" s="14" t="n">
        <f aca="false">IF($A10&lt;='3. Leases'!$G$11,-1,MOD($A10-'3. Leases'!$G$11-1,('3. Leases'!$H$11+'2. Inputs'!$B$11)))</f>
        <v>-1</v>
      </c>
      <c r="AR10" s="15" t="n">
        <f aca="false">IF($A10&lt;='3. Leases'!$G$11,'3. Leases'!$C$11*'3. Leases'!$D$11/4,IF(AQ10&lt;'3. Leases'!$H$11+'2. Inputs'!$B$10,0,'3. Leases'!$C$11*MAX(0,'3. Leases'!$F$11*'3. Leases'!$E$11*(1+'2. Inputs'!$B$6)^(('3. Leases'!$G$11+'3. Leases'!$H$11+INT(($A10-'3. Leases'!$G$11-1)/('3. Leases'!$H$11+'2. Inputs'!$B$11))*('3. Leases'!$H$11+'2. Inputs'!$B$11))/4)-('2. Inputs'!$B$3+'2. Inputs'!$B$4)*(1+'2. Inputs'!$B$7)^(('3. Leases'!$G$11+'3. Leases'!$H$11+INT(($A10-'3. Leases'!$G$11-1)/('3. Leases'!$H$11+'2. Inputs'!$B$11))*('3. Leases'!$H$11+'2. Inputs'!$B$11))/4))/4))</f>
        <v>147000</v>
      </c>
      <c r="AS10" s="15" t="n">
        <f aca="false">IF($A10&lt;='3. Leases'!$G$11,'3. Leases'!$C$11*'3. Leases'!$D$11,IF(AQ10&lt;'3. Leases'!$H$11,0,'3. Leases'!$C$11*MAX(0,'3. Leases'!$F$11*'3. Leases'!$E$11*(1+'2. Inputs'!$B$6)^(('3. Leases'!$G$11+'3. Leases'!$H$11+INT(($A10-'3. Leases'!$G$11-1)/('3. Leases'!$H$11+'2. Inputs'!$B$11))*('3. Leases'!$H$11+'2. Inputs'!$B$11))/4)-('2. Inputs'!$B$3+'2. Inputs'!$B$4)*(1+'2. Inputs'!$B$7)^(('3. Leases'!$G$11+'3. Leases'!$H$11+INT(($A10-'3. Leases'!$G$11-1)/('3. Leases'!$H$11+'2. Inputs'!$B$11))*('3. Leases'!$H$11+'2. Inputs'!$B$11))/4))))</f>
        <v>588000</v>
      </c>
      <c r="AT10" s="15" t="n">
        <f aca="false">IF($A10&lt;='3. Leases'!$G$11,0,IF(AQ10=0,'3. Leases'!$C$11*'2. Inputs'!$B$8*(1+'2. Inputs'!$B$7)^(('3. Leases'!$G$11+INT(($A10-'3. Leases'!$G$11-1)/('3. Leases'!$H$11+'2. Inputs'!$B$11))*('3. Leases'!$H$11+'2. Inputs'!$B$11))/4),0)+IF(AQ10='3. Leases'!$H$11,'2. Inputs'!$B$12*MAX(0,'3. Leases'!$F$11*'3. Leases'!$E$11*(1+'2. Inputs'!$B$6)^(('3. Leases'!$G$11+'3. Leases'!$H$11+INT(($A10-'3. Leases'!$G$11-1)/('3. Leases'!$H$11+'2. Inputs'!$B$11))*('3. Leases'!$H$11+'2. Inputs'!$B$11))/4)-('2. Inputs'!$B$3+'2. Inputs'!$B$4)*(1+'2. Inputs'!$B$7)^(('3. Leases'!$G$11+'3. Leases'!$H$11+INT(($A10-'3. Leases'!$G$11-1)/('3. Leases'!$H$11+'2. Inputs'!$B$11))*('3. Leases'!$H$11+'2. Inputs'!$B$11))/4))*'3. Leases'!$C$11,0))</f>
        <v>0</v>
      </c>
      <c r="AU10" s="15" t="n">
        <f aca="false">IF($A10&lt;='3. Leases'!$G$11,0,IF(AQ10&lt;'3. Leases'!$H$11,'3. Leases'!$C$11,0))</f>
        <v>0</v>
      </c>
      <c r="AV10" s="14" t="n">
        <f aca="false">IF($A10&lt;='3. Leases'!$G$12,-1,MOD($A10-'3. Leases'!$G$12-1,('3. Leases'!$H$12+'2. Inputs'!$B$11)))</f>
        <v>-1</v>
      </c>
      <c r="AW10" s="15" t="n">
        <f aca="false">IF($A10&lt;='3. Leases'!$G$12,'3. Leases'!$C$12*'3. Leases'!$D$12/4,IF(AV10&lt;'3. Leases'!$H$12+'2. Inputs'!$B$10,0,'3. Leases'!$C$12*MAX(0,'3. Leases'!$F$12*'3. Leases'!$E$12*(1+'2. Inputs'!$B$6)^(('3. Leases'!$G$12+'3. Leases'!$H$12+INT(($A10-'3. Leases'!$G$12-1)/('3. Leases'!$H$12+'2. Inputs'!$B$11))*('3. Leases'!$H$12+'2. Inputs'!$B$11))/4)-('2. Inputs'!$B$3+'2. Inputs'!$B$4)*(1+'2. Inputs'!$B$7)^(('3. Leases'!$G$12+'3. Leases'!$H$12+INT(($A10-'3. Leases'!$G$12-1)/('3. Leases'!$H$12+'2. Inputs'!$B$11))*('3. Leases'!$H$12+'2. Inputs'!$B$11))/4))/4))</f>
        <v>21000</v>
      </c>
      <c r="AX10" s="15" t="n">
        <f aca="false">IF($A10&lt;='3. Leases'!$G$12,'3. Leases'!$C$12*'3. Leases'!$D$12,IF(AV10&lt;'3. Leases'!$H$12,0,'3. Leases'!$C$12*MAX(0,'3. Leases'!$F$12*'3. Leases'!$E$12*(1+'2. Inputs'!$B$6)^(('3. Leases'!$G$12+'3. Leases'!$H$12+INT(($A10-'3. Leases'!$G$12-1)/('3. Leases'!$H$12+'2. Inputs'!$B$11))*('3. Leases'!$H$12+'2. Inputs'!$B$11))/4)-('2. Inputs'!$B$3+'2. Inputs'!$B$4)*(1+'2. Inputs'!$B$7)^(('3. Leases'!$G$12+'3. Leases'!$H$12+INT(($A10-'3. Leases'!$G$12-1)/('3. Leases'!$H$12+'2. Inputs'!$B$11))*('3. Leases'!$H$12+'2. Inputs'!$B$11))/4))))</f>
        <v>84000</v>
      </c>
      <c r="AY10" s="15" t="n">
        <f aca="false">IF($A10&lt;='3. Leases'!$G$12,0,IF(AV10=0,'3. Leases'!$C$12*'2. Inputs'!$B$8*(1+'2. Inputs'!$B$7)^(('3. Leases'!$G$12+INT(($A10-'3. Leases'!$G$12-1)/('3. Leases'!$H$12+'2. Inputs'!$B$11))*('3. Leases'!$H$12+'2. Inputs'!$B$11))/4),0)+IF(AV10='3. Leases'!$H$12,'2. Inputs'!$B$12*MAX(0,'3. Leases'!$F$12*'3. Leases'!$E$12*(1+'2. Inputs'!$B$6)^(('3. Leases'!$G$12+'3. Leases'!$H$12+INT(($A10-'3. Leases'!$G$12-1)/('3. Leases'!$H$12+'2. Inputs'!$B$11))*('3. Leases'!$H$12+'2. Inputs'!$B$11))/4)-('2. Inputs'!$B$3+'2. Inputs'!$B$4)*(1+'2. Inputs'!$B$7)^(('3. Leases'!$G$12+'3. Leases'!$H$12+INT(($A10-'3. Leases'!$G$12-1)/('3. Leases'!$H$12+'2. Inputs'!$B$11))*('3. Leases'!$H$12+'2. Inputs'!$B$11))/4))*'3. Leases'!$C$12,0))</f>
        <v>0</v>
      </c>
      <c r="AZ10" s="15" t="n">
        <f aca="false">IF($A10&lt;='3. Leases'!$G$12,0,IF(AV10&lt;'3. Leases'!$H$12,'3. Leases'!$C$12,0))</f>
        <v>0</v>
      </c>
      <c r="BA10" s="14" t="n">
        <f aca="false">IF($A10&lt;='3. Leases'!$G$13,-1,MOD($A10-'3. Leases'!$G$13-1,('3. Leases'!$H$13+'2. Inputs'!$B$11)))</f>
        <v>-1</v>
      </c>
      <c r="BB10" s="15" t="n">
        <f aca="false">IF($A10&lt;='3. Leases'!$G$13,'3. Leases'!$C$13*'3. Leases'!$D$13/4,IF(BA10&lt;'3. Leases'!$H$13+'2. Inputs'!$B$10,0,'3. Leases'!$C$13*MAX(0,'3. Leases'!$F$13*'3. Leases'!$E$13*(1+'2. Inputs'!$B$6)^(('3. Leases'!$G$13+'3. Leases'!$H$13+INT(($A10-'3. Leases'!$G$13-1)/('3. Leases'!$H$13+'2. Inputs'!$B$11))*('3. Leases'!$H$13+'2. Inputs'!$B$11))/4)-('2. Inputs'!$B$3+'2. Inputs'!$B$4)*(1+'2. Inputs'!$B$7)^(('3. Leases'!$G$13+'3. Leases'!$H$13+INT(($A10-'3. Leases'!$G$13-1)/('3. Leases'!$H$13+'2. Inputs'!$B$11))*('3. Leases'!$H$13+'2. Inputs'!$B$11))/4))/4))</f>
        <v>53200</v>
      </c>
      <c r="BC10" s="15" t="n">
        <f aca="false">IF($A10&lt;='3. Leases'!$G$13,'3. Leases'!$C$13*'3. Leases'!$D$13,IF(BA10&lt;'3. Leases'!$H$13,0,'3. Leases'!$C$13*MAX(0,'3. Leases'!$F$13*'3. Leases'!$E$13*(1+'2. Inputs'!$B$6)^(('3. Leases'!$G$13+'3. Leases'!$H$13+INT(($A10-'3. Leases'!$G$13-1)/('3. Leases'!$H$13+'2. Inputs'!$B$11))*('3. Leases'!$H$13+'2. Inputs'!$B$11))/4)-('2. Inputs'!$B$3+'2. Inputs'!$B$4)*(1+'2. Inputs'!$B$7)^(('3. Leases'!$G$13+'3. Leases'!$H$13+INT(($A10-'3. Leases'!$G$13-1)/('3. Leases'!$H$13+'2. Inputs'!$B$11))*('3. Leases'!$H$13+'2. Inputs'!$B$11))/4))))</f>
        <v>212800</v>
      </c>
      <c r="BD10" s="15" t="n">
        <f aca="false">IF($A10&lt;='3. Leases'!$G$13,0,IF(BA10=0,'3. Leases'!$C$13*'2. Inputs'!$B$8*(1+'2. Inputs'!$B$7)^(('3. Leases'!$G$13+INT(($A10-'3. Leases'!$G$13-1)/('3. Leases'!$H$13+'2. Inputs'!$B$11))*('3. Leases'!$H$13+'2. Inputs'!$B$11))/4),0)+IF(BA10='3. Leases'!$H$13,'2. Inputs'!$B$12*MAX(0,'3. Leases'!$F$13*'3. Leases'!$E$13*(1+'2. Inputs'!$B$6)^(('3. Leases'!$G$13+'3. Leases'!$H$13+INT(($A10-'3. Leases'!$G$13-1)/('3. Leases'!$H$13+'2. Inputs'!$B$11))*('3. Leases'!$H$13+'2. Inputs'!$B$11))/4)-('2. Inputs'!$B$3+'2. Inputs'!$B$4)*(1+'2. Inputs'!$B$7)^(('3. Leases'!$G$13+'3. Leases'!$H$13+INT(($A10-'3. Leases'!$G$13-1)/('3. Leases'!$H$13+'2. Inputs'!$B$11))*('3. Leases'!$H$13+'2. Inputs'!$B$11))/4))*'3. Leases'!$C$13,0))</f>
        <v>0</v>
      </c>
      <c r="BE10" s="15" t="n">
        <f aca="false">IF($A10&lt;='3. Leases'!$G$13,0,IF(BA10&lt;'3. Leases'!$H$13,'3. Leases'!$C$13,0))</f>
        <v>0</v>
      </c>
      <c r="BF10" s="14" t="n">
        <f aca="false">IF($A10&lt;='3. Leases'!$G$14,-1,MOD($A10-'3. Leases'!$G$14-1,('3. Leases'!$H$14+'2. Inputs'!$B$11)))</f>
        <v>-1</v>
      </c>
      <c r="BG10" s="15" t="n">
        <f aca="false">IF($A10&lt;='3. Leases'!$G$14,'3. Leases'!$C$14*'3. Leases'!$D$14/4,IF(BF10&lt;'3. Leases'!$H$14+'2. Inputs'!$B$10,0,'3. Leases'!$C$14*MAX(0,'3. Leases'!$F$14*'3. Leases'!$E$14*(1+'2. Inputs'!$B$6)^(('3. Leases'!$G$14+'3. Leases'!$H$14+INT(($A10-'3. Leases'!$G$14-1)/('3. Leases'!$H$14+'2. Inputs'!$B$11))*('3. Leases'!$H$14+'2. Inputs'!$B$11))/4)-('2. Inputs'!$B$3+'2. Inputs'!$B$4)*(1+'2. Inputs'!$B$7)^(('3. Leases'!$G$14+'3. Leases'!$H$14+INT(($A10-'3. Leases'!$G$14-1)/('3. Leases'!$H$14+'2. Inputs'!$B$11))*('3. Leases'!$H$14+'2. Inputs'!$B$11))/4))/4))</f>
        <v>119625</v>
      </c>
      <c r="BH10" s="15" t="n">
        <f aca="false">IF($A10&lt;='3. Leases'!$G$14,'3. Leases'!$C$14*'3. Leases'!$D$14,IF(BF10&lt;'3. Leases'!$H$14,0,'3. Leases'!$C$14*MAX(0,'3. Leases'!$F$14*'3. Leases'!$E$14*(1+'2. Inputs'!$B$6)^(('3. Leases'!$G$14+'3. Leases'!$H$14+INT(($A10-'3. Leases'!$G$14-1)/('3. Leases'!$H$14+'2. Inputs'!$B$11))*('3. Leases'!$H$14+'2. Inputs'!$B$11))/4)-('2. Inputs'!$B$3+'2. Inputs'!$B$4)*(1+'2. Inputs'!$B$7)^(('3. Leases'!$G$14+'3. Leases'!$H$14+INT(($A10-'3. Leases'!$G$14-1)/('3. Leases'!$H$14+'2. Inputs'!$B$11))*('3. Leases'!$H$14+'2. Inputs'!$B$11))/4))))</f>
        <v>478500</v>
      </c>
      <c r="BI10" s="15" t="n">
        <f aca="false">IF($A10&lt;='3. Leases'!$G$14,0,IF(BF10=0,'3. Leases'!$C$14*'2. Inputs'!$B$8*(1+'2. Inputs'!$B$7)^(('3. Leases'!$G$14+INT(($A10-'3. Leases'!$G$14-1)/('3. Leases'!$H$14+'2. Inputs'!$B$11))*('3. Leases'!$H$14+'2. Inputs'!$B$11))/4),0)+IF(BF10='3. Leases'!$H$14,'2. Inputs'!$B$12*MAX(0,'3. Leases'!$F$14*'3. Leases'!$E$14*(1+'2. Inputs'!$B$6)^(('3. Leases'!$G$14+'3. Leases'!$H$14+INT(($A10-'3. Leases'!$G$14-1)/('3. Leases'!$H$14+'2. Inputs'!$B$11))*('3. Leases'!$H$14+'2. Inputs'!$B$11))/4)-('2. Inputs'!$B$3+'2. Inputs'!$B$4)*(1+'2. Inputs'!$B$7)^(('3. Leases'!$G$14+'3. Leases'!$H$14+INT(($A10-'3. Leases'!$G$14-1)/('3. Leases'!$H$14+'2. Inputs'!$B$11))*('3. Leases'!$H$14+'2. Inputs'!$B$11))/4))*'3. Leases'!$C$14,0))</f>
        <v>0</v>
      </c>
      <c r="BJ10" s="15" t="n">
        <f aca="false">IF($A10&lt;='3. Leases'!$G$14,0,IF(BF10&lt;'3. Leases'!$H$14,'3. Leases'!$C$14,0))</f>
        <v>0</v>
      </c>
      <c r="BK10" s="14" t="n">
        <f aca="false">IF($A10&lt;='3. Leases'!$G$15,-1,MOD($A10-'3. Leases'!$G$15-1,('3. Leases'!$H$15+'2. Inputs'!$B$11)))</f>
        <v>-1</v>
      </c>
      <c r="BL10" s="15" t="n">
        <f aca="false">IF($A10&lt;='3. Leases'!$G$15,'3. Leases'!$C$15*'3. Leases'!$D$15/4,IF(BK10&lt;'3. Leases'!$H$15+'2. Inputs'!$B$10,0,'3. Leases'!$C$15*MAX(0,'3. Leases'!$F$15*'3. Leases'!$E$15*(1+'2. Inputs'!$B$6)^(('3. Leases'!$G$15+'3. Leases'!$H$15+INT(($A10-'3. Leases'!$G$15-1)/('3. Leases'!$H$15+'2. Inputs'!$B$11))*('3. Leases'!$H$15+'2. Inputs'!$B$11))/4)-('2. Inputs'!$B$3+'2. Inputs'!$B$4)*(1+'2. Inputs'!$B$7)^(('3. Leases'!$G$15+'3. Leases'!$H$15+INT(($A10-'3. Leases'!$G$15-1)/('3. Leases'!$H$15+'2. Inputs'!$B$11))*('3. Leases'!$H$15+'2. Inputs'!$B$11))/4))/4))</f>
        <v>141375</v>
      </c>
      <c r="BM10" s="15" t="n">
        <f aca="false">IF($A10&lt;='3. Leases'!$G$15,'3. Leases'!$C$15*'3. Leases'!$D$15,IF(BK10&lt;'3. Leases'!$H$15,0,'3. Leases'!$C$15*MAX(0,'3. Leases'!$F$15*'3. Leases'!$E$15*(1+'2. Inputs'!$B$6)^(('3. Leases'!$G$15+'3. Leases'!$H$15+INT(($A10-'3. Leases'!$G$15-1)/('3. Leases'!$H$15+'2. Inputs'!$B$11))*('3. Leases'!$H$15+'2. Inputs'!$B$11))/4)-('2. Inputs'!$B$3+'2. Inputs'!$B$4)*(1+'2. Inputs'!$B$7)^(('3. Leases'!$G$15+'3. Leases'!$H$15+INT(($A10-'3. Leases'!$G$15-1)/('3. Leases'!$H$15+'2. Inputs'!$B$11))*('3. Leases'!$H$15+'2. Inputs'!$B$11))/4))))</f>
        <v>565500</v>
      </c>
      <c r="BN10" s="15" t="n">
        <f aca="false">IF($A10&lt;='3. Leases'!$G$15,0,IF(BK10=0,'3. Leases'!$C$15*'2. Inputs'!$B$8*(1+'2. Inputs'!$B$7)^(('3. Leases'!$G$15+INT(($A10-'3. Leases'!$G$15-1)/('3. Leases'!$H$15+'2. Inputs'!$B$11))*('3. Leases'!$H$15+'2. Inputs'!$B$11))/4),0)+IF(BK10='3. Leases'!$H$15,'2. Inputs'!$B$12*MAX(0,'3. Leases'!$F$15*'3. Leases'!$E$15*(1+'2. Inputs'!$B$6)^(('3. Leases'!$G$15+'3. Leases'!$H$15+INT(($A10-'3. Leases'!$G$15-1)/('3. Leases'!$H$15+'2. Inputs'!$B$11))*('3. Leases'!$H$15+'2. Inputs'!$B$11))/4)-('2. Inputs'!$B$3+'2. Inputs'!$B$4)*(1+'2. Inputs'!$B$7)^(('3. Leases'!$G$15+'3. Leases'!$H$15+INT(($A10-'3. Leases'!$G$15-1)/('3. Leases'!$H$15+'2. Inputs'!$B$11))*('3. Leases'!$H$15+'2. Inputs'!$B$11))/4))*'3. Leases'!$C$15,0))</f>
        <v>0</v>
      </c>
      <c r="BO10" s="15" t="n">
        <f aca="false">IF($A10&lt;='3. Leases'!$G$15,0,IF(BK10&lt;'3. Leases'!$H$15,'3. Leases'!$C$15,0))</f>
        <v>0</v>
      </c>
      <c r="BP10" s="14" t="n">
        <f aca="false">IF($A10&lt;='3. Leases'!$G$16,-1,MOD($A10-'3. Leases'!$G$16-1,('3. Leases'!$H$16+'2. Inputs'!$B$11)))</f>
        <v>-1</v>
      </c>
      <c r="BQ10" s="15" t="n">
        <f aca="false">IF($A10&lt;='3. Leases'!$G$16,'3. Leases'!$C$16*'3. Leases'!$D$16/4,IF(BP10&lt;'3. Leases'!$H$16+'2. Inputs'!$B$10,0,'3. Leases'!$C$16*MAX(0,'3. Leases'!$F$16*'3. Leases'!$E$16*(1+'2. Inputs'!$B$6)^(('3. Leases'!$G$16+'3. Leases'!$H$16+INT(($A10-'3. Leases'!$G$16-1)/('3. Leases'!$H$16+'2. Inputs'!$B$11))*('3. Leases'!$H$16+'2. Inputs'!$B$11))/4)-('2. Inputs'!$B$3+'2. Inputs'!$B$4)*(1+'2. Inputs'!$B$7)^(('3. Leases'!$G$16+'3. Leases'!$H$16+INT(($A10-'3. Leases'!$G$16-1)/('3. Leases'!$H$16+'2. Inputs'!$B$11))*('3. Leases'!$H$16+'2. Inputs'!$B$11))/4))/4))</f>
        <v>54687.5</v>
      </c>
      <c r="BR10" s="15" t="n">
        <f aca="false">IF($A10&lt;='3. Leases'!$G$16,'3. Leases'!$C$16*'3. Leases'!$D$16,IF(BP10&lt;'3. Leases'!$H$16,0,'3. Leases'!$C$16*MAX(0,'3. Leases'!$F$16*'3. Leases'!$E$16*(1+'2. Inputs'!$B$6)^(('3. Leases'!$G$16+'3. Leases'!$H$16+INT(($A10-'3. Leases'!$G$16-1)/('3. Leases'!$H$16+'2. Inputs'!$B$11))*('3. Leases'!$H$16+'2. Inputs'!$B$11))/4)-('2. Inputs'!$B$3+'2. Inputs'!$B$4)*(1+'2. Inputs'!$B$7)^(('3. Leases'!$G$16+'3. Leases'!$H$16+INT(($A10-'3. Leases'!$G$16-1)/('3. Leases'!$H$16+'2. Inputs'!$B$11))*('3. Leases'!$H$16+'2. Inputs'!$B$11))/4))))</f>
        <v>218750</v>
      </c>
      <c r="BS10" s="15" t="n">
        <f aca="false">IF($A10&lt;='3. Leases'!$G$16,0,IF(BP10=0,'3. Leases'!$C$16*'2. Inputs'!$B$8*(1+'2. Inputs'!$B$7)^(('3. Leases'!$G$16+INT(($A10-'3. Leases'!$G$16-1)/('3. Leases'!$H$16+'2. Inputs'!$B$11))*('3. Leases'!$H$16+'2. Inputs'!$B$11))/4),0)+IF(BP10='3. Leases'!$H$16,'2. Inputs'!$B$12*MAX(0,'3. Leases'!$F$16*'3. Leases'!$E$16*(1+'2. Inputs'!$B$6)^(('3. Leases'!$G$16+'3. Leases'!$H$16+INT(($A10-'3. Leases'!$G$16-1)/('3. Leases'!$H$16+'2. Inputs'!$B$11))*('3. Leases'!$H$16+'2. Inputs'!$B$11))/4)-('2. Inputs'!$B$3+'2. Inputs'!$B$4)*(1+'2. Inputs'!$B$7)^(('3. Leases'!$G$16+'3. Leases'!$H$16+INT(($A10-'3. Leases'!$G$16-1)/('3. Leases'!$H$16+'2. Inputs'!$B$11))*('3. Leases'!$H$16+'2. Inputs'!$B$11))/4))*'3. Leases'!$C$16,0))</f>
        <v>0</v>
      </c>
      <c r="BT10" s="15" t="n">
        <f aca="false">IF($A10&lt;='3. Leases'!$G$16,0,IF(BP10&lt;'3. Leases'!$H$16,'3. Leases'!$C$16,0))</f>
        <v>0</v>
      </c>
      <c r="BU10" s="14" t="n">
        <f aca="false">IF($A10&lt;='3. Leases'!$G$17,-1,MOD($A10-'3. Leases'!$G$17-1,('3. Leases'!$H$17+'2. Inputs'!$B$11)))</f>
        <v>2</v>
      </c>
      <c r="BV10" s="15" t="n">
        <f aca="false">IF($A10&lt;='3. Leases'!$G$17,'3. Leases'!$C$17*'3. Leases'!$D$17/4,IF(BU10&lt;'3. Leases'!$H$17+'2. Inputs'!$B$10,0,'3. Leases'!$C$17*MAX(0,'3. Leases'!$F$17*'3. Leases'!$E$17*(1+'2. Inputs'!$B$6)^(('3. Leases'!$G$17+'3. Leases'!$H$17+INT(($A10-'3. Leases'!$G$17-1)/('3. Leases'!$H$17+'2. Inputs'!$B$11))*('3. Leases'!$H$17+'2. Inputs'!$B$11))/4)-('2. Inputs'!$B$3+'2. Inputs'!$B$4)*(1+'2. Inputs'!$B$7)^(('3. Leases'!$G$17+'3. Leases'!$H$17+INT(($A10-'3. Leases'!$G$17-1)/('3. Leases'!$H$17+'2. Inputs'!$B$11))*('3. Leases'!$H$17+'2. Inputs'!$B$11))/4))/4))</f>
        <v>0</v>
      </c>
      <c r="BW10" s="15" t="n">
        <f aca="false">IF($A10&lt;='3. Leases'!$G$17,'3. Leases'!$C$17*'3. Leases'!$D$17,IF(BU10&lt;'3. Leases'!$H$17,0,'3. Leases'!$C$17*MAX(0,'3. Leases'!$F$17*'3. Leases'!$E$17*(1+'2. Inputs'!$B$6)^(('3. Leases'!$G$17+'3. Leases'!$H$17+INT(($A10-'3. Leases'!$G$17-1)/('3. Leases'!$H$17+'2. Inputs'!$B$11))*('3. Leases'!$H$17+'2. Inputs'!$B$11))/4)-('2. Inputs'!$B$3+'2. Inputs'!$B$4)*(1+'2. Inputs'!$B$7)^(('3. Leases'!$G$17+'3. Leases'!$H$17+INT(($A10-'3. Leases'!$G$17-1)/('3. Leases'!$H$17+'2. Inputs'!$B$11))*('3. Leases'!$H$17+'2. Inputs'!$B$11))/4))))</f>
        <v>0</v>
      </c>
      <c r="BX10" s="15" t="n">
        <f aca="false">IF($A10&lt;='3. Leases'!$G$17,0,IF(BU10=0,'3. Leases'!$C$17*'2. Inputs'!$B$8*(1+'2. Inputs'!$B$7)^(('3. Leases'!$G$17+INT(($A10-'3. Leases'!$G$17-1)/('3. Leases'!$H$17+'2. Inputs'!$B$11))*('3. Leases'!$H$17+'2. Inputs'!$B$11))/4),0)+IF(BU10='3. Leases'!$H$17,'2. Inputs'!$B$12*MAX(0,'3. Leases'!$F$17*'3. Leases'!$E$17*(1+'2. Inputs'!$B$6)^(('3. Leases'!$G$17+'3. Leases'!$H$17+INT(($A10-'3. Leases'!$G$17-1)/('3. Leases'!$H$17+'2. Inputs'!$B$11))*('3. Leases'!$H$17+'2. Inputs'!$B$11))/4)-('2. Inputs'!$B$3+'2. Inputs'!$B$4)*(1+'2. Inputs'!$B$7)^(('3. Leases'!$G$17+'3. Leases'!$H$17+INT(($A10-'3. Leases'!$G$17-1)/('3. Leases'!$H$17+'2. Inputs'!$B$11))*('3. Leases'!$H$17+'2. Inputs'!$B$11))/4))*'3. Leases'!$C$17,0))</f>
        <v>0</v>
      </c>
      <c r="BY10" s="15" t="n">
        <f aca="false">IF($A10&lt;='3. Leases'!$G$17,0,IF(BU10&lt;'3. Leases'!$H$17,'3. Leases'!$C$17,0))</f>
        <v>900</v>
      </c>
      <c r="BZ10" s="14" t="n">
        <f aca="false">IF($A10&lt;='3. Leases'!$G$18,-1,MOD($A10-'3. Leases'!$G$18-1,('3. Leases'!$H$18+'2. Inputs'!$B$11)))</f>
        <v>-1</v>
      </c>
      <c r="CA10" s="15" t="n">
        <f aca="false">IF($A10&lt;='3. Leases'!$G$18,'3. Leases'!$C$18*'3. Leases'!$D$18/4,IF(BZ10&lt;'3. Leases'!$H$18+'2. Inputs'!$B$10,0,'3. Leases'!$C$18*MAX(0,'3. Leases'!$F$18*'3. Leases'!$E$18*(1+'2. Inputs'!$B$6)^(('3. Leases'!$G$18+'3. Leases'!$H$18+INT(($A10-'3. Leases'!$G$18-1)/('3. Leases'!$H$18+'2. Inputs'!$B$11))*('3. Leases'!$H$18+'2. Inputs'!$B$11))/4)-('2. Inputs'!$B$3+'2. Inputs'!$B$4)*(1+'2. Inputs'!$B$7)^(('3. Leases'!$G$18+'3. Leases'!$H$18+INT(($A10-'3. Leases'!$G$18-1)/('3. Leases'!$H$18+'2. Inputs'!$B$11))*('3. Leases'!$H$18+'2. Inputs'!$B$11))/4))/4))</f>
        <v>118000</v>
      </c>
      <c r="CB10" s="15" t="n">
        <f aca="false">IF($A10&lt;='3. Leases'!$G$18,'3. Leases'!$C$18*'3. Leases'!$D$18,IF(BZ10&lt;'3. Leases'!$H$18,0,'3. Leases'!$C$18*MAX(0,'3. Leases'!$F$18*'3. Leases'!$E$18*(1+'2. Inputs'!$B$6)^(('3. Leases'!$G$18+'3. Leases'!$H$18+INT(($A10-'3. Leases'!$G$18-1)/('3. Leases'!$H$18+'2. Inputs'!$B$11))*('3. Leases'!$H$18+'2. Inputs'!$B$11))/4)-('2. Inputs'!$B$3+'2. Inputs'!$B$4)*(1+'2. Inputs'!$B$7)^(('3. Leases'!$G$18+'3. Leases'!$H$18+INT(($A10-'3. Leases'!$G$18-1)/('3. Leases'!$H$18+'2. Inputs'!$B$11))*('3. Leases'!$H$18+'2. Inputs'!$B$11))/4))))</f>
        <v>472000</v>
      </c>
      <c r="CC10" s="15" t="n">
        <f aca="false">IF($A10&lt;='3. Leases'!$G$18,0,IF(BZ10=0,'3. Leases'!$C$18*'2. Inputs'!$B$8*(1+'2. Inputs'!$B$7)^(('3. Leases'!$G$18+INT(($A10-'3. Leases'!$G$18-1)/('3. Leases'!$H$18+'2. Inputs'!$B$11))*('3. Leases'!$H$18+'2. Inputs'!$B$11))/4),0)+IF(BZ10='3. Leases'!$H$18,'2. Inputs'!$B$12*MAX(0,'3. Leases'!$F$18*'3. Leases'!$E$18*(1+'2. Inputs'!$B$6)^(('3. Leases'!$G$18+'3. Leases'!$H$18+INT(($A10-'3. Leases'!$G$18-1)/('3. Leases'!$H$18+'2. Inputs'!$B$11))*('3. Leases'!$H$18+'2. Inputs'!$B$11))/4)-('2. Inputs'!$B$3+'2. Inputs'!$B$4)*(1+'2. Inputs'!$B$7)^(('3. Leases'!$G$18+'3. Leases'!$H$18+INT(($A10-'3. Leases'!$G$18-1)/('3. Leases'!$H$18+'2. Inputs'!$B$11))*('3. Leases'!$H$18+'2. Inputs'!$B$11))/4))*'3. Leases'!$C$18,0))</f>
        <v>0</v>
      </c>
      <c r="CD10" s="15" t="n">
        <f aca="false">IF($A10&lt;='3. Leases'!$G$18,0,IF(BZ10&lt;'3. Leases'!$H$18,'3. Leases'!$C$18,0))</f>
        <v>0</v>
      </c>
      <c r="CE10" s="14" t="n">
        <f aca="false">IF($A10&lt;='3. Leases'!$G$19,-1,MOD($A10-'3. Leases'!$G$19-1,('3. Leases'!$H$19+'2. Inputs'!$B$11)))</f>
        <v>6</v>
      </c>
      <c r="CF10" s="15" t="n">
        <f aca="false">IF($A10&lt;='3. Leases'!$G$19,'3. Leases'!$C$19*'3. Leases'!$D$19/4,IF(CE10&lt;'3. Leases'!$H$19+'2. Inputs'!$B$10,0,'3. Leases'!$C$19*MAX(0,'3. Leases'!$F$19*'3. Leases'!$E$19*(1+'2. Inputs'!$B$6)^(('3. Leases'!$G$19+'3. Leases'!$H$19+INT(($A10-'3. Leases'!$G$19-1)/('3. Leases'!$H$19+'2. Inputs'!$B$11))*('3. Leases'!$H$19+'2. Inputs'!$B$11))/4)-('2. Inputs'!$B$3+'2. Inputs'!$B$4)*(1+'2. Inputs'!$B$7)^(('3. Leases'!$G$19+'3. Leases'!$H$19+INT(($A10-'3. Leases'!$G$19-1)/('3. Leases'!$H$19+'2. Inputs'!$B$11))*('3. Leases'!$H$19+'2. Inputs'!$B$11))/4))/4))</f>
        <v>26174.65625</v>
      </c>
      <c r="CG10" s="15" t="n">
        <f aca="false">IF($A10&lt;='3. Leases'!$G$19,'3. Leases'!$C$19*'3. Leases'!$D$19,IF(CE10&lt;'3. Leases'!$H$19,0,'3. Leases'!$C$19*MAX(0,'3. Leases'!$F$19*'3. Leases'!$E$19*(1+'2. Inputs'!$B$6)^(('3. Leases'!$G$19+'3. Leases'!$H$19+INT(($A10-'3. Leases'!$G$19-1)/('3. Leases'!$H$19+'2. Inputs'!$B$11))*('3. Leases'!$H$19+'2. Inputs'!$B$11))/4)-('2. Inputs'!$B$3+'2. Inputs'!$B$4)*(1+'2. Inputs'!$B$7)^(('3. Leases'!$G$19+'3. Leases'!$H$19+INT(($A10-'3. Leases'!$G$19-1)/('3. Leases'!$H$19+'2. Inputs'!$B$11))*('3. Leases'!$H$19+'2. Inputs'!$B$11))/4))))</f>
        <v>104698.625</v>
      </c>
      <c r="CH10" s="15" t="n">
        <f aca="false">IF($A10&lt;='3. Leases'!$G$19,0,IF(CE10=0,'3. Leases'!$C$19*'2. Inputs'!$B$8*(1+'2. Inputs'!$B$7)^(('3. Leases'!$G$19+INT(($A10-'3. Leases'!$G$19-1)/('3. Leases'!$H$19+'2. Inputs'!$B$11))*('3. Leases'!$H$19+'2. Inputs'!$B$11))/4),0)+IF(CE10='3. Leases'!$H$19,'2. Inputs'!$B$12*MAX(0,'3. Leases'!$F$19*'3. Leases'!$E$19*(1+'2. Inputs'!$B$6)^(('3. Leases'!$G$19+'3. Leases'!$H$19+INT(($A10-'3. Leases'!$G$19-1)/('3. Leases'!$H$19+'2. Inputs'!$B$11))*('3. Leases'!$H$19+'2. Inputs'!$B$11))/4)-('2. Inputs'!$B$3+'2. Inputs'!$B$4)*(1+'2. Inputs'!$B$7)^(('3. Leases'!$G$19+'3. Leases'!$H$19+INT(($A10-'3. Leases'!$G$19-1)/('3. Leases'!$H$19+'2. Inputs'!$B$11))*('3. Leases'!$H$19+'2. Inputs'!$B$11))/4))*'3. Leases'!$C$19,0))</f>
        <v>0</v>
      </c>
      <c r="CI10" s="15" t="n">
        <f aca="false">IF($A10&lt;='3. Leases'!$G$19,0,IF(CE10&lt;'3. Leases'!$H$19,'3. Leases'!$C$19,0))</f>
        <v>0</v>
      </c>
      <c r="CJ10" s="15" t="n">
        <f aca="false">D10+I10+N10+S10+X10+AC10+AH10+AM10+AR10+AW10+BB10+BG10+BL10+BQ10+BV10+CA10+CF10</f>
        <v>1271512.15625</v>
      </c>
      <c r="CK10" s="15" t="n">
        <f aca="false">E10+J10+O10+T10+Y10+AD10+AI10+AN10+AS10+AX10+BC10+BH10+BM10+BR10+BW10+CB10+CG10</f>
        <v>5086048.625</v>
      </c>
      <c r="CL10" s="15" t="n">
        <f aca="false">F10+K10+P10+U10+Z10+AE10+AJ10+AO10+AT10+AY10+BD10+BI10+BN10+BS10+BX10+CC10+CH10</f>
        <v>265244.658951882</v>
      </c>
      <c r="CM10" s="15" t="n">
        <f aca="false">G10+L10+Q10+V10+AA10+AF10+AK10+AP10+AU10+AZ10+BE10+BJ10+BO10+BT10+BY10+CD10+CI10</f>
        <v>2320</v>
      </c>
      <c r="CN10" s="15" t="n">
        <f aca="false">CJ10*(1-'2. Inputs'!$B$13)*(1-'2. Inputs'!$B$15)-CM10*('2. Inputs'!$B$5-'2. Inputs'!$B$4*MIN('2. Inputs'!$B$14,'2. Inputs'!$B$9)/'2. Inputs'!$B$9)*(1+'2. Inputs'!$B$7)^(($A10-1)/4)/4</f>
        <v>1136914.07402957</v>
      </c>
      <c r="CO10" s="15" t="n">
        <f aca="false">CN10-CL10</f>
        <v>871669.415077689</v>
      </c>
      <c r="CP10" s="16" t="n">
        <f aca="false">1/(1+((1+'2. Inputs'!$B$16)^0.25-1))^$A10</f>
        <v>0.866957799771587</v>
      </c>
      <c r="CQ10" s="15" t="n">
        <f aca="false">CO10*CP10</f>
        <v>755700.598223939</v>
      </c>
    </row>
    <row r="11" customFormat="false" ht="15" hidden="false" customHeight="false" outlineLevel="0" collapsed="false">
      <c r="A11" s="0" t="n">
        <v>8</v>
      </c>
      <c r="B11" s="0" t="n">
        <f aca="false">CEILING(A11/4,1)</f>
        <v>2</v>
      </c>
      <c r="C11" s="14" t="n">
        <f aca="false">IF($A11&lt;='3. Leases'!$G$3,-1,MOD($A11-'3. Leases'!$G$3-1,('3. Leases'!$H$3+'2. Inputs'!$B$11)))</f>
        <v>-1</v>
      </c>
      <c r="D11" s="15" t="n">
        <f aca="false">IF($A11&lt;='3. Leases'!$G$3,'3. Leases'!$C$3*'3. Leases'!$D$3/4,IF(C11&lt;'3. Leases'!$H$3+'2. Inputs'!$B$10,0,'3. Leases'!$C$3*MAX(0,'3. Leases'!$F$3*'3. Leases'!$E$3*(1+'2. Inputs'!$B$6)^(('3. Leases'!$G$3+'3. Leases'!$H$3+INT(($A11-'3. Leases'!$G$3-1)/('3. Leases'!$H$3+'2. Inputs'!$B$11))*('3. Leases'!$H$3+'2. Inputs'!$B$11))/4)-('2. Inputs'!$B$3+'2. Inputs'!$B$4)*(1+'2. Inputs'!$B$7)^(('3. Leases'!$G$3+'3. Leases'!$H$3+INT(($A11-'3. Leases'!$G$3-1)/('3. Leases'!$H$3+'2. Inputs'!$B$11))*('3. Leases'!$H$3+'2. Inputs'!$B$11))/4))/4))</f>
        <v>140400</v>
      </c>
      <c r="E11" s="15" t="n">
        <f aca="false">IF($A11&lt;='3. Leases'!$G$3,'3. Leases'!$C$3*'3. Leases'!$D$3,IF(C11&lt;'3. Leases'!$H$3,0,'3. Leases'!$C$3*MAX(0,'3. Leases'!$F$3*'3. Leases'!$E$3*(1+'2. Inputs'!$B$6)^(('3. Leases'!$G$3+'3. Leases'!$H$3+INT(($A11-'3. Leases'!$G$3-1)/('3. Leases'!$H$3+'2. Inputs'!$B$11))*('3. Leases'!$H$3+'2. Inputs'!$B$11))/4)-('2. Inputs'!$B$3+'2. Inputs'!$B$4)*(1+'2. Inputs'!$B$7)^(('3. Leases'!$G$3+'3. Leases'!$H$3+INT(($A11-'3. Leases'!$G$3-1)/('3. Leases'!$H$3+'2. Inputs'!$B$11))*('3. Leases'!$H$3+'2. Inputs'!$B$11))/4))))</f>
        <v>561600</v>
      </c>
      <c r="F11" s="15" t="n">
        <f aca="false">IF($A11&lt;='3. Leases'!$G$3,0,IF(C11=0,'3. Leases'!$C$3*'2. Inputs'!$B$8*(1+'2. Inputs'!$B$7)^(('3. Leases'!$G$3+INT(($A11-'3. Leases'!$G$3-1)/('3. Leases'!$H$3+'2. Inputs'!$B$11))*('3. Leases'!$H$3+'2. Inputs'!$B$11))/4),0)+IF(C11='3. Leases'!$H$3,'2. Inputs'!$B$12*MAX(0,'3. Leases'!$F$3*'3. Leases'!$E$3*(1+'2. Inputs'!$B$6)^(('3. Leases'!$G$3+'3. Leases'!$H$3+INT(($A11-'3. Leases'!$G$3-1)/('3. Leases'!$H$3+'2. Inputs'!$B$11))*('3. Leases'!$H$3+'2. Inputs'!$B$11))/4)-('2. Inputs'!$B$3+'2. Inputs'!$B$4)*(1+'2. Inputs'!$B$7)^(('3. Leases'!$G$3+'3. Leases'!$H$3+INT(($A11-'3. Leases'!$G$3-1)/('3. Leases'!$H$3+'2. Inputs'!$B$11))*('3. Leases'!$H$3+'2. Inputs'!$B$11))/4))*'3. Leases'!$C$3,0))</f>
        <v>0</v>
      </c>
      <c r="G11" s="15" t="n">
        <f aca="false">IF($A11&lt;='3. Leases'!$G$3,0,IF(C11&lt;'3. Leases'!$H$3,'3. Leases'!$C$3,0))</f>
        <v>0</v>
      </c>
      <c r="H11" s="14" t="n">
        <f aca="false">IF($A11&lt;='3. Leases'!$G$4,-1,MOD($A11-'3. Leases'!$G$4-1,('3. Leases'!$H$4+'2. Inputs'!$B$11)))</f>
        <v>-1</v>
      </c>
      <c r="I11" s="15" t="n">
        <f aca="false">IF($A11&lt;='3. Leases'!$G$4,'3. Leases'!$C$4*'3. Leases'!$D$4/4,IF(H11&lt;'3. Leases'!$H$4+'2. Inputs'!$B$10,0,'3. Leases'!$C$4*MAX(0,'3. Leases'!$F$4*'3. Leases'!$E$4*(1+'2. Inputs'!$B$6)^(('3. Leases'!$G$4+'3. Leases'!$H$4+INT(($A11-'3. Leases'!$G$4-1)/('3. Leases'!$H$4+'2. Inputs'!$B$11))*('3. Leases'!$H$4+'2. Inputs'!$B$11))/4)-('2. Inputs'!$B$3+'2. Inputs'!$B$4)*(1+'2. Inputs'!$B$7)^(('3. Leases'!$G$4+'3. Leases'!$H$4+INT(($A11-'3. Leases'!$G$4-1)/('3. Leases'!$H$4+'2. Inputs'!$B$11))*('3. Leases'!$H$4+'2. Inputs'!$B$11))/4))/4))</f>
        <v>157250</v>
      </c>
      <c r="J11" s="15" t="n">
        <f aca="false">IF($A11&lt;='3. Leases'!$G$4,'3. Leases'!$C$4*'3. Leases'!$D$4,IF(H11&lt;'3. Leases'!$H$4,0,'3. Leases'!$C$4*MAX(0,'3. Leases'!$F$4*'3. Leases'!$E$4*(1+'2. Inputs'!$B$6)^(('3. Leases'!$G$4+'3. Leases'!$H$4+INT(($A11-'3. Leases'!$G$4-1)/('3. Leases'!$H$4+'2. Inputs'!$B$11))*('3. Leases'!$H$4+'2. Inputs'!$B$11))/4)-('2. Inputs'!$B$3+'2. Inputs'!$B$4)*(1+'2. Inputs'!$B$7)^(('3. Leases'!$G$4+'3. Leases'!$H$4+INT(($A11-'3. Leases'!$G$4-1)/('3. Leases'!$H$4+'2. Inputs'!$B$11))*('3. Leases'!$H$4+'2. Inputs'!$B$11))/4))))</f>
        <v>629000</v>
      </c>
      <c r="K11" s="15" t="n">
        <f aca="false">IF($A11&lt;='3. Leases'!$G$4,0,IF(H11=0,'3. Leases'!$C$4*'2. Inputs'!$B$8*(1+'2. Inputs'!$B$7)^(('3. Leases'!$G$4+INT(($A11-'3. Leases'!$G$4-1)/('3. Leases'!$H$4+'2. Inputs'!$B$11))*('3. Leases'!$H$4+'2. Inputs'!$B$11))/4),0)+IF(H11='3. Leases'!$H$4,'2. Inputs'!$B$12*MAX(0,'3. Leases'!$F$4*'3. Leases'!$E$4*(1+'2. Inputs'!$B$6)^(('3. Leases'!$G$4+'3. Leases'!$H$4+INT(($A11-'3. Leases'!$G$4-1)/('3. Leases'!$H$4+'2. Inputs'!$B$11))*('3. Leases'!$H$4+'2. Inputs'!$B$11))/4)-('2. Inputs'!$B$3+'2. Inputs'!$B$4)*(1+'2. Inputs'!$B$7)^(('3. Leases'!$G$4+'3. Leases'!$H$4+INT(($A11-'3. Leases'!$G$4-1)/('3. Leases'!$H$4+'2. Inputs'!$B$11))*('3. Leases'!$H$4+'2. Inputs'!$B$11))/4))*'3. Leases'!$C$4,0))</f>
        <v>0</v>
      </c>
      <c r="L11" s="15" t="n">
        <f aca="false">IF($A11&lt;='3. Leases'!$G$4,0,IF(H11&lt;'3. Leases'!$H$4,'3. Leases'!$C$4,0))</f>
        <v>0</v>
      </c>
      <c r="M11" s="14" t="n">
        <f aca="false">IF($A11&lt;='3. Leases'!$G$5,-1,MOD($A11-'3. Leases'!$G$5-1,('3. Leases'!$H$5+'2. Inputs'!$B$11)))</f>
        <v>1</v>
      </c>
      <c r="N11" s="15" t="n">
        <f aca="false">IF($A11&lt;='3. Leases'!$G$5,'3. Leases'!$C$5*'3. Leases'!$D$5/4,IF(M11&lt;'3. Leases'!$H$5+'2. Inputs'!$B$10,0,'3. Leases'!$C$5*MAX(0,'3. Leases'!$F$5*'3. Leases'!$E$5*(1+'2. Inputs'!$B$6)^(('3. Leases'!$G$5+'3. Leases'!$H$5+INT(($A11-'3. Leases'!$G$5-1)/('3. Leases'!$H$5+'2. Inputs'!$B$11))*('3. Leases'!$H$5+'2. Inputs'!$B$11))/4)-('2. Inputs'!$B$3+'2. Inputs'!$B$4)*(1+'2. Inputs'!$B$7)^(('3. Leases'!$G$5+'3. Leases'!$H$5+INT(($A11-'3. Leases'!$G$5-1)/('3. Leases'!$H$5+'2. Inputs'!$B$11))*('3. Leases'!$H$5+'2. Inputs'!$B$11))/4))/4))</f>
        <v>0</v>
      </c>
      <c r="O11" s="15" t="n">
        <f aca="false">IF($A11&lt;='3. Leases'!$G$5,'3. Leases'!$C$5*'3. Leases'!$D$5,IF(M11&lt;'3. Leases'!$H$5,0,'3. Leases'!$C$5*MAX(0,'3. Leases'!$F$5*'3. Leases'!$E$5*(1+'2. Inputs'!$B$6)^(('3. Leases'!$G$5+'3. Leases'!$H$5+INT(($A11-'3. Leases'!$G$5-1)/('3. Leases'!$H$5+'2. Inputs'!$B$11))*('3. Leases'!$H$5+'2. Inputs'!$B$11))/4)-('2. Inputs'!$B$3+'2. Inputs'!$B$4)*(1+'2. Inputs'!$B$7)^(('3. Leases'!$G$5+'3. Leases'!$H$5+INT(($A11-'3. Leases'!$G$5-1)/('3. Leases'!$H$5+'2. Inputs'!$B$11))*('3. Leases'!$H$5+'2. Inputs'!$B$11))/4))))</f>
        <v>0</v>
      </c>
      <c r="P11" s="15" t="n">
        <f aca="false">IF($A11&lt;='3. Leases'!$G$5,0,IF(M11=0,'3. Leases'!$C$5*'2. Inputs'!$B$8*(1+'2. Inputs'!$B$7)^(('3. Leases'!$G$5+INT(($A11-'3. Leases'!$G$5-1)/('3. Leases'!$H$5+'2. Inputs'!$B$11))*('3. Leases'!$H$5+'2. Inputs'!$B$11))/4),0)+IF(M11='3. Leases'!$H$5,'2. Inputs'!$B$12*MAX(0,'3. Leases'!$F$5*'3. Leases'!$E$5*(1+'2. Inputs'!$B$6)^(('3. Leases'!$G$5+'3. Leases'!$H$5+INT(($A11-'3. Leases'!$G$5-1)/('3. Leases'!$H$5+'2. Inputs'!$B$11))*('3. Leases'!$H$5+'2. Inputs'!$B$11))/4)-('2. Inputs'!$B$3+'2. Inputs'!$B$4)*(1+'2. Inputs'!$B$7)^(('3. Leases'!$G$5+'3. Leases'!$H$5+INT(($A11-'3. Leases'!$G$5-1)/('3. Leases'!$H$5+'2. Inputs'!$B$11))*('3. Leases'!$H$5+'2. Inputs'!$B$11))/4))*'3. Leases'!$C$5,0))</f>
        <v>0</v>
      </c>
      <c r="Q11" s="15" t="n">
        <f aca="false">IF($A11&lt;='3. Leases'!$G$5,0,IF(M11&lt;'3. Leases'!$H$5,'3. Leases'!$C$5,0))</f>
        <v>1420</v>
      </c>
      <c r="R11" s="14" t="n">
        <f aca="false">IF($A11&lt;='3. Leases'!$G$6,-1,MOD($A11-'3. Leases'!$G$6-1,('3. Leases'!$H$6+'2. Inputs'!$B$11)))</f>
        <v>-1</v>
      </c>
      <c r="S11" s="15" t="n">
        <f aca="false">IF($A11&lt;='3. Leases'!$G$6,'3. Leases'!$C$6*'3. Leases'!$D$6/4,IF(R11&lt;'3. Leases'!$H$6+'2. Inputs'!$B$10,0,'3. Leases'!$C$6*MAX(0,'3. Leases'!$F$6*'3. Leases'!$E$6*(1+'2. Inputs'!$B$6)^(('3. Leases'!$G$6+'3. Leases'!$H$6+INT(($A11-'3. Leases'!$G$6-1)/('3. Leases'!$H$6+'2. Inputs'!$B$11))*('3. Leases'!$H$6+'2. Inputs'!$B$11))/4)-('2. Inputs'!$B$3+'2. Inputs'!$B$4)*(1+'2. Inputs'!$B$7)^(('3. Leases'!$G$6+'3. Leases'!$H$6+INT(($A11-'3. Leases'!$G$6-1)/('3. Leases'!$H$6+'2. Inputs'!$B$11))*('3. Leases'!$H$6+'2. Inputs'!$B$11))/4))/4))</f>
        <v>48000</v>
      </c>
      <c r="T11" s="15" t="n">
        <f aca="false">IF($A11&lt;='3. Leases'!$G$6,'3. Leases'!$C$6*'3. Leases'!$D$6,IF(R11&lt;'3. Leases'!$H$6,0,'3. Leases'!$C$6*MAX(0,'3. Leases'!$F$6*'3. Leases'!$E$6*(1+'2. Inputs'!$B$6)^(('3. Leases'!$G$6+'3. Leases'!$H$6+INT(($A11-'3. Leases'!$G$6-1)/('3. Leases'!$H$6+'2. Inputs'!$B$11))*('3. Leases'!$H$6+'2. Inputs'!$B$11))/4)-('2. Inputs'!$B$3+'2. Inputs'!$B$4)*(1+'2. Inputs'!$B$7)^(('3. Leases'!$G$6+'3. Leases'!$H$6+INT(($A11-'3. Leases'!$G$6-1)/('3. Leases'!$H$6+'2. Inputs'!$B$11))*('3. Leases'!$H$6+'2. Inputs'!$B$11))/4))))</f>
        <v>192000</v>
      </c>
      <c r="U11" s="15" t="n">
        <f aca="false">IF($A11&lt;='3. Leases'!$G$6,0,IF(R11=0,'3. Leases'!$C$6*'2. Inputs'!$B$8*(1+'2. Inputs'!$B$7)^(('3. Leases'!$G$6+INT(($A11-'3. Leases'!$G$6-1)/('3. Leases'!$H$6+'2. Inputs'!$B$11))*('3. Leases'!$H$6+'2. Inputs'!$B$11))/4),0)+IF(R11='3. Leases'!$H$6,'2. Inputs'!$B$12*MAX(0,'3. Leases'!$F$6*'3. Leases'!$E$6*(1+'2. Inputs'!$B$6)^(('3. Leases'!$G$6+'3. Leases'!$H$6+INT(($A11-'3. Leases'!$G$6-1)/('3. Leases'!$H$6+'2. Inputs'!$B$11))*('3. Leases'!$H$6+'2. Inputs'!$B$11))/4)-('2. Inputs'!$B$3+'2. Inputs'!$B$4)*(1+'2. Inputs'!$B$7)^(('3. Leases'!$G$6+'3. Leases'!$H$6+INT(($A11-'3. Leases'!$G$6-1)/('3. Leases'!$H$6+'2. Inputs'!$B$11))*('3. Leases'!$H$6+'2. Inputs'!$B$11))/4))*'3. Leases'!$C$6,0))</f>
        <v>0</v>
      </c>
      <c r="V11" s="15" t="n">
        <f aca="false">IF($A11&lt;='3. Leases'!$G$6,0,IF(R11&lt;'3. Leases'!$H$6,'3. Leases'!$C$6,0))</f>
        <v>0</v>
      </c>
      <c r="W11" s="14" t="n">
        <f aca="false">IF($A11&lt;='3. Leases'!$G$7,-1,MOD($A11-'3. Leases'!$G$7-1,('3. Leases'!$H$7+'2. Inputs'!$B$11)))</f>
        <v>-1</v>
      </c>
      <c r="X11" s="15" t="n">
        <f aca="false">IF($A11&lt;='3. Leases'!$G$7,'3. Leases'!$C$7*'3. Leases'!$D$7/4,IF(W11&lt;'3. Leases'!$H$7+'2. Inputs'!$B$10,0,'3. Leases'!$C$7*MAX(0,'3. Leases'!$F$7*'3. Leases'!$E$7*(1+'2. Inputs'!$B$6)^(('3. Leases'!$G$7+'3. Leases'!$H$7+INT(($A11-'3. Leases'!$G$7-1)/('3. Leases'!$H$7+'2. Inputs'!$B$11))*('3. Leases'!$H$7+'2. Inputs'!$B$11))/4)-('2. Inputs'!$B$3+'2. Inputs'!$B$4)*(1+'2. Inputs'!$B$7)^(('3. Leases'!$G$7+'3. Leases'!$H$7+INT(($A11-'3. Leases'!$G$7-1)/('3. Leases'!$H$7+'2. Inputs'!$B$11))*('3. Leases'!$H$7+'2. Inputs'!$B$11))/4))/4))</f>
        <v>106000</v>
      </c>
      <c r="Y11" s="15" t="n">
        <f aca="false">IF($A11&lt;='3. Leases'!$G$7,'3. Leases'!$C$7*'3. Leases'!$D$7,IF(W11&lt;'3. Leases'!$H$7,0,'3. Leases'!$C$7*MAX(0,'3. Leases'!$F$7*'3. Leases'!$E$7*(1+'2. Inputs'!$B$6)^(('3. Leases'!$G$7+'3. Leases'!$H$7+INT(($A11-'3. Leases'!$G$7-1)/('3. Leases'!$H$7+'2. Inputs'!$B$11))*('3. Leases'!$H$7+'2. Inputs'!$B$11))/4)-('2. Inputs'!$B$3+'2. Inputs'!$B$4)*(1+'2. Inputs'!$B$7)^(('3. Leases'!$G$7+'3. Leases'!$H$7+INT(($A11-'3. Leases'!$G$7-1)/('3. Leases'!$H$7+'2. Inputs'!$B$11))*('3. Leases'!$H$7+'2. Inputs'!$B$11))/4))))</f>
        <v>424000</v>
      </c>
      <c r="Z11" s="15" t="n">
        <f aca="false">IF($A11&lt;='3. Leases'!$G$7,0,IF(W11=0,'3. Leases'!$C$7*'2. Inputs'!$B$8*(1+'2. Inputs'!$B$7)^(('3. Leases'!$G$7+INT(($A11-'3. Leases'!$G$7-1)/('3. Leases'!$H$7+'2. Inputs'!$B$11))*('3. Leases'!$H$7+'2. Inputs'!$B$11))/4),0)+IF(W11='3. Leases'!$H$7,'2. Inputs'!$B$12*MAX(0,'3. Leases'!$F$7*'3. Leases'!$E$7*(1+'2. Inputs'!$B$6)^(('3. Leases'!$G$7+'3. Leases'!$H$7+INT(($A11-'3. Leases'!$G$7-1)/('3. Leases'!$H$7+'2. Inputs'!$B$11))*('3. Leases'!$H$7+'2. Inputs'!$B$11))/4)-('2. Inputs'!$B$3+'2. Inputs'!$B$4)*(1+'2. Inputs'!$B$7)^(('3. Leases'!$G$7+'3. Leases'!$H$7+INT(($A11-'3. Leases'!$G$7-1)/('3. Leases'!$H$7+'2. Inputs'!$B$11))*('3. Leases'!$H$7+'2. Inputs'!$B$11))/4))*'3. Leases'!$C$7,0))</f>
        <v>0</v>
      </c>
      <c r="AA11" s="15" t="n">
        <f aca="false">IF($A11&lt;='3. Leases'!$G$7,0,IF(W11&lt;'3. Leases'!$H$7,'3. Leases'!$C$7,0))</f>
        <v>0</v>
      </c>
      <c r="AB11" s="14" t="n">
        <f aca="false">IF($A11&lt;='3. Leases'!$G$8,-1,MOD($A11-'3. Leases'!$G$8-1,('3. Leases'!$H$8+'2. Inputs'!$B$11)))</f>
        <v>-1</v>
      </c>
      <c r="AC11" s="15" t="n">
        <f aca="false">IF($A11&lt;='3. Leases'!$G$8,'3. Leases'!$C$8*'3. Leases'!$D$8/4,IF(AB11&lt;'3. Leases'!$H$8+'2. Inputs'!$B$10,0,'3. Leases'!$C$8*MAX(0,'3. Leases'!$F$8*'3. Leases'!$E$8*(1+'2. Inputs'!$B$6)^(('3. Leases'!$G$8+'3. Leases'!$H$8+INT(($A11-'3. Leases'!$G$8-1)/('3. Leases'!$H$8+'2. Inputs'!$B$11))*('3. Leases'!$H$8+'2. Inputs'!$B$11))/4)-('2. Inputs'!$B$3+'2. Inputs'!$B$4)*(1+'2. Inputs'!$B$7)^(('3. Leases'!$G$8+'3. Leases'!$H$8+INT(($A11-'3. Leases'!$G$8-1)/('3. Leases'!$H$8+'2. Inputs'!$B$11))*('3. Leases'!$H$8+'2. Inputs'!$B$11))/4))/4))</f>
        <v>55000</v>
      </c>
      <c r="AD11" s="15" t="n">
        <f aca="false">IF($A11&lt;='3. Leases'!$G$8,'3. Leases'!$C$8*'3. Leases'!$D$8,IF(AB11&lt;'3. Leases'!$H$8,0,'3. Leases'!$C$8*MAX(0,'3. Leases'!$F$8*'3. Leases'!$E$8*(1+'2. Inputs'!$B$6)^(('3. Leases'!$G$8+'3. Leases'!$H$8+INT(($A11-'3. Leases'!$G$8-1)/('3. Leases'!$H$8+'2. Inputs'!$B$11))*('3. Leases'!$H$8+'2. Inputs'!$B$11))/4)-('2. Inputs'!$B$3+'2. Inputs'!$B$4)*(1+'2. Inputs'!$B$7)^(('3. Leases'!$G$8+'3. Leases'!$H$8+INT(($A11-'3. Leases'!$G$8-1)/('3. Leases'!$H$8+'2. Inputs'!$B$11))*('3. Leases'!$H$8+'2. Inputs'!$B$11))/4))))</f>
        <v>220000</v>
      </c>
      <c r="AE11" s="15" t="n">
        <f aca="false">IF($A11&lt;='3. Leases'!$G$8,0,IF(AB11=0,'3. Leases'!$C$8*'2. Inputs'!$B$8*(1+'2. Inputs'!$B$7)^(('3. Leases'!$G$8+INT(($A11-'3. Leases'!$G$8-1)/('3. Leases'!$H$8+'2. Inputs'!$B$11))*('3. Leases'!$H$8+'2. Inputs'!$B$11))/4),0)+IF(AB11='3. Leases'!$H$8,'2. Inputs'!$B$12*MAX(0,'3. Leases'!$F$8*'3. Leases'!$E$8*(1+'2. Inputs'!$B$6)^(('3. Leases'!$G$8+'3. Leases'!$H$8+INT(($A11-'3. Leases'!$G$8-1)/('3. Leases'!$H$8+'2. Inputs'!$B$11))*('3. Leases'!$H$8+'2. Inputs'!$B$11))/4)-('2. Inputs'!$B$3+'2. Inputs'!$B$4)*(1+'2. Inputs'!$B$7)^(('3. Leases'!$G$8+'3. Leases'!$H$8+INT(($A11-'3. Leases'!$G$8-1)/('3. Leases'!$H$8+'2. Inputs'!$B$11))*('3. Leases'!$H$8+'2. Inputs'!$B$11))/4))*'3. Leases'!$C$8,0))</f>
        <v>0</v>
      </c>
      <c r="AF11" s="15" t="n">
        <f aca="false">IF($A11&lt;='3. Leases'!$G$8,0,IF(AB11&lt;'3. Leases'!$H$8,'3. Leases'!$C$8,0))</f>
        <v>0</v>
      </c>
      <c r="AG11" s="14" t="n">
        <f aca="false">IF($A11&lt;='3. Leases'!$G$9,-1,MOD($A11-'3. Leases'!$G$9-1,('3. Leases'!$H$9+'2. Inputs'!$B$11)))</f>
        <v>-1</v>
      </c>
      <c r="AH11" s="15" t="n">
        <f aca="false">IF($A11&lt;='3. Leases'!$G$9,'3. Leases'!$C$9*'3. Leases'!$D$9/4,IF(AG11&lt;'3. Leases'!$H$9+'2. Inputs'!$B$10,0,'3. Leases'!$C$9*MAX(0,'3. Leases'!$F$9*'3. Leases'!$E$9*(1+'2. Inputs'!$B$6)^(('3. Leases'!$G$9+'3. Leases'!$H$9+INT(($A11-'3. Leases'!$G$9-1)/('3. Leases'!$H$9+'2. Inputs'!$B$11))*('3. Leases'!$H$9+'2. Inputs'!$B$11))/4)-('2. Inputs'!$B$3+'2. Inputs'!$B$4)*(1+'2. Inputs'!$B$7)^(('3. Leases'!$G$9+'3. Leases'!$H$9+INT(($A11-'3. Leases'!$G$9-1)/('3. Leases'!$H$9+'2. Inputs'!$B$11))*('3. Leases'!$H$9+'2. Inputs'!$B$11))/4))/4))</f>
        <v>59800</v>
      </c>
      <c r="AI11" s="15" t="n">
        <f aca="false">IF($A11&lt;='3. Leases'!$G$9,'3. Leases'!$C$9*'3. Leases'!$D$9,IF(AG11&lt;'3. Leases'!$H$9,0,'3. Leases'!$C$9*MAX(0,'3. Leases'!$F$9*'3. Leases'!$E$9*(1+'2. Inputs'!$B$6)^(('3. Leases'!$G$9+'3. Leases'!$H$9+INT(($A11-'3. Leases'!$G$9-1)/('3. Leases'!$H$9+'2. Inputs'!$B$11))*('3. Leases'!$H$9+'2. Inputs'!$B$11))/4)-('2. Inputs'!$B$3+'2. Inputs'!$B$4)*(1+'2. Inputs'!$B$7)^(('3. Leases'!$G$9+'3. Leases'!$H$9+INT(($A11-'3. Leases'!$G$9-1)/('3. Leases'!$H$9+'2. Inputs'!$B$11))*('3. Leases'!$H$9+'2. Inputs'!$B$11))/4))))</f>
        <v>239200</v>
      </c>
      <c r="AJ11" s="15" t="n">
        <f aca="false">IF($A11&lt;='3. Leases'!$G$9,0,IF(AG11=0,'3. Leases'!$C$9*'2. Inputs'!$B$8*(1+'2. Inputs'!$B$7)^(('3. Leases'!$G$9+INT(($A11-'3. Leases'!$G$9-1)/('3. Leases'!$H$9+'2. Inputs'!$B$11))*('3. Leases'!$H$9+'2. Inputs'!$B$11))/4),0)+IF(AG11='3. Leases'!$H$9,'2. Inputs'!$B$12*MAX(0,'3. Leases'!$F$9*'3. Leases'!$E$9*(1+'2. Inputs'!$B$6)^(('3. Leases'!$G$9+'3. Leases'!$H$9+INT(($A11-'3. Leases'!$G$9-1)/('3. Leases'!$H$9+'2. Inputs'!$B$11))*('3. Leases'!$H$9+'2. Inputs'!$B$11))/4)-('2. Inputs'!$B$3+'2. Inputs'!$B$4)*(1+'2. Inputs'!$B$7)^(('3. Leases'!$G$9+'3. Leases'!$H$9+INT(($A11-'3. Leases'!$G$9-1)/('3. Leases'!$H$9+'2. Inputs'!$B$11))*('3. Leases'!$H$9+'2. Inputs'!$B$11))/4))*'3. Leases'!$C$9,0))</f>
        <v>0</v>
      </c>
      <c r="AK11" s="15" t="n">
        <f aca="false">IF($A11&lt;='3. Leases'!$G$9,0,IF(AG11&lt;'3. Leases'!$H$9,'3. Leases'!$C$9,0))</f>
        <v>0</v>
      </c>
      <c r="AL11" s="14" t="n">
        <f aca="false">IF($A11&lt;='3. Leases'!$G$10,-1,MOD($A11-'3. Leases'!$G$10-1,('3. Leases'!$H$10+'2. Inputs'!$B$11)))</f>
        <v>-1</v>
      </c>
      <c r="AM11" s="15" t="n">
        <f aca="false">IF($A11&lt;='3. Leases'!$G$10,'3. Leases'!$C$10*'3. Leases'!$D$10/4,IF(AL11&lt;'3. Leases'!$H$10+'2. Inputs'!$B$10,0,'3. Leases'!$C$10*MAX(0,'3. Leases'!$F$10*'3. Leases'!$E$10*(1+'2. Inputs'!$B$6)^(('3. Leases'!$G$10+'3. Leases'!$H$10+INT(($A11-'3. Leases'!$G$10-1)/('3. Leases'!$H$10+'2. Inputs'!$B$11))*('3. Leases'!$H$10+'2. Inputs'!$B$11))/4)-('2. Inputs'!$B$3+'2. Inputs'!$B$4)*(1+'2. Inputs'!$B$7)^(('3. Leases'!$G$10+'3. Leases'!$H$10+INT(($A11-'3. Leases'!$G$10-1)/('3. Leases'!$H$10+'2. Inputs'!$B$11))*('3. Leases'!$H$10+'2. Inputs'!$B$11))/4))/4))</f>
        <v>24000</v>
      </c>
      <c r="AN11" s="15" t="n">
        <f aca="false">IF($A11&lt;='3. Leases'!$G$10,'3. Leases'!$C$10*'3. Leases'!$D$10,IF(AL11&lt;'3. Leases'!$H$10,0,'3. Leases'!$C$10*MAX(0,'3. Leases'!$F$10*'3. Leases'!$E$10*(1+'2. Inputs'!$B$6)^(('3. Leases'!$G$10+'3. Leases'!$H$10+INT(($A11-'3. Leases'!$G$10-1)/('3. Leases'!$H$10+'2. Inputs'!$B$11))*('3. Leases'!$H$10+'2. Inputs'!$B$11))/4)-('2. Inputs'!$B$3+'2. Inputs'!$B$4)*(1+'2. Inputs'!$B$7)^(('3. Leases'!$G$10+'3. Leases'!$H$10+INT(($A11-'3. Leases'!$G$10-1)/('3. Leases'!$H$10+'2. Inputs'!$B$11))*('3. Leases'!$H$10+'2. Inputs'!$B$11))/4))))</f>
        <v>96000</v>
      </c>
      <c r="AO11" s="15" t="n">
        <f aca="false">IF($A11&lt;='3. Leases'!$G$10,0,IF(AL11=0,'3. Leases'!$C$10*'2. Inputs'!$B$8*(1+'2. Inputs'!$B$7)^(('3. Leases'!$G$10+INT(($A11-'3. Leases'!$G$10-1)/('3. Leases'!$H$10+'2. Inputs'!$B$11))*('3. Leases'!$H$10+'2. Inputs'!$B$11))/4),0)+IF(AL11='3. Leases'!$H$10,'2. Inputs'!$B$12*MAX(0,'3. Leases'!$F$10*'3. Leases'!$E$10*(1+'2. Inputs'!$B$6)^(('3. Leases'!$G$10+'3. Leases'!$H$10+INT(($A11-'3. Leases'!$G$10-1)/('3. Leases'!$H$10+'2. Inputs'!$B$11))*('3. Leases'!$H$10+'2. Inputs'!$B$11))/4)-('2. Inputs'!$B$3+'2. Inputs'!$B$4)*(1+'2. Inputs'!$B$7)^(('3. Leases'!$G$10+'3. Leases'!$H$10+INT(($A11-'3. Leases'!$G$10-1)/('3. Leases'!$H$10+'2. Inputs'!$B$11))*('3. Leases'!$H$10+'2. Inputs'!$B$11))/4))*'3. Leases'!$C$10,0))</f>
        <v>0</v>
      </c>
      <c r="AP11" s="15" t="n">
        <f aca="false">IF($A11&lt;='3. Leases'!$G$10,0,IF(AL11&lt;'3. Leases'!$H$10,'3. Leases'!$C$10,0))</f>
        <v>0</v>
      </c>
      <c r="AQ11" s="14" t="n">
        <f aca="false">IF($A11&lt;='3. Leases'!$G$11,-1,MOD($A11-'3. Leases'!$G$11-1,('3. Leases'!$H$11+'2. Inputs'!$B$11)))</f>
        <v>-1</v>
      </c>
      <c r="AR11" s="15" t="n">
        <f aca="false">IF($A11&lt;='3. Leases'!$G$11,'3. Leases'!$C$11*'3. Leases'!$D$11/4,IF(AQ11&lt;'3. Leases'!$H$11+'2. Inputs'!$B$10,0,'3. Leases'!$C$11*MAX(0,'3. Leases'!$F$11*'3. Leases'!$E$11*(1+'2. Inputs'!$B$6)^(('3. Leases'!$G$11+'3. Leases'!$H$11+INT(($A11-'3. Leases'!$G$11-1)/('3. Leases'!$H$11+'2. Inputs'!$B$11))*('3. Leases'!$H$11+'2. Inputs'!$B$11))/4)-('2. Inputs'!$B$3+'2. Inputs'!$B$4)*(1+'2. Inputs'!$B$7)^(('3. Leases'!$G$11+'3. Leases'!$H$11+INT(($A11-'3. Leases'!$G$11-1)/('3. Leases'!$H$11+'2. Inputs'!$B$11))*('3. Leases'!$H$11+'2. Inputs'!$B$11))/4))/4))</f>
        <v>147000</v>
      </c>
      <c r="AS11" s="15" t="n">
        <f aca="false">IF($A11&lt;='3. Leases'!$G$11,'3. Leases'!$C$11*'3. Leases'!$D$11,IF(AQ11&lt;'3. Leases'!$H$11,0,'3. Leases'!$C$11*MAX(0,'3. Leases'!$F$11*'3. Leases'!$E$11*(1+'2. Inputs'!$B$6)^(('3. Leases'!$G$11+'3. Leases'!$H$11+INT(($A11-'3. Leases'!$G$11-1)/('3. Leases'!$H$11+'2. Inputs'!$B$11))*('3. Leases'!$H$11+'2. Inputs'!$B$11))/4)-('2. Inputs'!$B$3+'2. Inputs'!$B$4)*(1+'2. Inputs'!$B$7)^(('3. Leases'!$G$11+'3. Leases'!$H$11+INT(($A11-'3. Leases'!$G$11-1)/('3. Leases'!$H$11+'2. Inputs'!$B$11))*('3. Leases'!$H$11+'2. Inputs'!$B$11))/4))))</f>
        <v>588000</v>
      </c>
      <c r="AT11" s="15" t="n">
        <f aca="false">IF($A11&lt;='3. Leases'!$G$11,0,IF(AQ11=0,'3. Leases'!$C$11*'2. Inputs'!$B$8*(1+'2. Inputs'!$B$7)^(('3. Leases'!$G$11+INT(($A11-'3. Leases'!$G$11-1)/('3. Leases'!$H$11+'2. Inputs'!$B$11))*('3. Leases'!$H$11+'2. Inputs'!$B$11))/4),0)+IF(AQ11='3. Leases'!$H$11,'2. Inputs'!$B$12*MAX(0,'3. Leases'!$F$11*'3. Leases'!$E$11*(1+'2. Inputs'!$B$6)^(('3. Leases'!$G$11+'3. Leases'!$H$11+INT(($A11-'3. Leases'!$G$11-1)/('3. Leases'!$H$11+'2. Inputs'!$B$11))*('3. Leases'!$H$11+'2. Inputs'!$B$11))/4)-('2. Inputs'!$B$3+'2. Inputs'!$B$4)*(1+'2. Inputs'!$B$7)^(('3. Leases'!$G$11+'3. Leases'!$H$11+INT(($A11-'3. Leases'!$G$11-1)/('3. Leases'!$H$11+'2. Inputs'!$B$11))*('3. Leases'!$H$11+'2. Inputs'!$B$11))/4))*'3. Leases'!$C$11,0))</f>
        <v>0</v>
      </c>
      <c r="AU11" s="15" t="n">
        <f aca="false">IF($A11&lt;='3. Leases'!$G$11,0,IF(AQ11&lt;'3. Leases'!$H$11,'3. Leases'!$C$11,0))</f>
        <v>0</v>
      </c>
      <c r="AV11" s="14" t="n">
        <f aca="false">IF($A11&lt;='3. Leases'!$G$12,-1,MOD($A11-'3. Leases'!$G$12-1,('3. Leases'!$H$12+'2. Inputs'!$B$11)))</f>
        <v>-1</v>
      </c>
      <c r="AW11" s="15" t="n">
        <f aca="false">IF($A11&lt;='3. Leases'!$G$12,'3. Leases'!$C$12*'3. Leases'!$D$12/4,IF(AV11&lt;'3. Leases'!$H$12+'2. Inputs'!$B$10,0,'3. Leases'!$C$12*MAX(0,'3. Leases'!$F$12*'3. Leases'!$E$12*(1+'2. Inputs'!$B$6)^(('3. Leases'!$G$12+'3. Leases'!$H$12+INT(($A11-'3. Leases'!$G$12-1)/('3. Leases'!$H$12+'2. Inputs'!$B$11))*('3. Leases'!$H$12+'2. Inputs'!$B$11))/4)-('2. Inputs'!$B$3+'2. Inputs'!$B$4)*(1+'2. Inputs'!$B$7)^(('3. Leases'!$G$12+'3. Leases'!$H$12+INT(($A11-'3. Leases'!$G$12-1)/('3. Leases'!$H$12+'2. Inputs'!$B$11))*('3. Leases'!$H$12+'2. Inputs'!$B$11))/4))/4))</f>
        <v>21000</v>
      </c>
      <c r="AX11" s="15" t="n">
        <f aca="false">IF($A11&lt;='3. Leases'!$G$12,'3. Leases'!$C$12*'3. Leases'!$D$12,IF(AV11&lt;'3. Leases'!$H$12,0,'3. Leases'!$C$12*MAX(0,'3. Leases'!$F$12*'3. Leases'!$E$12*(1+'2. Inputs'!$B$6)^(('3. Leases'!$G$12+'3. Leases'!$H$12+INT(($A11-'3. Leases'!$G$12-1)/('3. Leases'!$H$12+'2. Inputs'!$B$11))*('3. Leases'!$H$12+'2. Inputs'!$B$11))/4)-('2. Inputs'!$B$3+'2. Inputs'!$B$4)*(1+'2. Inputs'!$B$7)^(('3. Leases'!$G$12+'3. Leases'!$H$12+INT(($A11-'3. Leases'!$G$12-1)/('3. Leases'!$H$12+'2. Inputs'!$B$11))*('3. Leases'!$H$12+'2. Inputs'!$B$11))/4))))</f>
        <v>84000</v>
      </c>
      <c r="AY11" s="15" t="n">
        <f aca="false">IF($A11&lt;='3. Leases'!$G$12,0,IF(AV11=0,'3. Leases'!$C$12*'2. Inputs'!$B$8*(1+'2. Inputs'!$B$7)^(('3. Leases'!$G$12+INT(($A11-'3. Leases'!$G$12-1)/('3. Leases'!$H$12+'2. Inputs'!$B$11))*('3. Leases'!$H$12+'2. Inputs'!$B$11))/4),0)+IF(AV11='3. Leases'!$H$12,'2. Inputs'!$B$12*MAX(0,'3. Leases'!$F$12*'3. Leases'!$E$12*(1+'2. Inputs'!$B$6)^(('3. Leases'!$G$12+'3. Leases'!$H$12+INT(($A11-'3. Leases'!$G$12-1)/('3. Leases'!$H$12+'2. Inputs'!$B$11))*('3. Leases'!$H$12+'2. Inputs'!$B$11))/4)-('2. Inputs'!$B$3+'2. Inputs'!$B$4)*(1+'2. Inputs'!$B$7)^(('3. Leases'!$G$12+'3. Leases'!$H$12+INT(($A11-'3. Leases'!$G$12-1)/('3. Leases'!$H$12+'2. Inputs'!$B$11))*('3. Leases'!$H$12+'2. Inputs'!$B$11))/4))*'3. Leases'!$C$12,0))</f>
        <v>0</v>
      </c>
      <c r="AZ11" s="15" t="n">
        <f aca="false">IF($A11&lt;='3. Leases'!$G$12,0,IF(AV11&lt;'3. Leases'!$H$12,'3. Leases'!$C$12,0))</f>
        <v>0</v>
      </c>
      <c r="BA11" s="14" t="n">
        <f aca="false">IF($A11&lt;='3. Leases'!$G$13,-1,MOD($A11-'3. Leases'!$G$13-1,('3. Leases'!$H$13+'2. Inputs'!$B$11)))</f>
        <v>-1</v>
      </c>
      <c r="BB11" s="15" t="n">
        <f aca="false">IF($A11&lt;='3. Leases'!$G$13,'3. Leases'!$C$13*'3. Leases'!$D$13/4,IF(BA11&lt;'3. Leases'!$H$13+'2. Inputs'!$B$10,0,'3. Leases'!$C$13*MAX(0,'3. Leases'!$F$13*'3. Leases'!$E$13*(1+'2. Inputs'!$B$6)^(('3. Leases'!$G$13+'3. Leases'!$H$13+INT(($A11-'3. Leases'!$G$13-1)/('3. Leases'!$H$13+'2. Inputs'!$B$11))*('3. Leases'!$H$13+'2. Inputs'!$B$11))/4)-('2. Inputs'!$B$3+'2. Inputs'!$B$4)*(1+'2. Inputs'!$B$7)^(('3. Leases'!$G$13+'3. Leases'!$H$13+INT(($A11-'3. Leases'!$G$13-1)/('3. Leases'!$H$13+'2. Inputs'!$B$11))*('3. Leases'!$H$13+'2. Inputs'!$B$11))/4))/4))</f>
        <v>53200</v>
      </c>
      <c r="BC11" s="15" t="n">
        <f aca="false">IF($A11&lt;='3. Leases'!$G$13,'3. Leases'!$C$13*'3. Leases'!$D$13,IF(BA11&lt;'3. Leases'!$H$13,0,'3. Leases'!$C$13*MAX(0,'3. Leases'!$F$13*'3. Leases'!$E$13*(1+'2. Inputs'!$B$6)^(('3. Leases'!$G$13+'3. Leases'!$H$13+INT(($A11-'3. Leases'!$G$13-1)/('3. Leases'!$H$13+'2. Inputs'!$B$11))*('3. Leases'!$H$13+'2. Inputs'!$B$11))/4)-('2. Inputs'!$B$3+'2. Inputs'!$B$4)*(1+'2. Inputs'!$B$7)^(('3. Leases'!$G$13+'3. Leases'!$H$13+INT(($A11-'3. Leases'!$G$13-1)/('3. Leases'!$H$13+'2. Inputs'!$B$11))*('3. Leases'!$H$13+'2. Inputs'!$B$11))/4))))</f>
        <v>212800</v>
      </c>
      <c r="BD11" s="15" t="n">
        <f aca="false">IF($A11&lt;='3. Leases'!$G$13,0,IF(BA11=0,'3. Leases'!$C$13*'2. Inputs'!$B$8*(1+'2. Inputs'!$B$7)^(('3. Leases'!$G$13+INT(($A11-'3. Leases'!$G$13-1)/('3. Leases'!$H$13+'2. Inputs'!$B$11))*('3. Leases'!$H$13+'2. Inputs'!$B$11))/4),0)+IF(BA11='3. Leases'!$H$13,'2. Inputs'!$B$12*MAX(0,'3. Leases'!$F$13*'3. Leases'!$E$13*(1+'2. Inputs'!$B$6)^(('3. Leases'!$G$13+'3. Leases'!$H$13+INT(($A11-'3. Leases'!$G$13-1)/('3. Leases'!$H$13+'2. Inputs'!$B$11))*('3. Leases'!$H$13+'2. Inputs'!$B$11))/4)-('2. Inputs'!$B$3+'2. Inputs'!$B$4)*(1+'2. Inputs'!$B$7)^(('3. Leases'!$G$13+'3. Leases'!$H$13+INT(($A11-'3. Leases'!$G$13-1)/('3. Leases'!$H$13+'2. Inputs'!$B$11))*('3. Leases'!$H$13+'2. Inputs'!$B$11))/4))*'3. Leases'!$C$13,0))</f>
        <v>0</v>
      </c>
      <c r="BE11" s="15" t="n">
        <f aca="false">IF($A11&lt;='3. Leases'!$G$13,0,IF(BA11&lt;'3. Leases'!$H$13,'3. Leases'!$C$13,0))</f>
        <v>0</v>
      </c>
      <c r="BF11" s="14" t="n">
        <f aca="false">IF($A11&lt;='3. Leases'!$G$14,-1,MOD($A11-'3. Leases'!$G$14-1,('3. Leases'!$H$14+'2. Inputs'!$B$11)))</f>
        <v>-1</v>
      </c>
      <c r="BG11" s="15" t="n">
        <f aca="false">IF($A11&lt;='3. Leases'!$G$14,'3. Leases'!$C$14*'3. Leases'!$D$14/4,IF(BF11&lt;'3. Leases'!$H$14+'2. Inputs'!$B$10,0,'3. Leases'!$C$14*MAX(0,'3. Leases'!$F$14*'3. Leases'!$E$14*(1+'2. Inputs'!$B$6)^(('3. Leases'!$G$14+'3. Leases'!$H$14+INT(($A11-'3. Leases'!$G$14-1)/('3. Leases'!$H$14+'2. Inputs'!$B$11))*('3. Leases'!$H$14+'2. Inputs'!$B$11))/4)-('2. Inputs'!$B$3+'2. Inputs'!$B$4)*(1+'2. Inputs'!$B$7)^(('3. Leases'!$G$14+'3. Leases'!$H$14+INT(($A11-'3. Leases'!$G$14-1)/('3. Leases'!$H$14+'2. Inputs'!$B$11))*('3. Leases'!$H$14+'2. Inputs'!$B$11))/4))/4))</f>
        <v>119625</v>
      </c>
      <c r="BH11" s="15" t="n">
        <f aca="false">IF($A11&lt;='3. Leases'!$G$14,'3. Leases'!$C$14*'3. Leases'!$D$14,IF(BF11&lt;'3. Leases'!$H$14,0,'3. Leases'!$C$14*MAX(0,'3. Leases'!$F$14*'3. Leases'!$E$14*(1+'2. Inputs'!$B$6)^(('3. Leases'!$G$14+'3. Leases'!$H$14+INT(($A11-'3. Leases'!$G$14-1)/('3. Leases'!$H$14+'2. Inputs'!$B$11))*('3. Leases'!$H$14+'2. Inputs'!$B$11))/4)-('2. Inputs'!$B$3+'2. Inputs'!$B$4)*(1+'2. Inputs'!$B$7)^(('3. Leases'!$G$14+'3. Leases'!$H$14+INT(($A11-'3. Leases'!$G$14-1)/('3. Leases'!$H$14+'2. Inputs'!$B$11))*('3. Leases'!$H$14+'2. Inputs'!$B$11))/4))))</f>
        <v>478500</v>
      </c>
      <c r="BI11" s="15" t="n">
        <f aca="false">IF($A11&lt;='3. Leases'!$G$14,0,IF(BF11=0,'3. Leases'!$C$14*'2. Inputs'!$B$8*(1+'2. Inputs'!$B$7)^(('3. Leases'!$G$14+INT(($A11-'3. Leases'!$G$14-1)/('3. Leases'!$H$14+'2. Inputs'!$B$11))*('3. Leases'!$H$14+'2. Inputs'!$B$11))/4),0)+IF(BF11='3. Leases'!$H$14,'2. Inputs'!$B$12*MAX(0,'3. Leases'!$F$14*'3. Leases'!$E$14*(1+'2. Inputs'!$B$6)^(('3. Leases'!$G$14+'3. Leases'!$H$14+INT(($A11-'3. Leases'!$G$14-1)/('3. Leases'!$H$14+'2. Inputs'!$B$11))*('3. Leases'!$H$14+'2. Inputs'!$B$11))/4)-('2. Inputs'!$B$3+'2. Inputs'!$B$4)*(1+'2. Inputs'!$B$7)^(('3. Leases'!$G$14+'3. Leases'!$H$14+INT(($A11-'3. Leases'!$G$14-1)/('3. Leases'!$H$14+'2. Inputs'!$B$11))*('3. Leases'!$H$14+'2. Inputs'!$B$11))/4))*'3. Leases'!$C$14,0))</f>
        <v>0</v>
      </c>
      <c r="BJ11" s="15" t="n">
        <f aca="false">IF($A11&lt;='3. Leases'!$G$14,0,IF(BF11&lt;'3. Leases'!$H$14,'3. Leases'!$C$14,0))</f>
        <v>0</v>
      </c>
      <c r="BK11" s="14" t="n">
        <f aca="false">IF($A11&lt;='3. Leases'!$G$15,-1,MOD($A11-'3. Leases'!$G$15-1,('3. Leases'!$H$15+'2. Inputs'!$B$11)))</f>
        <v>-1</v>
      </c>
      <c r="BL11" s="15" t="n">
        <f aca="false">IF($A11&lt;='3. Leases'!$G$15,'3. Leases'!$C$15*'3. Leases'!$D$15/4,IF(BK11&lt;'3. Leases'!$H$15+'2. Inputs'!$B$10,0,'3. Leases'!$C$15*MAX(0,'3. Leases'!$F$15*'3. Leases'!$E$15*(1+'2. Inputs'!$B$6)^(('3. Leases'!$G$15+'3. Leases'!$H$15+INT(($A11-'3. Leases'!$G$15-1)/('3. Leases'!$H$15+'2. Inputs'!$B$11))*('3. Leases'!$H$15+'2. Inputs'!$B$11))/4)-('2. Inputs'!$B$3+'2. Inputs'!$B$4)*(1+'2. Inputs'!$B$7)^(('3. Leases'!$G$15+'3. Leases'!$H$15+INT(($A11-'3. Leases'!$G$15-1)/('3. Leases'!$H$15+'2. Inputs'!$B$11))*('3. Leases'!$H$15+'2. Inputs'!$B$11))/4))/4))</f>
        <v>141375</v>
      </c>
      <c r="BM11" s="15" t="n">
        <f aca="false">IF($A11&lt;='3. Leases'!$G$15,'3. Leases'!$C$15*'3. Leases'!$D$15,IF(BK11&lt;'3. Leases'!$H$15,0,'3. Leases'!$C$15*MAX(0,'3. Leases'!$F$15*'3. Leases'!$E$15*(1+'2. Inputs'!$B$6)^(('3. Leases'!$G$15+'3. Leases'!$H$15+INT(($A11-'3. Leases'!$G$15-1)/('3. Leases'!$H$15+'2. Inputs'!$B$11))*('3. Leases'!$H$15+'2. Inputs'!$B$11))/4)-('2. Inputs'!$B$3+'2. Inputs'!$B$4)*(1+'2. Inputs'!$B$7)^(('3. Leases'!$G$15+'3. Leases'!$H$15+INT(($A11-'3. Leases'!$G$15-1)/('3. Leases'!$H$15+'2. Inputs'!$B$11))*('3. Leases'!$H$15+'2. Inputs'!$B$11))/4))))</f>
        <v>565500</v>
      </c>
      <c r="BN11" s="15" t="n">
        <f aca="false">IF($A11&lt;='3. Leases'!$G$15,0,IF(BK11=0,'3. Leases'!$C$15*'2. Inputs'!$B$8*(1+'2. Inputs'!$B$7)^(('3. Leases'!$G$15+INT(($A11-'3. Leases'!$G$15-1)/('3. Leases'!$H$15+'2. Inputs'!$B$11))*('3. Leases'!$H$15+'2. Inputs'!$B$11))/4),0)+IF(BK11='3. Leases'!$H$15,'2. Inputs'!$B$12*MAX(0,'3. Leases'!$F$15*'3. Leases'!$E$15*(1+'2. Inputs'!$B$6)^(('3. Leases'!$G$15+'3. Leases'!$H$15+INT(($A11-'3. Leases'!$G$15-1)/('3. Leases'!$H$15+'2. Inputs'!$B$11))*('3. Leases'!$H$15+'2. Inputs'!$B$11))/4)-('2. Inputs'!$B$3+'2. Inputs'!$B$4)*(1+'2. Inputs'!$B$7)^(('3. Leases'!$G$15+'3. Leases'!$H$15+INT(($A11-'3. Leases'!$G$15-1)/('3. Leases'!$H$15+'2. Inputs'!$B$11))*('3. Leases'!$H$15+'2. Inputs'!$B$11))/4))*'3. Leases'!$C$15,0))</f>
        <v>0</v>
      </c>
      <c r="BO11" s="15" t="n">
        <f aca="false">IF($A11&lt;='3. Leases'!$G$15,0,IF(BK11&lt;'3. Leases'!$H$15,'3. Leases'!$C$15,0))</f>
        <v>0</v>
      </c>
      <c r="BP11" s="14" t="n">
        <f aca="false">IF($A11&lt;='3. Leases'!$G$16,-1,MOD($A11-'3. Leases'!$G$16-1,('3. Leases'!$H$16+'2. Inputs'!$B$11)))</f>
        <v>-1</v>
      </c>
      <c r="BQ11" s="15" t="n">
        <f aca="false">IF($A11&lt;='3. Leases'!$G$16,'3. Leases'!$C$16*'3. Leases'!$D$16/4,IF(BP11&lt;'3. Leases'!$H$16+'2. Inputs'!$B$10,0,'3. Leases'!$C$16*MAX(0,'3. Leases'!$F$16*'3. Leases'!$E$16*(1+'2. Inputs'!$B$6)^(('3. Leases'!$G$16+'3. Leases'!$H$16+INT(($A11-'3. Leases'!$G$16-1)/('3. Leases'!$H$16+'2. Inputs'!$B$11))*('3. Leases'!$H$16+'2. Inputs'!$B$11))/4)-('2. Inputs'!$B$3+'2. Inputs'!$B$4)*(1+'2. Inputs'!$B$7)^(('3. Leases'!$G$16+'3. Leases'!$H$16+INT(($A11-'3. Leases'!$G$16-1)/('3. Leases'!$H$16+'2. Inputs'!$B$11))*('3. Leases'!$H$16+'2. Inputs'!$B$11))/4))/4))</f>
        <v>54687.5</v>
      </c>
      <c r="BR11" s="15" t="n">
        <f aca="false">IF($A11&lt;='3. Leases'!$G$16,'3. Leases'!$C$16*'3. Leases'!$D$16,IF(BP11&lt;'3. Leases'!$H$16,0,'3. Leases'!$C$16*MAX(0,'3. Leases'!$F$16*'3. Leases'!$E$16*(1+'2. Inputs'!$B$6)^(('3. Leases'!$G$16+'3. Leases'!$H$16+INT(($A11-'3. Leases'!$G$16-1)/('3. Leases'!$H$16+'2. Inputs'!$B$11))*('3. Leases'!$H$16+'2. Inputs'!$B$11))/4)-('2. Inputs'!$B$3+'2. Inputs'!$B$4)*(1+'2. Inputs'!$B$7)^(('3. Leases'!$G$16+'3. Leases'!$H$16+INT(($A11-'3. Leases'!$G$16-1)/('3. Leases'!$H$16+'2. Inputs'!$B$11))*('3. Leases'!$H$16+'2. Inputs'!$B$11))/4))))</f>
        <v>218750</v>
      </c>
      <c r="BS11" s="15" t="n">
        <f aca="false">IF($A11&lt;='3. Leases'!$G$16,0,IF(BP11=0,'3. Leases'!$C$16*'2. Inputs'!$B$8*(1+'2. Inputs'!$B$7)^(('3. Leases'!$G$16+INT(($A11-'3. Leases'!$G$16-1)/('3. Leases'!$H$16+'2. Inputs'!$B$11))*('3. Leases'!$H$16+'2. Inputs'!$B$11))/4),0)+IF(BP11='3. Leases'!$H$16,'2. Inputs'!$B$12*MAX(0,'3. Leases'!$F$16*'3. Leases'!$E$16*(1+'2. Inputs'!$B$6)^(('3. Leases'!$G$16+'3. Leases'!$H$16+INT(($A11-'3. Leases'!$G$16-1)/('3. Leases'!$H$16+'2. Inputs'!$B$11))*('3. Leases'!$H$16+'2. Inputs'!$B$11))/4)-('2. Inputs'!$B$3+'2. Inputs'!$B$4)*(1+'2. Inputs'!$B$7)^(('3. Leases'!$G$16+'3. Leases'!$H$16+INT(($A11-'3. Leases'!$G$16-1)/('3. Leases'!$H$16+'2. Inputs'!$B$11))*('3. Leases'!$H$16+'2. Inputs'!$B$11))/4))*'3. Leases'!$C$16,0))</f>
        <v>0</v>
      </c>
      <c r="BT11" s="15" t="n">
        <f aca="false">IF($A11&lt;='3. Leases'!$G$16,0,IF(BP11&lt;'3. Leases'!$H$16,'3. Leases'!$C$16,0))</f>
        <v>0</v>
      </c>
      <c r="BU11" s="14" t="n">
        <f aca="false">IF($A11&lt;='3. Leases'!$G$17,-1,MOD($A11-'3. Leases'!$G$17-1,('3. Leases'!$H$17+'2. Inputs'!$B$11)))</f>
        <v>3</v>
      </c>
      <c r="BV11" s="15" t="n">
        <f aca="false">IF($A11&lt;='3. Leases'!$G$17,'3. Leases'!$C$17*'3. Leases'!$D$17/4,IF(BU11&lt;'3. Leases'!$H$17+'2. Inputs'!$B$10,0,'3. Leases'!$C$17*MAX(0,'3. Leases'!$F$17*'3. Leases'!$E$17*(1+'2. Inputs'!$B$6)^(('3. Leases'!$G$17+'3. Leases'!$H$17+INT(($A11-'3. Leases'!$G$17-1)/('3. Leases'!$H$17+'2. Inputs'!$B$11))*('3. Leases'!$H$17+'2. Inputs'!$B$11))/4)-('2. Inputs'!$B$3+'2. Inputs'!$B$4)*(1+'2. Inputs'!$B$7)^(('3. Leases'!$G$17+'3. Leases'!$H$17+INT(($A11-'3. Leases'!$G$17-1)/('3. Leases'!$H$17+'2. Inputs'!$B$11))*('3. Leases'!$H$17+'2. Inputs'!$B$11))/4))/4))</f>
        <v>0</v>
      </c>
      <c r="BW11" s="15" t="n">
        <f aca="false">IF($A11&lt;='3. Leases'!$G$17,'3. Leases'!$C$17*'3. Leases'!$D$17,IF(BU11&lt;'3. Leases'!$H$17,0,'3. Leases'!$C$17*MAX(0,'3. Leases'!$F$17*'3. Leases'!$E$17*(1+'2. Inputs'!$B$6)^(('3. Leases'!$G$17+'3. Leases'!$H$17+INT(($A11-'3. Leases'!$G$17-1)/('3. Leases'!$H$17+'2. Inputs'!$B$11))*('3. Leases'!$H$17+'2. Inputs'!$B$11))/4)-('2. Inputs'!$B$3+'2. Inputs'!$B$4)*(1+'2. Inputs'!$B$7)^(('3. Leases'!$G$17+'3. Leases'!$H$17+INT(($A11-'3. Leases'!$G$17-1)/('3. Leases'!$H$17+'2. Inputs'!$B$11))*('3. Leases'!$H$17+'2. Inputs'!$B$11))/4))))</f>
        <v>0</v>
      </c>
      <c r="BX11" s="15" t="n">
        <f aca="false">IF($A11&lt;='3. Leases'!$G$17,0,IF(BU11=0,'3. Leases'!$C$17*'2. Inputs'!$B$8*(1+'2. Inputs'!$B$7)^(('3. Leases'!$G$17+INT(($A11-'3. Leases'!$G$17-1)/('3. Leases'!$H$17+'2. Inputs'!$B$11))*('3. Leases'!$H$17+'2. Inputs'!$B$11))/4),0)+IF(BU11='3. Leases'!$H$17,'2. Inputs'!$B$12*MAX(0,'3. Leases'!$F$17*'3. Leases'!$E$17*(1+'2. Inputs'!$B$6)^(('3. Leases'!$G$17+'3. Leases'!$H$17+INT(($A11-'3. Leases'!$G$17-1)/('3. Leases'!$H$17+'2. Inputs'!$B$11))*('3. Leases'!$H$17+'2. Inputs'!$B$11))/4)-('2. Inputs'!$B$3+'2. Inputs'!$B$4)*(1+'2. Inputs'!$B$7)^(('3. Leases'!$G$17+'3. Leases'!$H$17+INT(($A11-'3. Leases'!$G$17-1)/('3. Leases'!$H$17+'2. Inputs'!$B$11))*('3. Leases'!$H$17+'2. Inputs'!$B$11))/4))*'3. Leases'!$C$17,0))</f>
        <v>0</v>
      </c>
      <c r="BY11" s="15" t="n">
        <f aca="false">IF($A11&lt;='3. Leases'!$G$17,0,IF(BU11&lt;'3. Leases'!$H$17,'3. Leases'!$C$17,0))</f>
        <v>900</v>
      </c>
      <c r="BZ11" s="14" t="n">
        <f aca="false">IF($A11&lt;='3. Leases'!$G$18,-1,MOD($A11-'3. Leases'!$G$18-1,('3. Leases'!$H$18+'2. Inputs'!$B$11)))</f>
        <v>-1</v>
      </c>
      <c r="CA11" s="15" t="n">
        <f aca="false">IF($A11&lt;='3. Leases'!$G$18,'3. Leases'!$C$18*'3. Leases'!$D$18/4,IF(BZ11&lt;'3. Leases'!$H$18+'2. Inputs'!$B$10,0,'3. Leases'!$C$18*MAX(0,'3. Leases'!$F$18*'3. Leases'!$E$18*(1+'2. Inputs'!$B$6)^(('3. Leases'!$G$18+'3. Leases'!$H$18+INT(($A11-'3. Leases'!$G$18-1)/('3. Leases'!$H$18+'2. Inputs'!$B$11))*('3. Leases'!$H$18+'2. Inputs'!$B$11))/4)-('2. Inputs'!$B$3+'2. Inputs'!$B$4)*(1+'2. Inputs'!$B$7)^(('3. Leases'!$G$18+'3. Leases'!$H$18+INT(($A11-'3. Leases'!$G$18-1)/('3. Leases'!$H$18+'2. Inputs'!$B$11))*('3. Leases'!$H$18+'2. Inputs'!$B$11))/4))/4))</f>
        <v>118000</v>
      </c>
      <c r="CB11" s="15" t="n">
        <f aca="false">IF($A11&lt;='3. Leases'!$G$18,'3. Leases'!$C$18*'3. Leases'!$D$18,IF(BZ11&lt;'3. Leases'!$H$18,0,'3. Leases'!$C$18*MAX(0,'3. Leases'!$F$18*'3. Leases'!$E$18*(1+'2. Inputs'!$B$6)^(('3. Leases'!$G$18+'3. Leases'!$H$18+INT(($A11-'3. Leases'!$G$18-1)/('3. Leases'!$H$18+'2. Inputs'!$B$11))*('3. Leases'!$H$18+'2. Inputs'!$B$11))/4)-('2. Inputs'!$B$3+'2. Inputs'!$B$4)*(1+'2. Inputs'!$B$7)^(('3. Leases'!$G$18+'3. Leases'!$H$18+INT(($A11-'3. Leases'!$G$18-1)/('3. Leases'!$H$18+'2. Inputs'!$B$11))*('3. Leases'!$H$18+'2. Inputs'!$B$11))/4))))</f>
        <v>472000</v>
      </c>
      <c r="CC11" s="15" t="n">
        <f aca="false">IF($A11&lt;='3. Leases'!$G$18,0,IF(BZ11=0,'3. Leases'!$C$18*'2. Inputs'!$B$8*(1+'2. Inputs'!$B$7)^(('3. Leases'!$G$18+INT(($A11-'3. Leases'!$G$18-1)/('3. Leases'!$H$18+'2. Inputs'!$B$11))*('3. Leases'!$H$18+'2. Inputs'!$B$11))/4),0)+IF(BZ11='3. Leases'!$H$18,'2. Inputs'!$B$12*MAX(0,'3. Leases'!$F$18*'3. Leases'!$E$18*(1+'2. Inputs'!$B$6)^(('3. Leases'!$G$18+'3. Leases'!$H$18+INT(($A11-'3. Leases'!$G$18-1)/('3. Leases'!$H$18+'2. Inputs'!$B$11))*('3. Leases'!$H$18+'2. Inputs'!$B$11))/4)-('2. Inputs'!$B$3+'2. Inputs'!$B$4)*(1+'2. Inputs'!$B$7)^(('3. Leases'!$G$18+'3. Leases'!$H$18+INT(($A11-'3. Leases'!$G$18-1)/('3. Leases'!$H$18+'2. Inputs'!$B$11))*('3. Leases'!$H$18+'2. Inputs'!$B$11))/4))*'3. Leases'!$C$18,0))</f>
        <v>0</v>
      </c>
      <c r="CD11" s="15" t="n">
        <f aca="false">IF($A11&lt;='3. Leases'!$G$18,0,IF(BZ11&lt;'3. Leases'!$H$18,'3. Leases'!$C$18,0))</f>
        <v>0</v>
      </c>
      <c r="CE11" s="14" t="n">
        <f aca="false">IF($A11&lt;='3. Leases'!$G$19,-1,MOD($A11-'3. Leases'!$G$19-1,('3. Leases'!$H$19+'2. Inputs'!$B$11)))</f>
        <v>7</v>
      </c>
      <c r="CF11" s="15" t="n">
        <f aca="false">IF($A11&lt;='3. Leases'!$G$19,'3. Leases'!$C$19*'3. Leases'!$D$19/4,IF(CE11&lt;'3. Leases'!$H$19+'2. Inputs'!$B$10,0,'3. Leases'!$C$19*MAX(0,'3. Leases'!$F$19*'3. Leases'!$E$19*(1+'2. Inputs'!$B$6)^(('3. Leases'!$G$19+'3. Leases'!$H$19+INT(($A11-'3. Leases'!$G$19-1)/('3. Leases'!$H$19+'2. Inputs'!$B$11))*('3. Leases'!$H$19+'2. Inputs'!$B$11))/4)-('2. Inputs'!$B$3+'2. Inputs'!$B$4)*(1+'2. Inputs'!$B$7)^(('3. Leases'!$G$19+'3. Leases'!$H$19+INT(($A11-'3. Leases'!$G$19-1)/('3. Leases'!$H$19+'2. Inputs'!$B$11))*('3. Leases'!$H$19+'2. Inputs'!$B$11))/4))/4))</f>
        <v>26174.65625</v>
      </c>
      <c r="CG11" s="15" t="n">
        <f aca="false">IF($A11&lt;='3. Leases'!$G$19,'3. Leases'!$C$19*'3. Leases'!$D$19,IF(CE11&lt;'3. Leases'!$H$19,0,'3. Leases'!$C$19*MAX(0,'3. Leases'!$F$19*'3. Leases'!$E$19*(1+'2. Inputs'!$B$6)^(('3. Leases'!$G$19+'3. Leases'!$H$19+INT(($A11-'3. Leases'!$G$19-1)/('3. Leases'!$H$19+'2. Inputs'!$B$11))*('3. Leases'!$H$19+'2. Inputs'!$B$11))/4)-('2. Inputs'!$B$3+'2. Inputs'!$B$4)*(1+'2. Inputs'!$B$7)^(('3. Leases'!$G$19+'3. Leases'!$H$19+INT(($A11-'3. Leases'!$G$19-1)/('3. Leases'!$H$19+'2. Inputs'!$B$11))*('3. Leases'!$H$19+'2. Inputs'!$B$11))/4))))</f>
        <v>104698.625</v>
      </c>
      <c r="CH11" s="15" t="n">
        <f aca="false">IF($A11&lt;='3. Leases'!$G$19,0,IF(CE11=0,'3. Leases'!$C$19*'2. Inputs'!$B$8*(1+'2. Inputs'!$B$7)^(('3. Leases'!$G$19+INT(($A11-'3. Leases'!$G$19-1)/('3. Leases'!$H$19+'2. Inputs'!$B$11))*('3. Leases'!$H$19+'2. Inputs'!$B$11))/4),0)+IF(CE11='3. Leases'!$H$19,'2. Inputs'!$B$12*MAX(0,'3. Leases'!$F$19*'3. Leases'!$E$19*(1+'2. Inputs'!$B$6)^(('3. Leases'!$G$19+'3. Leases'!$H$19+INT(($A11-'3. Leases'!$G$19-1)/('3. Leases'!$H$19+'2. Inputs'!$B$11))*('3. Leases'!$H$19+'2. Inputs'!$B$11))/4)-('2. Inputs'!$B$3+'2. Inputs'!$B$4)*(1+'2. Inputs'!$B$7)^(('3. Leases'!$G$19+'3. Leases'!$H$19+INT(($A11-'3. Leases'!$G$19-1)/('3. Leases'!$H$19+'2. Inputs'!$B$11))*('3. Leases'!$H$19+'2. Inputs'!$B$11))/4))*'3. Leases'!$C$19,0))</f>
        <v>0</v>
      </c>
      <c r="CI11" s="15" t="n">
        <f aca="false">IF($A11&lt;='3. Leases'!$G$19,0,IF(CE11&lt;'3. Leases'!$H$19,'3. Leases'!$C$19,0))</f>
        <v>0</v>
      </c>
      <c r="CJ11" s="15" t="n">
        <f aca="false">D11+I11+N11+S11+X11+AC11+AH11+AM11+AR11+AW11+BB11+BG11+BL11+BQ11+BV11+CA11+CF11</f>
        <v>1271512.15625</v>
      </c>
      <c r="CK11" s="15" t="n">
        <f aca="false">E11+J11+O11+T11+Y11+AD11+AI11+AN11+AS11+AX11+BC11+BH11+BM11+BR11+BW11+CB11+CG11</f>
        <v>5086048.625</v>
      </c>
      <c r="CL11" s="15" t="n">
        <f aca="false">F11+K11+P11+U11+Z11+AE11+AJ11+AO11+AT11+AY11+BD11+BI11+BN11+BS11+BX11+CC11+CH11</f>
        <v>0</v>
      </c>
      <c r="CM11" s="15" t="n">
        <f aca="false">G11+L11+Q11+V11+AA11+AF11+AK11+AP11+AU11+AZ11+BE11+BJ11+BO11+BT11+BY11+CD11+CI11</f>
        <v>2320</v>
      </c>
      <c r="CN11" s="15" t="n">
        <f aca="false">CJ11*(1-'2. Inputs'!$B$13)*(1-'2. Inputs'!$B$15)-CM11*('2. Inputs'!$B$5-'2. Inputs'!$B$4*MIN('2. Inputs'!$B$14,'2. Inputs'!$B$9)/'2. Inputs'!$B$9)*(1+'2. Inputs'!$B$7)^(($A11-1)/4)/4</f>
        <v>1136474.28537338</v>
      </c>
      <c r="CO11" s="15" t="n">
        <f aca="false">CN11-CL11</f>
        <v>1136474.28537338</v>
      </c>
      <c r="CP11" s="16" t="n">
        <f aca="false">1/(1+((1+'2. Inputs'!$B$16)^0.25-1))^$A11</f>
        <v>0.849455286797341</v>
      </c>
      <c r="CQ11" s="15" t="n">
        <f aca="false">CO11*CP11</f>
        <v>965384.090019648</v>
      </c>
    </row>
    <row r="12" customFormat="false" ht="15" hidden="false" customHeight="false" outlineLevel="0" collapsed="false">
      <c r="A12" s="0" t="n">
        <v>9</v>
      </c>
      <c r="B12" s="0" t="n">
        <f aca="false">CEILING(A12/4,1)</f>
        <v>3</v>
      </c>
      <c r="C12" s="14" t="n">
        <f aca="false">IF($A12&lt;='3. Leases'!$G$3,-1,MOD($A12-'3. Leases'!$G$3-1,('3. Leases'!$H$3+'2. Inputs'!$B$11)))</f>
        <v>-1</v>
      </c>
      <c r="D12" s="15" t="n">
        <f aca="false">IF($A12&lt;='3. Leases'!$G$3,'3. Leases'!$C$3*'3. Leases'!$D$3/4,IF(C12&lt;'3. Leases'!$H$3+'2. Inputs'!$B$10,0,'3. Leases'!$C$3*MAX(0,'3. Leases'!$F$3*'3. Leases'!$E$3*(1+'2. Inputs'!$B$6)^(('3. Leases'!$G$3+'3. Leases'!$H$3+INT(($A12-'3. Leases'!$G$3-1)/('3. Leases'!$H$3+'2. Inputs'!$B$11))*('3. Leases'!$H$3+'2. Inputs'!$B$11))/4)-('2. Inputs'!$B$3+'2. Inputs'!$B$4)*(1+'2. Inputs'!$B$7)^(('3. Leases'!$G$3+'3. Leases'!$H$3+INT(($A12-'3. Leases'!$G$3-1)/('3. Leases'!$H$3+'2. Inputs'!$B$11))*('3. Leases'!$H$3+'2. Inputs'!$B$11))/4))/4))</f>
        <v>140400</v>
      </c>
      <c r="E12" s="15" t="n">
        <f aca="false">IF($A12&lt;='3. Leases'!$G$3,'3. Leases'!$C$3*'3. Leases'!$D$3,IF(C12&lt;'3. Leases'!$H$3,0,'3. Leases'!$C$3*MAX(0,'3. Leases'!$F$3*'3. Leases'!$E$3*(1+'2. Inputs'!$B$6)^(('3. Leases'!$G$3+'3. Leases'!$H$3+INT(($A12-'3. Leases'!$G$3-1)/('3. Leases'!$H$3+'2. Inputs'!$B$11))*('3. Leases'!$H$3+'2. Inputs'!$B$11))/4)-('2. Inputs'!$B$3+'2. Inputs'!$B$4)*(1+'2. Inputs'!$B$7)^(('3. Leases'!$G$3+'3. Leases'!$H$3+INT(($A12-'3. Leases'!$G$3-1)/('3. Leases'!$H$3+'2. Inputs'!$B$11))*('3. Leases'!$H$3+'2. Inputs'!$B$11))/4))))</f>
        <v>561600</v>
      </c>
      <c r="F12" s="15" t="n">
        <f aca="false">IF($A12&lt;='3. Leases'!$G$3,0,IF(C12=0,'3. Leases'!$C$3*'2. Inputs'!$B$8*(1+'2. Inputs'!$B$7)^(('3. Leases'!$G$3+INT(($A12-'3. Leases'!$G$3-1)/('3. Leases'!$H$3+'2. Inputs'!$B$11))*('3. Leases'!$H$3+'2. Inputs'!$B$11))/4),0)+IF(C12='3. Leases'!$H$3,'2. Inputs'!$B$12*MAX(0,'3. Leases'!$F$3*'3. Leases'!$E$3*(1+'2. Inputs'!$B$6)^(('3. Leases'!$G$3+'3. Leases'!$H$3+INT(($A12-'3. Leases'!$G$3-1)/('3. Leases'!$H$3+'2. Inputs'!$B$11))*('3. Leases'!$H$3+'2. Inputs'!$B$11))/4)-('2. Inputs'!$B$3+'2. Inputs'!$B$4)*(1+'2. Inputs'!$B$7)^(('3. Leases'!$G$3+'3. Leases'!$H$3+INT(($A12-'3. Leases'!$G$3-1)/('3. Leases'!$H$3+'2. Inputs'!$B$11))*('3. Leases'!$H$3+'2. Inputs'!$B$11))/4))*'3. Leases'!$C$3,0))</f>
        <v>0</v>
      </c>
      <c r="G12" s="15" t="n">
        <f aca="false">IF($A12&lt;='3. Leases'!$G$3,0,IF(C12&lt;'3. Leases'!$H$3,'3. Leases'!$C$3,0))</f>
        <v>0</v>
      </c>
      <c r="H12" s="14" t="n">
        <f aca="false">IF($A12&lt;='3. Leases'!$G$4,-1,MOD($A12-'3. Leases'!$G$4-1,('3. Leases'!$H$4+'2. Inputs'!$B$11)))</f>
        <v>-1</v>
      </c>
      <c r="I12" s="15" t="n">
        <f aca="false">IF($A12&lt;='3. Leases'!$G$4,'3. Leases'!$C$4*'3. Leases'!$D$4/4,IF(H12&lt;'3. Leases'!$H$4+'2. Inputs'!$B$10,0,'3. Leases'!$C$4*MAX(0,'3. Leases'!$F$4*'3. Leases'!$E$4*(1+'2. Inputs'!$B$6)^(('3. Leases'!$G$4+'3. Leases'!$H$4+INT(($A12-'3. Leases'!$G$4-1)/('3. Leases'!$H$4+'2. Inputs'!$B$11))*('3. Leases'!$H$4+'2. Inputs'!$B$11))/4)-('2. Inputs'!$B$3+'2. Inputs'!$B$4)*(1+'2. Inputs'!$B$7)^(('3. Leases'!$G$4+'3. Leases'!$H$4+INT(($A12-'3. Leases'!$G$4-1)/('3. Leases'!$H$4+'2. Inputs'!$B$11))*('3. Leases'!$H$4+'2. Inputs'!$B$11))/4))/4))</f>
        <v>157250</v>
      </c>
      <c r="J12" s="15" t="n">
        <f aca="false">IF($A12&lt;='3. Leases'!$G$4,'3. Leases'!$C$4*'3. Leases'!$D$4,IF(H12&lt;'3. Leases'!$H$4,0,'3. Leases'!$C$4*MAX(0,'3. Leases'!$F$4*'3. Leases'!$E$4*(1+'2. Inputs'!$B$6)^(('3. Leases'!$G$4+'3. Leases'!$H$4+INT(($A12-'3. Leases'!$G$4-1)/('3. Leases'!$H$4+'2. Inputs'!$B$11))*('3. Leases'!$H$4+'2. Inputs'!$B$11))/4)-('2. Inputs'!$B$3+'2. Inputs'!$B$4)*(1+'2. Inputs'!$B$7)^(('3. Leases'!$G$4+'3. Leases'!$H$4+INT(($A12-'3. Leases'!$G$4-1)/('3. Leases'!$H$4+'2. Inputs'!$B$11))*('3. Leases'!$H$4+'2. Inputs'!$B$11))/4))))</f>
        <v>629000</v>
      </c>
      <c r="K12" s="15" t="n">
        <f aca="false">IF($A12&lt;='3. Leases'!$G$4,0,IF(H12=0,'3. Leases'!$C$4*'2. Inputs'!$B$8*(1+'2. Inputs'!$B$7)^(('3. Leases'!$G$4+INT(($A12-'3. Leases'!$G$4-1)/('3. Leases'!$H$4+'2. Inputs'!$B$11))*('3. Leases'!$H$4+'2. Inputs'!$B$11))/4),0)+IF(H12='3. Leases'!$H$4,'2. Inputs'!$B$12*MAX(0,'3. Leases'!$F$4*'3. Leases'!$E$4*(1+'2. Inputs'!$B$6)^(('3. Leases'!$G$4+'3. Leases'!$H$4+INT(($A12-'3. Leases'!$G$4-1)/('3. Leases'!$H$4+'2. Inputs'!$B$11))*('3. Leases'!$H$4+'2. Inputs'!$B$11))/4)-('2. Inputs'!$B$3+'2. Inputs'!$B$4)*(1+'2. Inputs'!$B$7)^(('3. Leases'!$G$4+'3. Leases'!$H$4+INT(($A12-'3. Leases'!$G$4-1)/('3. Leases'!$H$4+'2. Inputs'!$B$11))*('3. Leases'!$H$4+'2. Inputs'!$B$11))/4))*'3. Leases'!$C$4,0))</f>
        <v>0</v>
      </c>
      <c r="L12" s="15" t="n">
        <f aca="false">IF($A12&lt;='3. Leases'!$G$4,0,IF(H12&lt;'3. Leases'!$H$4,'3. Leases'!$C$4,0))</f>
        <v>0</v>
      </c>
      <c r="M12" s="14" t="n">
        <f aca="false">IF($A12&lt;='3. Leases'!$G$5,-1,MOD($A12-'3. Leases'!$G$5-1,('3. Leases'!$H$5+'2. Inputs'!$B$11)))</f>
        <v>2</v>
      </c>
      <c r="N12" s="15" t="n">
        <f aca="false">IF($A12&lt;='3. Leases'!$G$5,'3. Leases'!$C$5*'3. Leases'!$D$5/4,IF(M12&lt;'3. Leases'!$H$5+'2. Inputs'!$B$10,0,'3. Leases'!$C$5*MAX(0,'3. Leases'!$F$5*'3. Leases'!$E$5*(1+'2. Inputs'!$B$6)^(('3. Leases'!$G$5+'3. Leases'!$H$5+INT(($A12-'3. Leases'!$G$5-1)/('3. Leases'!$H$5+'2. Inputs'!$B$11))*('3. Leases'!$H$5+'2. Inputs'!$B$11))/4)-('2. Inputs'!$B$3+'2. Inputs'!$B$4)*(1+'2. Inputs'!$B$7)^(('3. Leases'!$G$5+'3. Leases'!$H$5+INT(($A12-'3. Leases'!$G$5-1)/('3. Leases'!$H$5+'2. Inputs'!$B$11))*('3. Leases'!$H$5+'2. Inputs'!$B$11))/4))/4))</f>
        <v>0</v>
      </c>
      <c r="O12" s="15" t="n">
        <f aca="false">IF($A12&lt;='3. Leases'!$G$5,'3. Leases'!$C$5*'3. Leases'!$D$5,IF(M12&lt;'3. Leases'!$H$5,0,'3. Leases'!$C$5*MAX(0,'3. Leases'!$F$5*'3. Leases'!$E$5*(1+'2. Inputs'!$B$6)^(('3. Leases'!$G$5+'3. Leases'!$H$5+INT(($A12-'3. Leases'!$G$5-1)/('3. Leases'!$H$5+'2. Inputs'!$B$11))*('3. Leases'!$H$5+'2. Inputs'!$B$11))/4)-('2. Inputs'!$B$3+'2. Inputs'!$B$4)*(1+'2. Inputs'!$B$7)^(('3. Leases'!$G$5+'3. Leases'!$H$5+INT(($A12-'3. Leases'!$G$5-1)/('3. Leases'!$H$5+'2. Inputs'!$B$11))*('3. Leases'!$H$5+'2. Inputs'!$B$11))/4))))</f>
        <v>0</v>
      </c>
      <c r="P12" s="15" t="n">
        <f aca="false">IF($A12&lt;='3. Leases'!$G$5,0,IF(M12=0,'3. Leases'!$C$5*'2. Inputs'!$B$8*(1+'2. Inputs'!$B$7)^(('3. Leases'!$G$5+INT(($A12-'3. Leases'!$G$5-1)/('3. Leases'!$H$5+'2. Inputs'!$B$11))*('3. Leases'!$H$5+'2. Inputs'!$B$11))/4),0)+IF(M12='3. Leases'!$H$5,'2. Inputs'!$B$12*MAX(0,'3. Leases'!$F$5*'3. Leases'!$E$5*(1+'2. Inputs'!$B$6)^(('3. Leases'!$G$5+'3. Leases'!$H$5+INT(($A12-'3. Leases'!$G$5-1)/('3. Leases'!$H$5+'2. Inputs'!$B$11))*('3. Leases'!$H$5+'2. Inputs'!$B$11))/4)-('2. Inputs'!$B$3+'2. Inputs'!$B$4)*(1+'2. Inputs'!$B$7)^(('3. Leases'!$G$5+'3. Leases'!$H$5+INT(($A12-'3. Leases'!$G$5-1)/('3. Leases'!$H$5+'2. Inputs'!$B$11))*('3. Leases'!$H$5+'2. Inputs'!$B$11))/4))*'3. Leases'!$C$5,0))</f>
        <v>0</v>
      </c>
      <c r="Q12" s="15" t="n">
        <f aca="false">IF($A12&lt;='3. Leases'!$G$5,0,IF(M12&lt;'3. Leases'!$H$5,'3. Leases'!$C$5,0))</f>
        <v>1420</v>
      </c>
      <c r="R12" s="14" t="n">
        <f aca="false">IF($A12&lt;='3. Leases'!$G$6,-1,MOD($A12-'3. Leases'!$G$6-1,('3. Leases'!$H$6+'2. Inputs'!$B$11)))</f>
        <v>-1</v>
      </c>
      <c r="S12" s="15" t="n">
        <f aca="false">IF($A12&lt;='3. Leases'!$G$6,'3. Leases'!$C$6*'3. Leases'!$D$6/4,IF(R12&lt;'3. Leases'!$H$6+'2. Inputs'!$B$10,0,'3. Leases'!$C$6*MAX(0,'3. Leases'!$F$6*'3. Leases'!$E$6*(1+'2. Inputs'!$B$6)^(('3. Leases'!$G$6+'3. Leases'!$H$6+INT(($A12-'3. Leases'!$G$6-1)/('3. Leases'!$H$6+'2. Inputs'!$B$11))*('3. Leases'!$H$6+'2. Inputs'!$B$11))/4)-('2. Inputs'!$B$3+'2. Inputs'!$B$4)*(1+'2. Inputs'!$B$7)^(('3. Leases'!$G$6+'3. Leases'!$H$6+INT(($A12-'3. Leases'!$G$6-1)/('3. Leases'!$H$6+'2. Inputs'!$B$11))*('3. Leases'!$H$6+'2. Inputs'!$B$11))/4))/4))</f>
        <v>48000</v>
      </c>
      <c r="T12" s="15" t="n">
        <f aca="false">IF($A12&lt;='3. Leases'!$G$6,'3. Leases'!$C$6*'3. Leases'!$D$6,IF(R12&lt;'3. Leases'!$H$6,0,'3. Leases'!$C$6*MAX(0,'3. Leases'!$F$6*'3. Leases'!$E$6*(1+'2. Inputs'!$B$6)^(('3. Leases'!$G$6+'3. Leases'!$H$6+INT(($A12-'3. Leases'!$G$6-1)/('3. Leases'!$H$6+'2. Inputs'!$B$11))*('3. Leases'!$H$6+'2. Inputs'!$B$11))/4)-('2. Inputs'!$B$3+'2. Inputs'!$B$4)*(1+'2. Inputs'!$B$7)^(('3. Leases'!$G$6+'3. Leases'!$H$6+INT(($A12-'3. Leases'!$G$6-1)/('3. Leases'!$H$6+'2. Inputs'!$B$11))*('3. Leases'!$H$6+'2. Inputs'!$B$11))/4))))</f>
        <v>192000</v>
      </c>
      <c r="U12" s="15" t="n">
        <f aca="false">IF($A12&lt;='3. Leases'!$G$6,0,IF(R12=0,'3. Leases'!$C$6*'2. Inputs'!$B$8*(1+'2. Inputs'!$B$7)^(('3. Leases'!$G$6+INT(($A12-'3. Leases'!$G$6-1)/('3. Leases'!$H$6+'2. Inputs'!$B$11))*('3. Leases'!$H$6+'2. Inputs'!$B$11))/4),0)+IF(R12='3. Leases'!$H$6,'2. Inputs'!$B$12*MAX(0,'3. Leases'!$F$6*'3. Leases'!$E$6*(1+'2. Inputs'!$B$6)^(('3. Leases'!$G$6+'3. Leases'!$H$6+INT(($A12-'3. Leases'!$G$6-1)/('3. Leases'!$H$6+'2. Inputs'!$B$11))*('3. Leases'!$H$6+'2. Inputs'!$B$11))/4)-('2. Inputs'!$B$3+'2. Inputs'!$B$4)*(1+'2. Inputs'!$B$7)^(('3. Leases'!$G$6+'3. Leases'!$H$6+INT(($A12-'3. Leases'!$G$6-1)/('3. Leases'!$H$6+'2. Inputs'!$B$11))*('3. Leases'!$H$6+'2. Inputs'!$B$11))/4))*'3. Leases'!$C$6,0))</f>
        <v>0</v>
      </c>
      <c r="V12" s="15" t="n">
        <f aca="false">IF($A12&lt;='3. Leases'!$G$6,0,IF(R12&lt;'3. Leases'!$H$6,'3. Leases'!$C$6,0))</f>
        <v>0</v>
      </c>
      <c r="W12" s="14" t="n">
        <f aca="false">IF($A12&lt;='3. Leases'!$G$7,-1,MOD($A12-'3. Leases'!$G$7-1,('3. Leases'!$H$7+'2. Inputs'!$B$11)))</f>
        <v>-1</v>
      </c>
      <c r="X12" s="15" t="n">
        <f aca="false">IF($A12&lt;='3. Leases'!$G$7,'3. Leases'!$C$7*'3. Leases'!$D$7/4,IF(W12&lt;'3. Leases'!$H$7+'2. Inputs'!$B$10,0,'3. Leases'!$C$7*MAX(0,'3. Leases'!$F$7*'3. Leases'!$E$7*(1+'2. Inputs'!$B$6)^(('3. Leases'!$G$7+'3. Leases'!$H$7+INT(($A12-'3. Leases'!$G$7-1)/('3. Leases'!$H$7+'2. Inputs'!$B$11))*('3. Leases'!$H$7+'2. Inputs'!$B$11))/4)-('2. Inputs'!$B$3+'2. Inputs'!$B$4)*(1+'2. Inputs'!$B$7)^(('3. Leases'!$G$7+'3. Leases'!$H$7+INT(($A12-'3. Leases'!$G$7-1)/('3. Leases'!$H$7+'2. Inputs'!$B$11))*('3. Leases'!$H$7+'2. Inputs'!$B$11))/4))/4))</f>
        <v>106000</v>
      </c>
      <c r="Y12" s="15" t="n">
        <f aca="false">IF($A12&lt;='3. Leases'!$G$7,'3. Leases'!$C$7*'3. Leases'!$D$7,IF(W12&lt;'3. Leases'!$H$7,0,'3. Leases'!$C$7*MAX(0,'3. Leases'!$F$7*'3. Leases'!$E$7*(1+'2. Inputs'!$B$6)^(('3. Leases'!$G$7+'3. Leases'!$H$7+INT(($A12-'3. Leases'!$G$7-1)/('3. Leases'!$H$7+'2. Inputs'!$B$11))*('3. Leases'!$H$7+'2. Inputs'!$B$11))/4)-('2. Inputs'!$B$3+'2. Inputs'!$B$4)*(1+'2. Inputs'!$B$7)^(('3. Leases'!$G$7+'3. Leases'!$H$7+INT(($A12-'3. Leases'!$G$7-1)/('3. Leases'!$H$7+'2. Inputs'!$B$11))*('3. Leases'!$H$7+'2. Inputs'!$B$11))/4))))</f>
        <v>424000</v>
      </c>
      <c r="Z12" s="15" t="n">
        <f aca="false">IF($A12&lt;='3. Leases'!$G$7,0,IF(W12=0,'3. Leases'!$C$7*'2. Inputs'!$B$8*(1+'2. Inputs'!$B$7)^(('3. Leases'!$G$7+INT(($A12-'3. Leases'!$G$7-1)/('3. Leases'!$H$7+'2. Inputs'!$B$11))*('3. Leases'!$H$7+'2. Inputs'!$B$11))/4),0)+IF(W12='3. Leases'!$H$7,'2. Inputs'!$B$12*MAX(0,'3. Leases'!$F$7*'3. Leases'!$E$7*(1+'2. Inputs'!$B$6)^(('3. Leases'!$G$7+'3. Leases'!$H$7+INT(($A12-'3. Leases'!$G$7-1)/('3. Leases'!$H$7+'2. Inputs'!$B$11))*('3. Leases'!$H$7+'2. Inputs'!$B$11))/4)-('2. Inputs'!$B$3+'2. Inputs'!$B$4)*(1+'2. Inputs'!$B$7)^(('3. Leases'!$G$7+'3. Leases'!$H$7+INT(($A12-'3. Leases'!$G$7-1)/('3. Leases'!$H$7+'2. Inputs'!$B$11))*('3. Leases'!$H$7+'2. Inputs'!$B$11))/4))*'3. Leases'!$C$7,0))</f>
        <v>0</v>
      </c>
      <c r="AA12" s="15" t="n">
        <f aca="false">IF($A12&lt;='3. Leases'!$G$7,0,IF(W12&lt;'3. Leases'!$H$7,'3. Leases'!$C$7,0))</f>
        <v>0</v>
      </c>
      <c r="AB12" s="14" t="n">
        <f aca="false">IF($A12&lt;='3. Leases'!$G$8,-1,MOD($A12-'3. Leases'!$G$8-1,('3. Leases'!$H$8+'2. Inputs'!$B$11)))</f>
        <v>-1</v>
      </c>
      <c r="AC12" s="15" t="n">
        <f aca="false">IF($A12&lt;='3. Leases'!$G$8,'3. Leases'!$C$8*'3. Leases'!$D$8/4,IF(AB12&lt;'3. Leases'!$H$8+'2. Inputs'!$B$10,0,'3. Leases'!$C$8*MAX(0,'3. Leases'!$F$8*'3. Leases'!$E$8*(1+'2. Inputs'!$B$6)^(('3. Leases'!$G$8+'3. Leases'!$H$8+INT(($A12-'3. Leases'!$G$8-1)/('3. Leases'!$H$8+'2. Inputs'!$B$11))*('3. Leases'!$H$8+'2. Inputs'!$B$11))/4)-('2. Inputs'!$B$3+'2. Inputs'!$B$4)*(1+'2. Inputs'!$B$7)^(('3. Leases'!$G$8+'3. Leases'!$H$8+INT(($A12-'3. Leases'!$G$8-1)/('3. Leases'!$H$8+'2. Inputs'!$B$11))*('3. Leases'!$H$8+'2. Inputs'!$B$11))/4))/4))</f>
        <v>55000</v>
      </c>
      <c r="AD12" s="15" t="n">
        <f aca="false">IF($A12&lt;='3. Leases'!$G$8,'3. Leases'!$C$8*'3. Leases'!$D$8,IF(AB12&lt;'3. Leases'!$H$8,0,'3. Leases'!$C$8*MAX(0,'3. Leases'!$F$8*'3. Leases'!$E$8*(1+'2. Inputs'!$B$6)^(('3. Leases'!$G$8+'3. Leases'!$H$8+INT(($A12-'3. Leases'!$G$8-1)/('3. Leases'!$H$8+'2. Inputs'!$B$11))*('3. Leases'!$H$8+'2. Inputs'!$B$11))/4)-('2. Inputs'!$B$3+'2. Inputs'!$B$4)*(1+'2. Inputs'!$B$7)^(('3. Leases'!$G$8+'3. Leases'!$H$8+INT(($A12-'3. Leases'!$G$8-1)/('3. Leases'!$H$8+'2. Inputs'!$B$11))*('3. Leases'!$H$8+'2. Inputs'!$B$11))/4))))</f>
        <v>220000</v>
      </c>
      <c r="AE12" s="15" t="n">
        <f aca="false">IF($A12&lt;='3. Leases'!$G$8,0,IF(AB12=0,'3. Leases'!$C$8*'2. Inputs'!$B$8*(1+'2. Inputs'!$B$7)^(('3. Leases'!$G$8+INT(($A12-'3. Leases'!$G$8-1)/('3. Leases'!$H$8+'2. Inputs'!$B$11))*('3. Leases'!$H$8+'2. Inputs'!$B$11))/4),0)+IF(AB12='3. Leases'!$H$8,'2. Inputs'!$B$12*MAX(0,'3. Leases'!$F$8*'3. Leases'!$E$8*(1+'2. Inputs'!$B$6)^(('3. Leases'!$G$8+'3. Leases'!$H$8+INT(($A12-'3. Leases'!$G$8-1)/('3. Leases'!$H$8+'2. Inputs'!$B$11))*('3. Leases'!$H$8+'2. Inputs'!$B$11))/4)-('2. Inputs'!$B$3+'2. Inputs'!$B$4)*(1+'2. Inputs'!$B$7)^(('3. Leases'!$G$8+'3. Leases'!$H$8+INT(($A12-'3. Leases'!$G$8-1)/('3. Leases'!$H$8+'2. Inputs'!$B$11))*('3. Leases'!$H$8+'2. Inputs'!$B$11))/4))*'3. Leases'!$C$8,0))</f>
        <v>0</v>
      </c>
      <c r="AF12" s="15" t="n">
        <f aca="false">IF($A12&lt;='3. Leases'!$G$8,0,IF(AB12&lt;'3. Leases'!$H$8,'3. Leases'!$C$8,0))</f>
        <v>0</v>
      </c>
      <c r="AG12" s="14" t="n">
        <f aca="false">IF($A12&lt;='3. Leases'!$G$9,-1,MOD($A12-'3. Leases'!$G$9-1,('3. Leases'!$H$9+'2. Inputs'!$B$11)))</f>
        <v>-1</v>
      </c>
      <c r="AH12" s="15" t="n">
        <f aca="false">IF($A12&lt;='3. Leases'!$G$9,'3. Leases'!$C$9*'3. Leases'!$D$9/4,IF(AG12&lt;'3. Leases'!$H$9+'2. Inputs'!$B$10,0,'3. Leases'!$C$9*MAX(0,'3. Leases'!$F$9*'3. Leases'!$E$9*(1+'2. Inputs'!$B$6)^(('3. Leases'!$G$9+'3. Leases'!$H$9+INT(($A12-'3. Leases'!$G$9-1)/('3. Leases'!$H$9+'2. Inputs'!$B$11))*('3. Leases'!$H$9+'2. Inputs'!$B$11))/4)-('2. Inputs'!$B$3+'2. Inputs'!$B$4)*(1+'2. Inputs'!$B$7)^(('3. Leases'!$G$9+'3. Leases'!$H$9+INT(($A12-'3. Leases'!$G$9-1)/('3. Leases'!$H$9+'2. Inputs'!$B$11))*('3. Leases'!$H$9+'2. Inputs'!$B$11))/4))/4))</f>
        <v>59800</v>
      </c>
      <c r="AI12" s="15" t="n">
        <f aca="false">IF($A12&lt;='3. Leases'!$G$9,'3. Leases'!$C$9*'3. Leases'!$D$9,IF(AG12&lt;'3. Leases'!$H$9,0,'3. Leases'!$C$9*MAX(0,'3. Leases'!$F$9*'3. Leases'!$E$9*(1+'2. Inputs'!$B$6)^(('3. Leases'!$G$9+'3. Leases'!$H$9+INT(($A12-'3. Leases'!$G$9-1)/('3. Leases'!$H$9+'2. Inputs'!$B$11))*('3. Leases'!$H$9+'2. Inputs'!$B$11))/4)-('2. Inputs'!$B$3+'2. Inputs'!$B$4)*(1+'2. Inputs'!$B$7)^(('3. Leases'!$G$9+'3. Leases'!$H$9+INT(($A12-'3. Leases'!$G$9-1)/('3. Leases'!$H$9+'2. Inputs'!$B$11))*('3. Leases'!$H$9+'2. Inputs'!$B$11))/4))))</f>
        <v>239200</v>
      </c>
      <c r="AJ12" s="15" t="n">
        <f aca="false">IF($A12&lt;='3. Leases'!$G$9,0,IF(AG12=0,'3. Leases'!$C$9*'2. Inputs'!$B$8*(1+'2. Inputs'!$B$7)^(('3. Leases'!$G$9+INT(($A12-'3. Leases'!$G$9-1)/('3. Leases'!$H$9+'2. Inputs'!$B$11))*('3. Leases'!$H$9+'2. Inputs'!$B$11))/4),0)+IF(AG12='3. Leases'!$H$9,'2. Inputs'!$B$12*MAX(0,'3. Leases'!$F$9*'3. Leases'!$E$9*(1+'2. Inputs'!$B$6)^(('3. Leases'!$G$9+'3. Leases'!$H$9+INT(($A12-'3. Leases'!$G$9-1)/('3. Leases'!$H$9+'2. Inputs'!$B$11))*('3. Leases'!$H$9+'2. Inputs'!$B$11))/4)-('2. Inputs'!$B$3+'2. Inputs'!$B$4)*(1+'2. Inputs'!$B$7)^(('3. Leases'!$G$9+'3. Leases'!$H$9+INT(($A12-'3. Leases'!$G$9-1)/('3. Leases'!$H$9+'2. Inputs'!$B$11))*('3. Leases'!$H$9+'2. Inputs'!$B$11))/4))*'3. Leases'!$C$9,0))</f>
        <v>0</v>
      </c>
      <c r="AK12" s="15" t="n">
        <f aca="false">IF($A12&lt;='3. Leases'!$G$9,0,IF(AG12&lt;'3. Leases'!$H$9,'3. Leases'!$C$9,0))</f>
        <v>0</v>
      </c>
      <c r="AL12" s="14" t="n">
        <f aca="false">IF($A12&lt;='3. Leases'!$G$10,-1,MOD($A12-'3. Leases'!$G$10-1,('3. Leases'!$H$10+'2. Inputs'!$B$11)))</f>
        <v>-1</v>
      </c>
      <c r="AM12" s="15" t="n">
        <f aca="false">IF($A12&lt;='3. Leases'!$G$10,'3. Leases'!$C$10*'3. Leases'!$D$10/4,IF(AL12&lt;'3. Leases'!$H$10+'2. Inputs'!$B$10,0,'3. Leases'!$C$10*MAX(0,'3. Leases'!$F$10*'3. Leases'!$E$10*(1+'2. Inputs'!$B$6)^(('3. Leases'!$G$10+'3. Leases'!$H$10+INT(($A12-'3. Leases'!$G$10-1)/('3. Leases'!$H$10+'2. Inputs'!$B$11))*('3. Leases'!$H$10+'2. Inputs'!$B$11))/4)-('2. Inputs'!$B$3+'2. Inputs'!$B$4)*(1+'2. Inputs'!$B$7)^(('3. Leases'!$G$10+'3. Leases'!$H$10+INT(($A12-'3. Leases'!$G$10-1)/('3. Leases'!$H$10+'2. Inputs'!$B$11))*('3. Leases'!$H$10+'2. Inputs'!$B$11))/4))/4))</f>
        <v>24000</v>
      </c>
      <c r="AN12" s="15" t="n">
        <f aca="false">IF($A12&lt;='3. Leases'!$G$10,'3. Leases'!$C$10*'3. Leases'!$D$10,IF(AL12&lt;'3. Leases'!$H$10,0,'3. Leases'!$C$10*MAX(0,'3. Leases'!$F$10*'3. Leases'!$E$10*(1+'2. Inputs'!$B$6)^(('3. Leases'!$G$10+'3. Leases'!$H$10+INT(($A12-'3. Leases'!$G$10-1)/('3. Leases'!$H$10+'2. Inputs'!$B$11))*('3. Leases'!$H$10+'2. Inputs'!$B$11))/4)-('2. Inputs'!$B$3+'2. Inputs'!$B$4)*(1+'2. Inputs'!$B$7)^(('3. Leases'!$G$10+'3. Leases'!$H$10+INT(($A12-'3. Leases'!$G$10-1)/('3. Leases'!$H$10+'2. Inputs'!$B$11))*('3. Leases'!$H$10+'2. Inputs'!$B$11))/4))))</f>
        <v>96000</v>
      </c>
      <c r="AO12" s="15" t="n">
        <f aca="false">IF($A12&lt;='3. Leases'!$G$10,0,IF(AL12=0,'3. Leases'!$C$10*'2. Inputs'!$B$8*(1+'2. Inputs'!$B$7)^(('3. Leases'!$G$10+INT(($A12-'3. Leases'!$G$10-1)/('3. Leases'!$H$10+'2. Inputs'!$B$11))*('3. Leases'!$H$10+'2. Inputs'!$B$11))/4),0)+IF(AL12='3. Leases'!$H$10,'2. Inputs'!$B$12*MAX(0,'3. Leases'!$F$10*'3. Leases'!$E$10*(1+'2. Inputs'!$B$6)^(('3. Leases'!$G$10+'3. Leases'!$H$10+INT(($A12-'3. Leases'!$G$10-1)/('3. Leases'!$H$10+'2. Inputs'!$B$11))*('3. Leases'!$H$10+'2. Inputs'!$B$11))/4)-('2. Inputs'!$B$3+'2. Inputs'!$B$4)*(1+'2. Inputs'!$B$7)^(('3. Leases'!$G$10+'3. Leases'!$H$10+INT(($A12-'3. Leases'!$G$10-1)/('3. Leases'!$H$10+'2. Inputs'!$B$11))*('3. Leases'!$H$10+'2. Inputs'!$B$11))/4))*'3. Leases'!$C$10,0))</f>
        <v>0</v>
      </c>
      <c r="AP12" s="15" t="n">
        <f aca="false">IF($A12&lt;='3. Leases'!$G$10,0,IF(AL12&lt;'3. Leases'!$H$10,'3. Leases'!$C$10,0))</f>
        <v>0</v>
      </c>
      <c r="AQ12" s="14" t="n">
        <f aca="false">IF($A12&lt;='3. Leases'!$G$11,-1,MOD($A12-'3. Leases'!$G$11-1,('3. Leases'!$H$11+'2. Inputs'!$B$11)))</f>
        <v>-1</v>
      </c>
      <c r="AR12" s="15" t="n">
        <f aca="false">IF($A12&lt;='3. Leases'!$G$11,'3. Leases'!$C$11*'3. Leases'!$D$11/4,IF(AQ12&lt;'3. Leases'!$H$11+'2. Inputs'!$B$10,0,'3. Leases'!$C$11*MAX(0,'3. Leases'!$F$11*'3. Leases'!$E$11*(1+'2. Inputs'!$B$6)^(('3. Leases'!$G$11+'3. Leases'!$H$11+INT(($A12-'3. Leases'!$G$11-1)/('3. Leases'!$H$11+'2. Inputs'!$B$11))*('3. Leases'!$H$11+'2. Inputs'!$B$11))/4)-('2. Inputs'!$B$3+'2. Inputs'!$B$4)*(1+'2. Inputs'!$B$7)^(('3. Leases'!$G$11+'3. Leases'!$H$11+INT(($A12-'3. Leases'!$G$11-1)/('3. Leases'!$H$11+'2. Inputs'!$B$11))*('3. Leases'!$H$11+'2. Inputs'!$B$11))/4))/4))</f>
        <v>147000</v>
      </c>
      <c r="AS12" s="15" t="n">
        <f aca="false">IF($A12&lt;='3. Leases'!$G$11,'3. Leases'!$C$11*'3. Leases'!$D$11,IF(AQ12&lt;'3. Leases'!$H$11,0,'3. Leases'!$C$11*MAX(0,'3. Leases'!$F$11*'3. Leases'!$E$11*(1+'2. Inputs'!$B$6)^(('3. Leases'!$G$11+'3. Leases'!$H$11+INT(($A12-'3. Leases'!$G$11-1)/('3. Leases'!$H$11+'2. Inputs'!$B$11))*('3. Leases'!$H$11+'2. Inputs'!$B$11))/4)-('2. Inputs'!$B$3+'2. Inputs'!$B$4)*(1+'2. Inputs'!$B$7)^(('3. Leases'!$G$11+'3. Leases'!$H$11+INT(($A12-'3. Leases'!$G$11-1)/('3. Leases'!$H$11+'2. Inputs'!$B$11))*('3. Leases'!$H$11+'2. Inputs'!$B$11))/4))))</f>
        <v>588000</v>
      </c>
      <c r="AT12" s="15" t="n">
        <f aca="false">IF($A12&lt;='3. Leases'!$G$11,0,IF(AQ12=0,'3. Leases'!$C$11*'2. Inputs'!$B$8*(1+'2. Inputs'!$B$7)^(('3. Leases'!$G$11+INT(($A12-'3. Leases'!$G$11-1)/('3. Leases'!$H$11+'2. Inputs'!$B$11))*('3. Leases'!$H$11+'2. Inputs'!$B$11))/4),0)+IF(AQ12='3. Leases'!$H$11,'2. Inputs'!$B$12*MAX(0,'3. Leases'!$F$11*'3. Leases'!$E$11*(1+'2. Inputs'!$B$6)^(('3. Leases'!$G$11+'3. Leases'!$H$11+INT(($A12-'3. Leases'!$G$11-1)/('3. Leases'!$H$11+'2. Inputs'!$B$11))*('3. Leases'!$H$11+'2. Inputs'!$B$11))/4)-('2. Inputs'!$B$3+'2. Inputs'!$B$4)*(1+'2. Inputs'!$B$7)^(('3. Leases'!$G$11+'3. Leases'!$H$11+INT(($A12-'3. Leases'!$G$11-1)/('3. Leases'!$H$11+'2. Inputs'!$B$11))*('3. Leases'!$H$11+'2. Inputs'!$B$11))/4))*'3. Leases'!$C$11,0))</f>
        <v>0</v>
      </c>
      <c r="AU12" s="15" t="n">
        <f aca="false">IF($A12&lt;='3. Leases'!$G$11,0,IF(AQ12&lt;'3. Leases'!$H$11,'3. Leases'!$C$11,0))</f>
        <v>0</v>
      </c>
      <c r="AV12" s="14" t="n">
        <f aca="false">IF($A12&lt;='3. Leases'!$G$12,-1,MOD($A12-'3. Leases'!$G$12-1,('3. Leases'!$H$12+'2. Inputs'!$B$11)))</f>
        <v>-1</v>
      </c>
      <c r="AW12" s="15" t="n">
        <f aca="false">IF($A12&lt;='3. Leases'!$G$12,'3. Leases'!$C$12*'3. Leases'!$D$12/4,IF(AV12&lt;'3. Leases'!$H$12+'2. Inputs'!$B$10,0,'3. Leases'!$C$12*MAX(0,'3. Leases'!$F$12*'3. Leases'!$E$12*(1+'2. Inputs'!$B$6)^(('3. Leases'!$G$12+'3. Leases'!$H$12+INT(($A12-'3. Leases'!$G$12-1)/('3. Leases'!$H$12+'2. Inputs'!$B$11))*('3. Leases'!$H$12+'2. Inputs'!$B$11))/4)-('2. Inputs'!$B$3+'2. Inputs'!$B$4)*(1+'2. Inputs'!$B$7)^(('3. Leases'!$G$12+'3. Leases'!$H$12+INT(($A12-'3. Leases'!$G$12-1)/('3. Leases'!$H$12+'2. Inputs'!$B$11))*('3. Leases'!$H$12+'2. Inputs'!$B$11))/4))/4))</f>
        <v>21000</v>
      </c>
      <c r="AX12" s="15" t="n">
        <f aca="false">IF($A12&lt;='3. Leases'!$G$12,'3. Leases'!$C$12*'3. Leases'!$D$12,IF(AV12&lt;'3. Leases'!$H$12,0,'3. Leases'!$C$12*MAX(0,'3. Leases'!$F$12*'3. Leases'!$E$12*(1+'2. Inputs'!$B$6)^(('3. Leases'!$G$12+'3. Leases'!$H$12+INT(($A12-'3. Leases'!$G$12-1)/('3. Leases'!$H$12+'2. Inputs'!$B$11))*('3. Leases'!$H$12+'2. Inputs'!$B$11))/4)-('2. Inputs'!$B$3+'2. Inputs'!$B$4)*(1+'2. Inputs'!$B$7)^(('3. Leases'!$G$12+'3. Leases'!$H$12+INT(($A12-'3. Leases'!$G$12-1)/('3. Leases'!$H$12+'2. Inputs'!$B$11))*('3. Leases'!$H$12+'2. Inputs'!$B$11))/4))))</f>
        <v>84000</v>
      </c>
      <c r="AY12" s="15" t="n">
        <f aca="false">IF($A12&lt;='3. Leases'!$G$12,0,IF(AV12=0,'3. Leases'!$C$12*'2. Inputs'!$B$8*(1+'2. Inputs'!$B$7)^(('3. Leases'!$G$12+INT(($A12-'3. Leases'!$G$12-1)/('3. Leases'!$H$12+'2. Inputs'!$B$11))*('3. Leases'!$H$12+'2. Inputs'!$B$11))/4),0)+IF(AV12='3. Leases'!$H$12,'2. Inputs'!$B$12*MAX(0,'3. Leases'!$F$12*'3. Leases'!$E$12*(1+'2. Inputs'!$B$6)^(('3. Leases'!$G$12+'3. Leases'!$H$12+INT(($A12-'3. Leases'!$G$12-1)/('3. Leases'!$H$12+'2. Inputs'!$B$11))*('3. Leases'!$H$12+'2. Inputs'!$B$11))/4)-('2. Inputs'!$B$3+'2. Inputs'!$B$4)*(1+'2. Inputs'!$B$7)^(('3. Leases'!$G$12+'3. Leases'!$H$12+INT(($A12-'3. Leases'!$G$12-1)/('3. Leases'!$H$12+'2. Inputs'!$B$11))*('3. Leases'!$H$12+'2. Inputs'!$B$11))/4))*'3. Leases'!$C$12,0))</f>
        <v>0</v>
      </c>
      <c r="AZ12" s="15" t="n">
        <f aca="false">IF($A12&lt;='3. Leases'!$G$12,0,IF(AV12&lt;'3. Leases'!$H$12,'3. Leases'!$C$12,0))</f>
        <v>0</v>
      </c>
      <c r="BA12" s="14" t="n">
        <f aca="false">IF($A12&lt;='3. Leases'!$G$13,-1,MOD($A12-'3. Leases'!$G$13-1,('3. Leases'!$H$13+'2. Inputs'!$B$11)))</f>
        <v>0</v>
      </c>
      <c r="BB12" s="15" t="n">
        <f aca="false">IF($A12&lt;='3. Leases'!$G$13,'3. Leases'!$C$13*'3. Leases'!$D$13/4,IF(BA12&lt;'3. Leases'!$H$13+'2. Inputs'!$B$10,0,'3. Leases'!$C$13*MAX(0,'3. Leases'!$F$13*'3. Leases'!$E$13*(1+'2. Inputs'!$B$6)^(('3. Leases'!$G$13+'3. Leases'!$H$13+INT(($A12-'3. Leases'!$G$13-1)/('3. Leases'!$H$13+'2. Inputs'!$B$11))*('3. Leases'!$H$13+'2. Inputs'!$B$11))/4)-('2. Inputs'!$B$3+'2. Inputs'!$B$4)*(1+'2. Inputs'!$B$7)^(('3. Leases'!$G$13+'3. Leases'!$H$13+INT(($A12-'3. Leases'!$G$13-1)/('3. Leases'!$H$13+'2. Inputs'!$B$11))*('3. Leases'!$H$13+'2. Inputs'!$B$11))/4))/4))</f>
        <v>0</v>
      </c>
      <c r="BC12" s="15" t="n">
        <f aca="false">IF($A12&lt;='3. Leases'!$G$13,'3. Leases'!$C$13*'3. Leases'!$D$13,IF(BA12&lt;'3. Leases'!$H$13,0,'3. Leases'!$C$13*MAX(0,'3. Leases'!$F$13*'3. Leases'!$E$13*(1+'2. Inputs'!$B$6)^(('3. Leases'!$G$13+'3. Leases'!$H$13+INT(($A12-'3. Leases'!$G$13-1)/('3. Leases'!$H$13+'2. Inputs'!$B$11))*('3. Leases'!$H$13+'2. Inputs'!$B$11))/4)-('2. Inputs'!$B$3+'2. Inputs'!$B$4)*(1+'2. Inputs'!$B$7)^(('3. Leases'!$G$13+'3. Leases'!$H$13+INT(($A12-'3. Leases'!$G$13-1)/('3. Leases'!$H$13+'2. Inputs'!$B$11))*('3. Leases'!$H$13+'2. Inputs'!$B$11))/4))))</f>
        <v>0</v>
      </c>
      <c r="BD12" s="15" t="n">
        <f aca="false">IF($A12&lt;='3. Leases'!$G$13,0,IF(BA12=0,'3. Leases'!$C$13*'2. Inputs'!$B$8*(1+'2. Inputs'!$B$7)^(('3. Leases'!$G$13+INT(($A12-'3. Leases'!$G$13-1)/('3. Leases'!$H$13+'2. Inputs'!$B$11))*('3. Leases'!$H$13+'2. Inputs'!$B$11))/4),0)+IF(BA12='3. Leases'!$H$13,'2. Inputs'!$B$12*MAX(0,'3. Leases'!$F$13*'3. Leases'!$E$13*(1+'2. Inputs'!$B$6)^(('3. Leases'!$G$13+'3. Leases'!$H$13+INT(($A12-'3. Leases'!$G$13-1)/('3. Leases'!$H$13+'2. Inputs'!$B$11))*('3. Leases'!$H$13+'2. Inputs'!$B$11))/4)-('2. Inputs'!$B$3+'2. Inputs'!$B$4)*(1+'2. Inputs'!$B$7)^(('3. Leases'!$G$13+'3. Leases'!$H$13+INT(($A12-'3. Leases'!$G$13-1)/('3. Leases'!$H$13+'2. Inputs'!$B$11))*('3. Leases'!$H$13+'2. Inputs'!$B$11))/4))*'3. Leases'!$C$13,0))</f>
        <v>71862.75</v>
      </c>
      <c r="BE12" s="15" t="n">
        <f aca="false">IF($A12&lt;='3. Leases'!$G$13,0,IF(BA12&lt;'3. Leases'!$H$13,'3. Leases'!$C$13,0))</f>
        <v>380</v>
      </c>
      <c r="BF12" s="14" t="n">
        <f aca="false">IF($A12&lt;='3. Leases'!$G$14,-1,MOD($A12-'3. Leases'!$G$14-1,('3. Leases'!$H$14+'2. Inputs'!$B$11)))</f>
        <v>-1</v>
      </c>
      <c r="BG12" s="15" t="n">
        <f aca="false">IF($A12&lt;='3. Leases'!$G$14,'3. Leases'!$C$14*'3. Leases'!$D$14/4,IF(BF12&lt;'3. Leases'!$H$14+'2. Inputs'!$B$10,0,'3. Leases'!$C$14*MAX(0,'3. Leases'!$F$14*'3. Leases'!$E$14*(1+'2. Inputs'!$B$6)^(('3. Leases'!$G$14+'3. Leases'!$H$14+INT(($A12-'3. Leases'!$G$14-1)/('3. Leases'!$H$14+'2. Inputs'!$B$11))*('3. Leases'!$H$14+'2. Inputs'!$B$11))/4)-('2. Inputs'!$B$3+'2. Inputs'!$B$4)*(1+'2. Inputs'!$B$7)^(('3. Leases'!$G$14+'3. Leases'!$H$14+INT(($A12-'3. Leases'!$G$14-1)/('3. Leases'!$H$14+'2. Inputs'!$B$11))*('3. Leases'!$H$14+'2. Inputs'!$B$11))/4))/4))</f>
        <v>119625</v>
      </c>
      <c r="BH12" s="15" t="n">
        <f aca="false">IF($A12&lt;='3. Leases'!$G$14,'3. Leases'!$C$14*'3. Leases'!$D$14,IF(BF12&lt;'3. Leases'!$H$14,0,'3. Leases'!$C$14*MAX(0,'3. Leases'!$F$14*'3. Leases'!$E$14*(1+'2. Inputs'!$B$6)^(('3. Leases'!$G$14+'3. Leases'!$H$14+INT(($A12-'3. Leases'!$G$14-1)/('3. Leases'!$H$14+'2. Inputs'!$B$11))*('3. Leases'!$H$14+'2. Inputs'!$B$11))/4)-('2. Inputs'!$B$3+'2. Inputs'!$B$4)*(1+'2. Inputs'!$B$7)^(('3. Leases'!$G$14+'3. Leases'!$H$14+INT(($A12-'3. Leases'!$G$14-1)/('3. Leases'!$H$14+'2. Inputs'!$B$11))*('3. Leases'!$H$14+'2. Inputs'!$B$11))/4))))</f>
        <v>478500</v>
      </c>
      <c r="BI12" s="15" t="n">
        <f aca="false">IF($A12&lt;='3. Leases'!$G$14,0,IF(BF12=0,'3. Leases'!$C$14*'2. Inputs'!$B$8*(1+'2. Inputs'!$B$7)^(('3. Leases'!$G$14+INT(($A12-'3. Leases'!$G$14-1)/('3. Leases'!$H$14+'2. Inputs'!$B$11))*('3. Leases'!$H$14+'2. Inputs'!$B$11))/4),0)+IF(BF12='3. Leases'!$H$14,'2. Inputs'!$B$12*MAX(0,'3. Leases'!$F$14*'3. Leases'!$E$14*(1+'2. Inputs'!$B$6)^(('3. Leases'!$G$14+'3. Leases'!$H$14+INT(($A12-'3. Leases'!$G$14-1)/('3. Leases'!$H$14+'2. Inputs'!$B$11))*('3. Leases'!$H$14+'2. Inputs'!$B$11))/4)-('2. Inputs'!$B$3+'2. Inputs'!$B$4)*(1+'2. Inputs'!$B$7)^(('3. Leases'!$G$14+'3. Leases'!$H$14+INT(($A12-'3. Leases'!$G$14-1)/('3. Leases'!$H$14+'2. Inputs'!$B$11))*('3. Leases'!$H$14+'2. Inputs'!$B$11))/4))*'3. Leases'!$C$14,0))</f>
        <v>0</v>
      </c>
      <c r="BJ12" s="15" t="n">
        <f aca="false">IF($A12&lt;='3. Leases'!$G$14,0,IF(BF12&lt;'3. Leases'!$H$14,'3. Leases'!$C$14,0))</f>
        <v>0</v>
      </c>
      <c r="BK12" s="14" t="n">
        <f aca="false">IF($A12&lt;='3. Leases'!$G$15,-1,MOD($A12-'3. Leases'!$G$15-1,('3. Leases'!$H$15+'2. Inputs'!$B$11)))</f>
        <v>-1</v>
      </c>
      <c r="BL12" s="15" t="n">
        <f aca="false">IF($A12&lt;='3. Leases'!$G$15,'3. Leases'!$C$15*'3. Leases'!$D$15/4,IF(BK12&lt;'3. Leases'!$H$15+'2. Inputs'!$B$10,0,'3. Leases'!$C$15*MAX(0,'3. Leases'!$F$15*'3. Leases'!$E$15*(1+'2. Inputs'!$B$6)^(('3. Leases'!$G$15+'3. Leases'!$H$15+INT(($A12-'3. Leases'!$G$15-1)/('3. Leases'!$H$15+'2. Inputs'!$B$11))*('3. Leases'!$H$15+'2. Inputs'!$B$11))/4)-('2. Inputs'!$B$3+'2. Inputs'!$B$4)*(1+'2. Inputs'!$B$7)^(('3. Leases'!$G$15+'3. Leases'!$H$15+INT(($A12-'3. Leases'!$G$15-1)/('3. Leases'!$H$15+'2. Inputs'!$B$11))*('3. Leases'!$H$15+'2. Inputs'!$B$11))/4))/4))</f>
        <v>141375</v>
      </c>
      <c r="BM12" s="15" t="n">
        <f aca="false">IF($A12&lt;='3. Leases'!$G$15,'3. Leases'!$C$15*'3. Leases'!$D$15,IF(BK12&lt;'3. Leases'!$H$15,0,'3. Leases'!$C$15*MAX(0,'3. Leases'!$F$15*'3. Leases'!$E$15*(1+'2. Inputs'!$B$6)^(('3. Leases'!$G$15+'3. Leases'!$H$15+INT(($A12-'3. Leases'!$G$15-1)/('3. Leases'!$H$15+'2. Inputs'!$B$11))*('3. Leases'!$H$15+'2. Inputs'!$B$11))/4)-('2. Inputs'!$B$3+'2. Inputs'!$B$4)*(1+'2. Inputs'!$B$7)^(('3. Leases'!$G$15+'3. Leases'!$H$15+INT(($A12-'3. Leases'!$G$15-1)/('3. Leases'!$H$15+'2. Inputs'!$B$11))*('3. Leases'!$H$15+'2. Inputs'!$B$11))/4))))</f>
        <v>565500</v>
      </c>
      <c r="BN12" s="15" t="n">
        <f aca="false">IF($A12&lt;='3. Leases'!$G$15,0,IF(BK12=0,'3. Leases'!$C$15*'2. Inputs'!$B$8*(1+'2. Inputs'!$B$7)^(('3. Leases'!$G$15+INT(($A12-'3. Leases'!$G$15-1)/('3. Leases'!$H$15+'2. Inputs'!$B$11))*('3. Leases'!$H$15+'2. Inputs'!$B$11))/4),0)+IF(BK12='3. Leases'!$H$15,'2. Inputs'!$B$12*MAX(0,'3. Leases'!$F$15*'3. Leases'!$E$15*(1+'2. Inputs'!$B$6)^(('3. Leases'!$G$15+'3. Leases'!$H$15+INT(($A12-'3. Leases'!$G$15-1)/('3. Leases'!$H$15+'2. Inputs'!$B$11))*('3. Leases'!$H$15+'2. Inputs'!$B$11))/4)-('2. Inputs'!$B$3+'2. Inputs'!$B$4)*(1+'2. Inputs'!$B$7)^(('3. Leases'!$G$15+'3. Leases'!$H$15+INT(($A12-'3. Leases'!$G$15-1)/('3. Leases'!$H$15+'2. Inputs'!$B$11))*('3. Leases'!$H$15+'2. Inputs'!$B$11))/4))*'3. Leases'!$C$15,0))</f>
        <v>0</v>
      </c>
      <c r="BO12" s="15" t="n">
        <f aca="false">IF($A12&lt;='3. Leases'!$G$15,0,IF(BK12&lt;'3. Leases'!$H$15,'3. Leases'!$C$15,0))</f>
        <v>0</v>
      </c>
      <c r="BP12" s="14" t="n">
        <f aca="false">IF($A12&lt;='3. Leases'!$G$16,-1,MOD($A12-'3. Leases'!$G$16-1,('3. Leases'!$H$16+'2. Inputs'!$B$11)))</f>
        <v>-1</v>
      </c>
      <c r="BQ12" s="15" t="n">
        <f aca="false">IF($A12&lt;='3. Leases'!$G$16,'3. Leases'!$C$16*'3. Leases'!$D$16/4,IF(BP12&lt;'3. Leases'!$H$16+'2. Inputs'!$B$10,0,'3. Leases'!$C$16*MAX(0,'3. Leases'!$F$16*'3. Leases'!$E$16*(1+'2. Inputs'!$B$6)^(('3. Leases'!$G$16+'3. Leases'!$H$16+INT(($A12-'3. Leases'!$G$16-1)/('3. Leases'!$H$16+'2. Inputs'!$B$11))*('3. Leases'!$H$16+'2. Inputs'!$B$11))/4)-('2. Inputs'!$B$3+'2. Inputs'!$B$4)*(1+'2. Inputs'!$B$7)^(('3. Leases'!$G$16+'3. Leases'!$H$16+INT(($A12-'3. Leases'!$G$16-1)/('3. Leases'!$H$16+'2. Inputs'!$B$11))*('3. Leases'!$H$16+'2. Inputs'!$B$11))/4))/4))</f>
        <v>54687.5</v>
      </c>
      <c r="BR12" s="15" t="n">
        <f aca="false">IF($A12&lt;='3. Leases'!$G$16,'3. Leases'!$C$16*'3. Leases'!$D$16,IF(BP12&lt;'3. Leases'!$H$16,0,'3. Leases'!$C$16*MAX(0,'3. Leases'!$F$16*'3. Leases'!$E$16*(1+'2. Inputs'!$B$6)^(('3. Leases'!$G$16+'3. Leases'!$H$16+INT(($A12-'3. Leases'!$G$16-1)/('3. Leases'!$H$16+'2. Inputs'!$B$11))*('3. Leases'!$H$16+'2. Inputs'!$B$11))/4)-('2. Inputs'!$B$3+'2. Inputs'!$B$4)*(1+'2. Inputs'!$B$7)^(('3. Leases'!$G$16+'3. Leases'!$H$16+INT(($A12-'3. Leases'!$G$16-1)/('3. Leases'!$H$16+'2. Inputs'!$B$11))*('3. Leases'!$H$16+'2. Inputs'!$B$11))/4))))</f>
        <v>218750</v>
      </c>
      <c r="BS12" s="15" t="n">
        <f aca="false">IF($A12&lt;='3. Leases'!$G$16,0,IF(BP12=0,'3. Leases'!$C$16*'2. Inputs'!$B$8*(1+'2. Inputs'!$B$7)^(('3. Leases'!$G$16+INT(($A12-'3. Leases'!$G$16-1)/('3. Leases'!$H$16+'2. Inputs'!$B$11))*('3. Leases'!$H$16+'2. Inputs'!$B$11))/4),0)+IF(BP12='3. Leases'!$H$16,'2. Inputs'!$B$12*MAX(0,'3. Leases'!$F$16*'3. Leases'!$E$16*(1+'2. Inputs'!$B$6)^(('3. Leases'!$G$16+'3. Leases'!$H$16+INT(($A12-'3. Leases'!$G$16-1)/('3. Leases'!$H$16+'2. Inputs'!$B$11))*('3. Leases'!$H$16+'2. Inputs'!$B$11))/4)-('2. Inputs'!$B$3+'2. Inputs'!$B$4)*(1+'2. Inputs'!$B$7)^(('3. Leases'!$G$16+'3. Leases'!$H$16+INT(($A12-'3. Leases'!$G$16-1)/('3. Leases'!$H$16+'2. Inputs'!$B$11))*('3. Leases'!$H$16+'2. Inputs'!$B$11))/4))*'3. Leases'!$C$16,0))</f>
        <v>0</v>
      </c>
      <c r="BT12" s="15" t="n">
        <f aca="false">IF($A12&lt;='3. Leases'!$G$16,0,IF(BP12&lt;'3. Leases'!$H$16,'3. Leases'!$C$16,0))</f>
        <v>0</v>
      </c>
      <c r="BU12" s="14" t="n">
        <f aca="false">IF($A12&lt;='3. Leases'!$G$17,-1,MOD($A12-'3. Leases'!$G$17-1,('3. Leases'!$H$17+'2. Inputs'!$B$11)))</f>
        <v>4</v>
      </c>
      <c r="BV12" s="15" t="n">
        <f aca="false">IF($A12&lt;='3. Leases'!$G$17,'3. Leases'!$C$17*'3. Leases'!$D$17/4,IF(BU12&lt;'3. Leases'!$H$17+'2. Inputs'!$B$10,0,'3. Leases'!$C$17*MAX(0,'3. Leases'!$F$17*'3. Leases'!$E$17*(1+'2. Inputs'!$B$6)^(('3. Leases'!$G$17+'3. Leases'!$H$17+INT(($A12-'3. Leases'!$G$17-1)/('3. Leases'!$H$17+'2. Inputs'!$B$11))*('3. Leases'!$H$17+'2. Inputs'!$B$11))/4)-('2. Inputs'!$B$3+'2. Inputs'!$B$4)*(1+'2. Inputs'!$B$7)^(('3. Leases'!$G$17+'3. Leases'!$H$17+INT(($A12-'3. Leases'!$G$17-1)/('3. Leases'!$H$17+'2. Inputs'!$B$11))*('3. Leases'!$H$17+'2. Inputs'!$B$11))/4))/4))</f>
        <v>0</v>
      </c>
      <c r="BW12" s="15" t="n">
        <f aca="false">IF($A12&lt;='3. Leases'!$G$17,'3. Leases'!$C$17*'3. Leases'!$D$17,IF(BU12&lt;'3. Leases'!$H$17,0,'3. Leases'!$C$17*MAX(0,'3. Leases'!$F$17*'3. Leases'!$E$17*(1+'2. Inputs'!$B$6)^(('3. Leases'!$G$17+'3. Leases'!$H$17+INT(($A12-'3. Leases'!$G$17-1)/('3. Leases'!$H$17+'2. Inputs'!$B$11))*('3. Leases'!$H$17+'2. Inputs'!$B$11))/4)-('2. Inputs'!$B$3+'2. Inputs'!$B$4)*(1+'2. Inputs'!$B$7)^(('3. Leases'!$G$17+'3. Leases'!$H$17+INT(($A12-'3. Leases'!$G$17-1)/('3. Leases'!$H$17+'2. Inputs'!$B$11))*('3. Leases'!$H$17+'2. Inputs'!$B$11))/4))))</f>
        <v>99325.47375</v>
      </c>
      <c r="BX12" s="15" t="n">
        <f aca="false">IF($A12&lt;='3. Leases'!$G$17,0,IF(BU12=0,'3. Leases'!$C$17*'2. Inputs'!$B$8*(1+'2. Inputs'!$B$7)^(('3. Leases'!$G$17+INT(($A12-'3. Leases'!$G$17-1)/('3. Leases'!$H$17+'2. Inputs'!$B$11))*('3. Leases'!$H$17+'2. Inputs'!$B$11))/4),0)+IF(BU12='3. Leases'!$H$17,'2. Inputs'!$B$12*MAX(0,'3. Leases'!$F$17*'3. Leases'!$E$17*(1+'2. Inputs'!$B$6)^(('3. Leases'!$G$17+'3. Leases'!$H$17+INT(($A12-'3. Leases'!$G$17-1)/('3. Leases'!$H$17+'2. Inputs'!$B$11))*('3. Leases'!$H$17+'2. Inputs'!$B$11))/4)-('2. Inputs'!$B$3+'2. Inputs'!$B$4)*(1+'2. Inputs'!$B$7)^(('3. Leases'!$G$17+'3. Leases'!$H$17+INT(($A12-'3. Leases'!$G$17-1)/('3. Leases'!$H$17+'2. Inputs'!$B$11))*('3. Leases'!$H$17+'2. Inputs'!$B$11))/4))*'3. Leases'!$C$17,0))</f>
        <v>14898.8210625</v>
      </c>
      <c r="BY12" s="15" t="n">
        <f aca="false">IF($A12&lt;='3. Leases'!$G$17,0,IF(BU12&lt;'3. Leases'!$H$17,'3. Leases'!$C$17,0))</f>
        <v>0</v>
      </c>
      <c r="BZ12" s="14" t="n">
        <f aca="false">IF($A12&lt;='3. Leases'!$G$18,-1,MOD($A12-'3. Leases'!$G$18-1,('3. Leases'!$H$18+'2. Inputs'!$B$11)))</f>
        <v>-1</v>
      </c>
      <c r="CA12" s="15" t="n">
        <f aca="false">IF($A12&lt;='3. Leases'!$G$18,'3. Leases'!$C$18*'3. Leases'!$D$18/4,IF(BZ12&lt;'3. Leases'!$H$18+'2. Inputs'!$B$10,0,'3. Leases'!$C$18*MAX(0,'3. Leases'!$F$18*'3. Leases'!$E$18*(1+'2. Inputs'!$B$6)^(('3. Leases'!$G$18+'3. Leases'!$H$18+INT(($A12-'3. Leases'!$G$18-1)/('3. Leases'!$H$18+'2. Inputs'!$B$11))*('3. Leases'!$H$18+'2. Inputs'!$B$11))/4)-('2. Inputs'!$B$3+'2. Inputs'!$B$4)*(1+'2. Inputs'!$B$7)^(('3. Leases'!$G$18+'3. Leases'!$H$18+INT(($A12-'3. Leases'!$G$18-1)/('3. Leases'!$H$18+'2. Inputs'!$B$11))*('3. Leases'!$H$18+'2. Inputs'!$B$11))/4))/4))</f>
        <v>118000</v>
      </c>
      <c r="CB12" s="15" t="n">
        <f aca="false">IF($A12&lt;='3. Leases'!$G$18,'3. Leases'!$C$18*'3. Leases'!$D$18,IF(BZ12&lt;'3. Leases'!$H$18,0,'3. Leases'!$C$18*MAX(0,'3. Leases'!$F$18*'3. Leases'!$E$18*(1+'2. Inputs'!$B$6)^(('3. Leases'!$G$18+'3. Leases'!$H$18+INT(($A12-'3. Leases'!$G$18-1)/('3. Leases'!$H$18+'2. Inputs'!$B$11))*('3. Leases'!$H$18+'2. Inputs'!$B$11))/4)-('2. Inputs'!$B$3+'2. Inputs'!$B$4)*(1+'2. Inputs'!$B$7)^(('3. Leases'!$G$18+'3. Leases'!$H$18+INT(($A12-'3. Leases'!$G$18-1)/('3. Leases'!$H$18+'2. Inputs'!$B$11))*('3. Leases'!$H$18+'2. Inputs'!$B$11))/4))))</f>
        <v>472000</v>
      </c>
      <c r="CC12" s="15" t="n">
        <f aca="false">IF($A12&lt;='3. Leases'!$G$18,0,IF(BZ12=0,'3. Leases'!$C$18*'2. Inputs'!$B$8*(1+'2. Inputs'!$B$7)^(('3. Leases'!$G$18+INT(($A12-'3. Leases'!$G$18-1)/('3. Leases'!$H$18+'2. Inputs'!$B$11))*('3. Leases'!$H$18+'2. Inputs'!$B$11))/4),0)+IF(BZ12='3. Leases'!$H$18,'2. Inputs'!$B$12*MAX(0,'3. Leases'!$F$18*'3. Leases'!$E$18*(1+'2. Inputs'!$B$6)^(('3. Leases'!$G$18+'3. Leases'!$H$18+INT(($A12-'3. Leases'!$G$18-1)/('3. Leases'!$H$18+'2. Inputs'!$B$11))*('3. Leases'!$H$18+'2. Inputs'!$B$11))/4)-('2. Inputs'!$B$3+'2. Inputs'!$B$4)*(1+'2. Inputs'!$B$7)^(('3. Leases'!$G$18+'3. Leases'!$H$18+INT(($A12-'3. Leases'!$G$18-1)/('3. Leases'!$H$18+'2. Inputs'!$B$11))*('3. Leases'!$H$18+'2. Inputs'!$B$11))/4))*'3. Leases'!$C$18,0))</f>
        <v>0</v>
      </c>
      <c r="CD12" s="15" t="n">
        <f aca="false">IF($A12&lt;='3. Leases'!$G$18,0,IF(BZ12&lt;'3. Leases'!$H$18,'3. Leases'!$C$18,0))</f>
        <v>0</v>
      </c>
      <c r="CE12" s="14" t="n">
        <f aca="false">IF($A12&lt;='3. Leases'!$G$19,-1,MOD($A12-'3. Leases'!$G$19-1,('3. Leases'!$H$19+'2. Inputs'!$B$11)))</f>
        <v>8</v>
      </c>
      <c r="CF12" s="15" t="n">
        <f aca="false">IF($A12&lt;='3. Leases'!$G$19,'3. Leases'!$C$19*'3. Leases'!$D$19/4,IF(CE12&lt;'3. Leases'!$H$19+'2. Inputs'!$B$10,0,'3. Leases'!$C$19*MAX(0,'3. Leases'!$F$19*'3. Leases'!$E$19*(1+'2. Inputs'!$B$6)^(('3. Leases'!$G$19+'3. Leases'!$H$19+INT(($A12-'3. Leases'!$G$19-1)/('3. Leases'!$H$19+'2. Inputs'!$B$11))*('3. Leases'!$H$19+'2. Inputs'!$B$11))/4)-('2. Inputs'!$B$3+'2. Inputs'!$B$4)*(1+'2. Inputs'!$B$7)^(('3. Leases'!$G$19+'3. Leases'!$H$19+INT(($A12-'3. Leases'!$G$19-1)/('3. Leases'!$H$19+'2. Inputs'!$B$11))*('3. Leases'!$H$19+'2. Inputs'!$B$11))/4))/4))</f>
        <v>26174.65625</v>
      </c>
      <c r="CG12" s="15" t="n">
        <f aca="false">IF($A12&lt;='3. Leases'!$G$19,'3. Leases'!$C$19*'3. Leases'!$D$19,IF(CE12&lt;'3. Leases'!$H$19,0,'3. Leases'!$C$19*MAX(0,'3. Leases'!$F$19*'3. Leases'!$E$19*(1+'2. Inputs'!$B$6)^(('3. Leases'!$G$19+'3. Leases'!$H$19+INT(($A12-'3. Leases'!$G$19-1)/('3. Leases'!$H$19+'2. Inputs'!$B$11))*('3. Leases'!$H$19+'2. Inputs'!$B$11))/4)-('2. Inputs'!$B$3+'2. Inputs'!$B$4)*(1+'2. Inputs'!$B$7)^(('3. Leases'!$G$19+'3. Leases'!$H$19+INT(($A12-'3. Leases'!$G$19-1)/('3. Leases'!$H$19+'2. Inputs'!$B$11))*('3. Leases'!$H$19+'2. Inputs'!$B$11))/4))))</f>
        <v>104698.625</v>
      </c>
      <c r="CH12" s="15" t="n">
        <f aca="false">IF($A12&lt;='3. Leases'!$G$19,0,IF(CE12=0,'3. Leases'!$C$19*'2. Inputs'!$B$8*(1+'2. Inputs'!$B$7)^(('3. Leases'!$G$19+INT(($A12-'3. Leases'!$G$19-1)/('3. Leases'!$H$19+'2. Inputs'!$B$11))*('3. Leases'!$H$19+'2. Inputs'!$B$11))/4),0)+IF(CE12='3. Leases'!$H$19,'2. Inputs'!$B$12*MAX(0,'3. Leases'!$F$19*'3. Leases'!$E$19*(1+'2. Inputs'!$B$6)^(('3. Leases'!$G$19+'3. Leases'!$H$19+INT(($A12-'3. Leases'!$G$19-1)/('3. Leases'!$H$19+'2. Inputs'!$B$11))*('3. Leases'!$H$19+'2. Inputs'!$B$11))/4)-('2. Inputs'!$B$3+'2. Inputs'!$B$4)*(1+'2. Inputs'!$B$7)^(('3. Leases'!$G$19+'3. Leases'!$H$19+INT(($A12-'3. Leases'!$G$19-1)/('3. Leases'!$H$19+'2. Inputs'!$B$11))*('3. Leases'!$H$19+'2. Inputs'!$B$11))/4))*'3. Leases'!$C$19,0))</f>
        <v>0</v>
      </c>
      <c r="CI12" s="15" t="n">
        <f aca="false">IF($A12&lt;='3. Leases'!$G$19,0,IF(CE12&lt;'3. Leases'!$H$19,'3. Leases'!$C$19,0))</f>
        <v>0</v>
      </c>
      <c r="CJ12" s="15" t="n">
        <f aca="false">D12+I12+N12+S12+X12+AC12+AH12+AM12+AR12+AW12+BB12+BG12+BL12+BQ12+BV12+CA12+CF12</f>
        <v>1218312.15625</v>
      </c>
      <c r="CK12" s="15" t="n">
        <f aca="false">E12+J12+O12+T12+Y12+AD12+AI12+AN12+AS12+AX12+BC12+BH12+BM12+BR12+BW12+CB12+CG12</f>
        <v>4972574.09875</v>
      </c>
      <c r="CL12" s="15" t="n">
        <f aca="false">F12+K12+P12+U12+Z12+AE12+AJ12+AO12+AT12+AY12+BD12+BI12+BN12+BS12+BX12+CC12+CH12</f>
        <v>86761.5710625</v>
      </c>
      <c r="CM12" s="15" t="n">
        <f aca="false">G12+L12+Q12+V12+AA12+AF12+AK12+AP12+AU12+AZ12+BE12+BJ12+BO12+BT12+BY12+CD12+CI12</f>
        <v>1800</v>
      </c>
      <c r="CN12" s="15" t="n">
        <f aca="false">CJ12*(1-'2. Inputs'!$B$13)*(1-'2. Inputs'!$B$15)-CM12*('2. Inputs'!$B$5-'2. Inputs'!$B$4*MIN('2. Inputs'!$B$14,'2. Inputs'!$B$9)/'2. Inputs'!$B$9)*(1+'2. Inputs'!$B$7)^(($A12-1)/4)/4</f>
        <v>1101608.3609375</v>
      </c>
      <c r="CO12" s="15" t="n">
        <f aca="false">CN12-CL12</f>
        <v>1014846.789875</v>
      </c>
      <c r="CP12" s="16" t="n">
        <f aca="false">1/(1+((1+'2. Inputs'!$B$16)^0.25-1))^$A12</f>
        <v>0.832306122002782</v>
      </c>
      <c r="CQ12" s="15" t="n">
        <f aca="false">CO12*CP12</f>
        <v>844663.196107833</v>
      </c>
    </row>
    <row r="13" customFormat="false" ht="15" hidden="false" customHeight="false" outlineLevel="0" collapsed="false">
      <c r="A13" s="0" t="n">
        <v>10</v>
      </c>
      <c r="B13" s="0" t="n">
        <f aca="false">CEILING(A13/4,1)</f>
        <v>3</v>
      </c>
      <c r="C13" s="14" t="n">
        <f aca="false">IF($A13&lt;='3. Leases'!$G$3,-1,MOD($A13-'3. Leases'!$G$3-1,('3. Leases'!$H$3+'2. Inputs'!$B$11)))</f>
        <v>-1</v>
      </c>
      <c r="D13" s="15" t="n">
        <f aca="false">IF($A13&lt;='3. Leases'!$G$3,'3. Leases'!$C$3*'3. Leases'!$D$3/4,IF(C13&lt;'3. Leases'!$H$3+'2. Inputs'!$B$10,0,'3. Leases'!$C$3*MAX(0,'3. Leases'!$F$3*'3. Leases'!$E$3*(1+'2. Inputs'!$B$6)^(('3. Leases'!$G$3+'3. Leases'!$H$3+INT(($A13-'3. Leases'!$G$3-1)/('3. Leases'!$H$3+'2. Inputs'!$B$11))*('3. Leases'!$H$3+'2. Inputs'!$B$11))/4)-('2. Inputs'!$B$3+'2. Inputs'!$B$4)*(1+'2. Inputs'!$B$7)^(('3. Leases'!$G$3+'3. Leases'!$H$3+INT(($A13-'3. Leases'!$G$3-1)/('3. Leases'!$H$3+'2. Inputs'!$B$11))*('3. Leases'!$H$3+'2. Inputs'!$B$11))/4))/4))</f>
        <v>140400</v>
      </c>
      <c r="E13" s="15" t="n">
        <f aca="false">IF($A13&lt;='3. Leases'!$G$3,'3. Leases'!$C$3*'3. Leases'!$D$3,IF(C13&lt;'3. Leases'!$H$3,0,'3. Leases'!$C$3*MAX(0,'3. Leases'!$F$3*'3. Leases'!$E$3*(1+'2. Inputs'!$B$6)^(('3. Leases'!$G$3+'3. Leases'!$H$3+INT(($A13-'3. Leases'!$G$3-1)/('3. Leases'!$H$3+'2. Inputs'!$B$11))*('3. Leases'!$H$3+'2. Inputs'!$B$11))/4)-('2. Inputs'!$B$3+'2. Inputs'!$B$4)*(1+'2. Inputs'!$B$7)^(('3. Leases'!$G$3+'3. Leases'!$H$3+INT(($A13-'3. Leases'!$G$3-1)/('3. Leases'!$H$3+'2. Inputs'!$B$11))*('3. Leases'!$H$3+'2. Inputs'!$B$11))/4))))</f>
        <v>561600</v>
      </c>
      <c r="F13" s="15" t="n">
        <f aca="false">IF($A13&lt;='3. Leases'!$G$3,0,IF(C13=0,'3. Leases'!$C$3*'2. Inputs'!$B$8*(1+'2. Inputs'!$B$7)^(('3. Leases'!$G$3+INT(($A13-'3. Leases'!$G$3-1)/('3. Leases'!$H$3+'2. Inputs'!$B$11))*('3. Leases'!$H$3+'2. Inputs'!$B$11))/4),0)+IF(C13='3. Leases'!$H$3,'2. Inputs'!$B$12*MAX(0,'3. Leases'!$F$3*'3. Leases'!$E$3*(1+'2. Inputs'!$B$6)^(('3. Leases'!$G$3+'3. Leases'!$H$3+INT(($A13-'3. Leases'!$G$3-1)/('3. Leases'!$H$3+'2. Inputs'!$B$11))*('3. Leases'!$H$3+'2. Inputs'!$B$11))/4)-('2. Inputs'!$B$3+'2. Inputs'!$B$4)*(1+'2. Inputs'!$B$7)^(('3. Leases'!$G$3+'3. Leases'!$H$3+INT(($A13-'3. Leases'!$G$3-1)/('3. Leases'!$H$3+'2. Inputs'!$B$11))*('3. Leases'!$H$3+'2. Inputs'!$B$11))/4))*'3. Leases'!$C$3,0))</f>
        <v>0</v>
      </c>
      <c r="G13" s="15" t="n">
        <f aca="false">IF($A13&lt;='3. Leases'!$G$3,0,IF(C13&lt;'3. Leases'!$H$3,'3. Leases'!$C$3,0))</f>
        <v>0</v>
      </c>
      <c r="H13" s="14" t="n">
        <f aca="false">IF($A13&lt;='3. Leases'!$G$4,-1,MOD($A13-'3. Leases'!$G$4-1,('3. Leases'!$H$4+'2. Inputs'!$B$11)))</f>
        <v>-1</v>
      </c>
      <c r="I13" s="15" t="n">
        <f aca="false">IF($A13&lt;='3. Leases'!$G$4,'3. Leases'!$C$4*'3. Leases'!$D$4/4,IF(H13&lt;'3. Leases'!$H$4+'2. Inputs'!$B$10,0,'3. Leases'!$C$4*MAX(0,'3. Leases'!$F$4*'3. Leases'!$E$4*(1+'2. Inputs'!$B$6)^(('3. Leases'!$G$4+'3. Leases'!$H$4+INT(($A13-'3. Leases'!$G$4-1)/('3. Leases'!$H$4+'2. Inputs'!$B$11))*('3. Leases'!$H$4+'2. Inputs'!$B$11))/4)-('2. Inputs'!$B$3+'2. Inputs'!$B$4)*(1+'2. Inputs'!$B$7)^(('3. Leases'!$G$4+'3. Leases'!$H$4+INT(($A13-'3. Leases'!$G$4-1)/('3. Leases'!$H$4+'2. Inputs'!$B$11))*('3. Leases'!$H$4+'2. Inputs'!$B$11))/4))/4))</f>
        <v>157250</v>
      </c>
      <c r="J13" s="15" t="n">
        <f aca="false">IF($A13&lt;='3. Leases'!$G$4,'3. Leases'!$C$4*'3. Leases'!$D$4,IF(H13&lt;'3. Leases'!$H$4,0,'3. Leases'!$C$4*MAX(0,'3. Leases'!$F$4*'3. Leases'!$E$4*(1+'2. Inputs'!$B$6)^(('3. Leases'!$G$4+'3. Leases'!$H$4+INT(($A13-'3. Leases'!$G$4-1)/('3. Leases'!$H$4+'2. Inputs'!$B$11))*('3. Leases'!$H$4+'2. Inputs'!$B$11))/4)-('2. Inputs'!$B$3+'2. Inputs'!$B$4)*(1+'2. Inputs'!$B$7)^(('3. Leases'!$G$4+'3. Leases'!$H$4+INT(($A13-'3. Leases'!$G$4-1)/('3. Leases'!$H$4+'2. Inputs'!$B$11))*('3. Leases'!$H$4+'2. Inputs'!$B$11))/4))))</f>
        <v>629000</v>
      </c>
      <c r="K13" s="15" t="n">
        <f aca="false">IF($A13&lt;='3. Leases'!$G$4,0,IF(H13=0,'3. Leases'!$C$4*'2. Inputs'!$B$8*(1+'2. Inputs'!$B$7)^(('3. Leases'!$G$4+INT(($A13-'3. Leases'!$G$4-1)/('3. Leases'!$H$4+'2. Inputs'!$B$11))*('3. Leases'!$H$4+'2. Inputs'!$B$11))/4),0)+IF(H13='3. Leases'!$H$4,'2. Inputs'!$B$12*MAX(0,'3. Leases'!$F$4*'3. Leases'!$E$4*(1+'2. Inputs'!$B$6)^(('3. Leases'!$G$4+'3. Leases'!$H$4+INT(($A13-'3. Leases'!$G$4-1)/('3. Leases'!$H$4+'2. Inputs'!$B$11))*('3. Leases'!$H$4+'2. Inputs'!$B$11))/4)-('2. Inputs'!$B$3+'2. Inputs'!$B$4)*(1+'2. Inputs'!$B$7)^(('3. Leases'!$G$4+'3. Leases'!$H$4+INT(($A13-'3. Leases'!$G$4-1)/('3. Leases'!$H$4+'2. Inputs'!$B$11))*('3. Leases'!$H$4+'2. Inputs'!$B$11))/4))*'3. Leases'!$C$4,0))</f>
        <v>0</v>
      </c>
      <c r="L13" s="15" t="n">
        <f aca="false">IF($A13&lt;='3. Leases'!$G$4,0,IF(H13&lt;'3. Leases'!$H$4,'3. Leases'!$C$4,0))</f>
        <v>0</v>
      </c>
      <c r="M13" s="14" t="n">
        <f aca="false">IF($A13&lt;='3. Leases'!$G$5,-1,MOD($A13-'3. Leases'!$G$5-1,('3. Leases'!$H$5+'2. Inputs'!$B$11)))</f>
        <v>3</v>
      </c>
      <c r="N13" s="15" t="n">
        <f aca="false">IF($A13&lt;='3. Leases'!$G$5,'3. Leases'!$C$5*'3. Leases'!$D$5/4,IF(M13&lt;'3. Leases'!$H$5+'2. Inputs'!$B$10,0,'3. Leases'!$C$5*MAX(0,'3. Leases'!$F$5*'3. Leases'!$E$5*(1+'2. Inputs'!$B$6)^(('3. Leases'!$G$5+'3. Leases'!$H$5+INT(($A13-'3. Leases'!$G$5-1)/('3. Leases'!$H$5+'2. Inputs'!$B$11))*('3. Leases'!$H$5+'2. Inputs'!$B$11))/4)-('2. Inputs'!$B$3+'2. Inputs'!$B$4)*(1+'2. Inputs'!$B$7)^(('3. Leases'!$G$5+'3. Leases'!$H$5+INT(($A13-'3. Leases'!$G$5-1)/('3. Leases'!$H$5+'2. Inputs'!$B$11))*('3. Leases'!$H$5+'2. Inputs'!$B$11))/4))/4))</f>
        <v>0</v>
      </c>
      <c r="O13" s="15" t="n">
        <f aca="false">IF($A13&lt;='3. Leases'!$G$5,'3. Leases'!$C$5*'3. Leases'!$D$5,IF(M13&lt;'3. Leases'!$H$5,0,'3. Leases'!$C$5*MAX(0,'3. Leases'!$F$5*'3. Leases'!$E$5*(1+'2. Inputs'!$B$6)^(('3. Leases'!$G$5+'3. Leases'!$H$5+INT(($A13-'3. Leases'!$G$5-1)/('3. Leases'!$H$5+'2. Inputs'!$B$11))*('3. Leases'!$H$5+'2. Inputs'!$B$11))/4)-('2. Inputs'!$B$3+'2. Inputs'!$B$4)*(1+'2. Inputs'!$B$7)^(('3. Leases'!$G$5+'3. Leases'!$H$5+INT(($A13-'3. Leases'!$G$5-1)/('3. Leases'!$H$5+'2. Inputs'!$B$11))*('3. Leases'!$H$5+'2. Inputs'!$B$11))/4))))</f>
        <v>0</v>
      </c>
      <c r="P13" s="15" t="n">
        <f aca="false">IF($A13&lt;='3. Leases'!$G$5,0,IF(M13=0,'3. Leases'!$C$5*'2. Inputs'!$B$8*(1+'2. Inputs'!$B$7)^(('3. Leases'!$G$5+INT(($A13-'3. Leases'!$G$5-1)/('3. Leases'!$H$5+'2. Inputs'!$B$11))*('3. Leases'!$H$5+'2. Inputs'!$B$11))/4),0)+IF(M13='3. Leases'!$H$5,'2. Inputs'!$B$12*MAX(0,'3. Leases'!$F$5*'3. Leases'!$E$5*(1+'2. Inputs'!$B$6)^(('3. Leases'!$G$5+'3. Leases'!$H$5+INT(($A13-'3. Leases'!$G$5-1)/('3. Leases'!$H$5+'2. Inputs'!$B$11))*('3. Leases'!$H$5+'2. Inputs'!$B$11))/4)-('2. Inputs'!$B$3+'2. Inputs'!$B$4)*(1+'2. Inputs'!$B$7)^(('3. Leases'!$G$5+'3. Leases'!$H$5+INT(($A13-'3. Leases'!$G$5-1)/('3. Leases'!$H$5+'2. Inputs'!$B$11))*('3. Leases'!$H$5+'2. Inputs'!$B$11))/4))*'3. Leases'!$C$5,0))</f>
        <v>0</v>
      </c>
      <c r="Q13" s="15" t="n">
        <f aca="false">IF($A13&lt;='3. Leases'!$G$5,0,IF(M13&lt;'3. Leases'!$H$5,'3. Leases'!$C$5,0))</f>
        <v>1420</v>
      </c>
      <c r="R13" s="14" t="n">
        <f aca="false">IF($A13&lt;='3. Leases'!$G$6,-1,MOD($A13-'3. Leases'!$G$6-1,('3. Leases'!$H$6+'2. Inputs'!$B$11)))</f>
        <v>-1</v>
      </c>
      <c r="S13" s="15" t="n">
        <f aca="false">IF($A13&lt;='3. Leases'!$G$6,'3. Leases'!$C$6*'3. Leases'!$D$6/4,IF(R13&lt;'3. Leases'!$H$6+'2. Inputs'!$B$10,0,'3. Leases'!$C$6*MAX(0,'3. Leases'!$F$6*'3. Leases'!$E$6*(1+'2. Inputs'!$B$6)^(('3. Leases'!$G$6+'3. Leases'!$H$6+INT(($A13-'3. Leases'!$G$6-1)/('3. Leases'!$H$6+'2. Inputs'!$B$11))*('3. Leases'!$H$6+'2. Inputs'!$B$11))/4)-('2. Inputs'!$B$3+'2. Inputs'!$B$4)*(1+'2. Inputs'!$B$7)^(('3. Leases'!$G$6+'3. Leases'!$H$6+INT(($A13-'3. Leases'!$G$6-1)/('3. Leases'!$H$6+'2. Inputs'!$B$11))*('3. Leases'!$H$6+'2. Inputs'!$B$11))/4))/4))</f>
        <v>48000</v>
      </c>
      <c r="T13" s="15" t="n">
        <f aca="false">IF($A13&lt;='3. Leases'!$G$6,'3. Leases'!$C$6*'3. Leases'!$D$6,IF(R13&lt;'3. Leases'!$H$6,0,'3. Leases'!$C$6*MAX(0,'3. Leases'!$F$6*'3. Leases'!$E$6*(1+'2. Inputs'!$B$6)^(('3. Leases'!$G$6+'3. Leases'!$H$6+INT(($A13-'3. Leases'!$G$6-1)/('3. Leases'!$H$6+'2. Inputs'!$B$11))*('3. Leases'!$H$6+'2. Inputs'!$B$11))/4)-('2. Inputs'!$B$3+'2. Inputs'!$B$4)*(1+'2. Inputs'!$B$7)^(('3. Leases'!$G$6+'3. Leases'!$H$6+INT(($A13-'3. Leases'!$G$6-1)/('3. Leases'!$H$6+'2. Inputs'!$B$11))*('3. Leases'!$H$6+'2. Inputs'!$B$11))/4))))</f>
        <v>192000</v>
      </c>
      <c r="U13" s="15" t="n">
        <f aca="false">IF($A13&lt;='3. Leases'!$G$6,0,IF(R13=0,'3. Leases'!$C$6*'2. Inputs'!$B$8*(1+'2. Inputs'!$B$7)^(('3. Leases'!$G$6+INT(($A13-'3. Leases'!$G$6-1)/('3. Leases'!$H$6+'2. Inputs'!$B$11))*('3. Leases'!$H$6+'2. Inputs'!$B$11))/4),0)+IF(R13='3. Leases'!$H$6,'2. Inputs'!$B$12*MAX(0,'3. Leases'!$F$6*'3. Leases'!$E$6*(1+'2. Inputs'!$B$6)^(('3. Leases'!$G$6+'3. Leases'!$H$6+INT(($A13-'3. Leases'!$G$6-1)/('3. Leases'!$H$6+'2. Inputs'!$B$11))*('3. Leases'!$H$6+'2. Inputs'!$B$11))/4)-('2. Inputs'!$B$3+'2. Inputs'!$B$4)*(1+'2. Inputs'!$B$7)^(('3. Leases'!$G$6+'3. Leases'!$H$6+INT(($A13-'3. Leases'!$G$6-1)/('3. Leases'!$H$6+'2. Inputs'!$B$11))*('3. Leases'!$H$6+'2. Inputs'!$B$11))/4))*'3. Leases'!$C$6,0))</f>
        <v>0</v>
      </c>
      <c r="V13" s="15" t="n">
        <f aca="false">IF($A13&lt;='3. Leases'!$G$6,0,IF(R13&lt;'3. Leases'!$H$6,'3. Leases'!$C$6,0))</f>
        <v>0</v>
      </c>
      <c r="W13" s="14" t="n">
        <f aca="false">IF($A13&lt;='3. Leases'!$G$7,-1,MOD($A13-'3. Leases'!$G$7-1,('3. Leases'!$H$7+'2. Inputs'!$B$11)))</f>
        <v>-1</v>
      </c>
      <c r="X13" s="15" t="n">
        <f aca="false">IF($A13&lt;='3. Leases'!$G$7,'3. Leases'!$C$7*'3. Leases'!$D$7/4,IF(W13&lt;'3. Leases'!$H$7+'2. Inputs'!$B$10,0,'3. Leases'!$C$7*MAX(0,'3. Leases'!$F$7*'3. Leases'!$E$7*(1+'2. Inputs'!$B$6)^(('3. Leases'!$G$7+'3. Leases'!$H$7+INT(($A13-'3. Leases'!$G$7-1)/('3. Leases'!$H$7+'2. Inputs'!$B$11))*('3. Leases'!$H$7+'2. Inputs'!$B$11))/4)-('2. Inputs'!$B$3+'2. Inputs'!$B$4)*(1+'2. Inputs'!$B$7)^(('3. Leases'!$G$7+'3. Leases'!$H$7+INT(($A13-'3. Leases'!$G$7-1)/('3. Leases'!$H$7+'2. Inputs'!$B$11))*('3. Leases'!$H$7+'2. Inputs'!$B$11))/4))/4))</f>
        <v>106000</v>
      </c>
      <c r="Y13" s="15" t="n">
        <f aca="false">IF($A13&lt;='3. Leases'!$G$7,'3. Leases'!$C$7*'3. Leases'!$D$7,IF(W13&lt;'3. Leases'!$H$7,0,'3. Leases'!$C$7*MAX(0,'3. Leases'!$F$7*'3. Leases'!$E$7*(1+'2. Inputs'!$B$6)^(('3. Leases'!$G$7+'3. Leases'!$H$7+INT(($A13-'3. Leases'!$G$7-1)/('3. Leases'!$H$7+'2. Inputs'!$B$11))*('3. Leases'!$H$7+'2. Inputs'!$B$11))/4)-('2. Inputs'!$B$3+'2. Inputs'!$B$4)*(1+'2. Inputs'!$B$7)^(('3. Leases'!$G$7+'3. Leases'!$H$7+INT(($A13-'3. Leases'!$G$7-1)/('3. Leases'!$H$7+'2. Inputs'!$B$11))*('3. Leases'!$H$7+'2. Inputs'!$B$11))/4))))</f>
        <v>424000</v>
      </c>
      <c r="Z13" s="15" t="n">
        <f aca="false">IF($A13&lt;='3. Leases'!$G$7,0,IF(W13=0,'3. Leases'!$C$7*'2. Inputs'!$B$8*(1+'2. Inputs'!$B$7)^(('3. Leases'!$G$7+INT(($A13-'3. Leases'!$G$7-1)/('3. Leases'!$H$7+'2. Inputs'!$B$11))*('3. Leases'!$H$7+'2. Inputs'!$B$11))/4),0)+IF(W13='3. Leases'!$H$7,'2. Inputs'!$B$12*MAX(0,'3. Leases'!$F$7*'3. Leases'!$E$7*(1+'2. Inputs'!$B$6)^(('3. Leases'!$G$7+'3. Leases'!$H$7+INT(($A13-'3. Leases'!$G$7-1)/('3. Leases'!$H$7+'2. Inputs'!$B$11))*('3. Leases'!$H$7+'2. Inputs'!$B$11))/4)-('2. Inputs'!$B$3+'2. Inputs'!$B$4)*(1+'2. Inputs'!$B$7)^(('3. Leases'!$G$7+'3. Leases'!$H$7+INT(($A13-'3. Leases'!$G$7-1)/('3. Leases'!$H$7+'2. Inputs'!$B$11))*('3. Leases'!$H$7+'2. Inputs'!$B$11))/4))*'3. Leases'!$C$7,0))</f>
        <v>0</v>
      </c>
      <c r="AA13" s="15" t="n">
        <f aca="false">IF($A13&lt;='3. Leases'!$G$7,0,IF(W13&lt;'3. Leases'!$H$7,'3. Leases'!$C$7,0))</f>
        <v>0</v>
      </c>
      <c r="AB13" s="14" t="n">
        <f aca="false">IF($A13&lt;='3. Leases'!$G$8,-1,MOD($A13-'3. Leases'!$G$8-1,('3. Leases'!$H$8+'2. Inputs'!$B$11)))</f>
        <v>-1</v>
      </c>
      <c r="AC13" s="15" t="n">
        <f aca="false">IF($A13&lt;='3. Leases'!$G$8,'3. Leases'!$C$8*'3. Leases'!$D$8/4,IF(AB13&lt;'3. Leases'!$H$8+'2. Inputs'!$B$10,0,'3. Leases'!$C$8*MAX(0,'3. Leases'!$F$8*'3. Leases'!$E$8*(1+'2. Inputs'!$B$6)^(('3. Leases'!$G$8+'3. Leases'!$H$8+INT(($A13-'3. Leases'!$G$8-1)/('3. Leases'!$H$8+'2. Inputs'!$B$11))*('3. Leases'!$H$8+'2. Inputs'!$B$11))/4)-('2. Inputs'!$B$3+'2. Inputs'!$B$4)*(1+'2. Inputs'!$B$7)^(('3. Leases'!$G$8+'3. Leases'!$H$8+INT(($A13-'3. Leases'!$G$8-1)/('3. Leases'!$H$8+'2. Inputs'!$B$11))*('3. Leases'!$H$8+'2. Inputs'!$B$11))/4))/4))</f>
        <v>55000</v>
      </c>
      <c r="AD13" s="15" t="n">
        <f aca="false">IF($A13&lt;='3. Leases'!$G$8,'3. Leases'!$C$8*'3. Leases'!$D$8,IF(AB13&lt;'3. Leases'!$H$8,0,'3. Leases'!$C$8*MAX(0,'3. Leases'!$F$8*'3. Leases'!$E$8*(1+'2. Inputs'!$B$6)^(('3. Leases'!$G$8+'3. Leases'!$H$8+INT(($A13-'3. Leases'!$G$8-1)/('3. Leases'!$H$8+'2. Inputs'!$B$11))*('3. Leases'!$H$8+'2. Inputs'!$B$11))/4)-('2. Inputs'!$B$3+'2. Inputs'!$B$4)*(1+'2. Inputs'!$B$7)^(('3. Leases'!$G$8+'3. Leases'!$H$8+INT(($A13-'3. Leases'!$G$8-1)/('3. Leases'!$H$8+'2. Inputs'!$B$11))*('3. Leases'!$H$8+'2. Inputs'!$B$11))/4))))</f>
        <v>220000</v>
      </c>
      <c r="AE13" s="15" t="n">
        <f aca="false">IF($A13&lt;='3. Leases'!$G$8,0,IF(AB13=0,'3. Leases'!$C$8*'2. Inputs'!$B$8*(1+'2. Inputs'!$B$7)^(('3. Leases'!$G$8+INT(($A13-'3. Leases'!$G$8-1)/('3. Leases'!$H$8+'2. Inputs'!$B$11))*('3. Leases'!$H$8+'2. Inputs'!$B$11))/4),0)+IF(AB13='3. Leases'!$H$8,'2. Inputs'!$B$12*MAX(0,'3. Leases'!$F$8*'3. Leases'!$E$8*(1+'2. Inputs'!$B$6)^(('3. Leases'!$G$8+'3. Leases'!$H$8+INT(($A13-'3. Leases'!$G$8-1)/('3. Leases'!$H$8+'2. Inputs'!$B$11))*('3. Leases'!$H$8+'2. Inputs'!$B$11))/4)-('2. Inputs'!$B$3+'2. Inputs'!$B$4)*(1+'2. Inputs'!$B$7)^(('3. Leases'!$G$8+'3. Leases'!$H$8+INT(($A13-'3. Leases'!$G$8-1)/('3. Leases'!$H$8+'2. Inputs'!$B$11))*('3. Leases'!$H$8+'2. Inputs'!$B$11))/4))*'3. Leases'!$C$8,0))</f>
        <v>0</v>
      </c>
      <c r="AF13" s="15" t="n">
        <f aca="false">IF($A13&lt;='3. Leases'!$G$8,0,IF(AB13&lt;'3. Leases'!$H$8,'3. Leases'!$C$8,0))</f>
        <v>0</v>
      </c>
      <c r="AG13" s="14" t="n">
        <f aca="false">IF($A13&lt;='3. Leases'!$G$9,-1,MOD($A13-'3. Leases'!$G$9-1,('3. Leases'!$H$9+'2. Inputs'!$B$11)))</f>
        <v>-1</v>
      </c>
      <c r="AH13" s="15" t="n">
        <f aca="false">IF($A13&lt;='3. Leases'!$G$9,'3. Leases'!$C$9*'3. Leases'!$D$9/4,IF(AG13&lt;'3. Leases'!$H$9+'2. Inputs'!$B$10,0,'3. Leases'!$C$9*MAX(0,'3. Leases'!$F$9*'3. Leases'!$E$9*(1+'2. Inputs'!$B$6)^(('3. Leases'!$G$9+'3. Leases'!$H$9+INT(($A13-'3. Leases'!$G$9-1)/('3. Leases'!$H$9+'2. Inputs'!$B$11))*('3. Leases'!$H$9+'2. Inputs'!$B$11))/4)-('2. Inputs'!$B$3+'2. Inputs'!$B$4)*(1+'2. Inputs'!$B$7)^(('3. Leases'!$G$9+'3. Leases'!$H$9+INT(($A13-'3. Leases'!$G$9-1)/('3. Leases'!$H$9+'2. Inputs'!$B$11))*('3. Leases'!$H$9+'2. Inputs'!$B$11))/4))/4))</f>
        <v>59800</v>
      </c>
      <c r="AI13" s="15" t="n">
        <f aca="false">IF($A13&lt;='3. Leases'!$G$9,'3. Leases'!$C$9*'3. Leases'!$D$9,IF(AG13&lt;'3. Leases'!$H$9,0,'3. Leases'!$C$9*MAX(0,'3. Leases'!$F$9*'3. Leases'!$E$9*(1+'2. Inputs'!$B$6)^(('3. Leases'!$G$9+'3. Leases'!$H$9+INT(($A13-'3. Leases'!$G$9-1)/('3. Leases'!$H$9+'2. Inputs'!$B$11))*('3. Leases'!$H$9+'2. Inputs'!$B$11))/4)-('2. Inputs'!$B$3+'2. Inputs'!$B$4)*(1+'2. Inputs'!$B$7)^(('3. Leases'!$G$9+'3. Leases'!$H$9+INT(($A13-'3. Leases'!$G$9-1)/('3. Leases'!$H$9+'2. Inputs'!$B$11))*('3. Leases'!$H$9+'2. Inputs'!$B$11))/4))))</f>
        <v>239200</v>
      </c>
      <c r="AJ13" s="15" t="n">
        <f aca="false">IF($A13&lt;='3. Leases'!$G$9,0,IF(AG13=0,'3. Leases'!$C$9*'2. Inputs'!$B$8*(1+'2. Inputs'!$B$7)^(('3. Leases'!$G$9+INT(($A13-'3. Leases'!$G$9-1)/('3. Leases'!$H$9+'2. Inputs'!$B$11))*('3. Leases'!$H$9+'2. Inputs'!$B$11))/4),0)+IF(AG13='3. Leases'!$H$9,'2. Inputs'!$B$12*MAX(0,'3. Leases'!$F$9*'3. Leases'!$E$9*(1+'2. Inputs'!$B$6)^(('3. Leases'!$G$9+'3. Leases'!$H$9+INT(($A13-'3. Leases'!$G$9-1)/('3. Leases'!$H$9+'2. Inputs'!$B$11))*('3. Leases'!$H$9+'2. Inputs'!$B$11))/4)-('2. Inputs'!$B$3+'2. Inputs'!$B$4)*(1+'2. Inputs'!$B$7)^(('3. Leases'!$G$9+'3. Leases'!$H$9+INT(($A13-'3. Leases'!$G$9-1)/('3. Leases'!$H$9+'2. Inputs'!$B$11))*('3. Leases'!$H$9+'2. Inputs'!$B$11))/4))*'3. Leases'!$C$9,0))</f>
        <v>0</v>
      </c>
      <c r="AK13" s="15" t="n">
        <f aca="false">IF($A13&lt;='3. Leases'!$G$9,0,IF(AG13&lt;'3. Leases'!$H$9,'3. Leases'!$C$9,0))</f>
        <v>0</v>
      </c>
      <c r="AL13" s="14" t="n">
        <f aca="false">IF($A13&lt;='3. Leases'!$G$10,-1,MOD($A13-'3. Leases'!$G$10-1,('3. Leases'!$H$10+'2. Inputs'!$B$11)))</f>
        <v>-1</v>
      </c>
      <c r="AM13" s="15" t="n">
        <f aca="false">IF($A13&lt;='3. Leases'!$G$10,'3. Leases'!$C$10*'3. Leases'!$D$10/4,IF(AL13&lt;'3. Leases'!$H$10+'2. Inputs'!$B$10,0,'3. Leases'!$C$10*MAX(0,'3. Leases'!$F$10*'3. Leases'!$E$10*(1+'2. Inputs'!$B$6)^(('3. Leases'!$G$10+'3. Leases'!$H$10+INT(($A13-'3. Leases'!$G$10-1)/('3. Leases'!$H$10+'2. Inputs'!$B$11))*('3. Leases'!$H$10+'2. Inputs'!$B$11))/4)-('2. Inputs'!$B$3+'2. Inputs'!$B$4)*(1+'2. Inputs'!$B$7)^(('3. Leases'!$G$10+'3. Leases'!$H$10+INT(($A13-'3. Leases'!$G$10-1)/('3. Leases'!$H$10+'2. Inputs'!$B$11))*('3. Leases'!$H$10+'2. Inputs'!$B$11))/4))/4))</f>
        <v>24000</v>
      </c>
      <c r="AN13" s="15" t="n">
        <f aca="false">IF($A13&lt;='3. Leases'!$G$10,'3. Leases'!$C$10*'3. Leases'!$D$10,IF(AL13&lt;'3. Leases'!$H$10,0,'3. Leases'!$C$10*MAX(0,'3. Leases'!$F$10*'3. Leases'!$E$10*(1+'2. Inputs'!$B$6)^(('3. Leases'!$G$10+'3. Leases'!$H$10+INT(($A13-'3. Leases'!$G$10-1)/('3. Leases'!$H$10+'2. Inputs'!$B$11))*('3. Leases'!$H$10+'2. Inputs'!$B$11))/4)-('2. Inputs'!$B$3+'2. Inputs'!$B$4)*(1+'2. Inputs'!$B$7)^(('3. Leases'!$G$10+'3. Leases'!$H$10+INT(($A13-'3. Leases'!$G$10-1)/('3. Leases'!$H$10+'2. Inputs'!$B$11))*('3. Leases'!$H$10+'2. Inputs'!$B$11))/4))))</f>
        <v>96000</v>
      </c>
      <c r="AO13" s="15" t="n">
        <f aca="false">IF($A13&lt;='3. Leases'!$G$10,0,IF(AL13=0,'3. Leases'!$C$10*'2. Inputs'!$B$8*(1+'2. Inputs'!$B$7)^(('3. Leases'!$G$10+INT(($A13-'3. Leases'!$G$10-1)/('3. Leases'!$H$10+'2. Inputs'!$B$11))*('3. Leases'!$H$10+'2. Inputs'!$B$11))/4),0)+IF(AL13='3. Leases'!$H$10,'2. Inputs'!$B$12*MAX(0,'3. Leases'!$F$10*'3. Leases'!$E$10*(1+'2. Inputs'!$B$6)^(('3. Leases'!$G$10+'3. Leases'!$H$10+INT(($A13-'3. Leases'!$G$10-1)/('3. Leases'!$H$10+'2. Inputs'!$B$11))*('3. Leases'!$H$10+'2. Inputs'!$B$11))/4)-('2. Inputs'!$B$3+'2. Inputs'!$B$4)*(1+'2. Inputs'!$B$7)^(('3. Leases'!$G$10+'3. Leases'!$H$10+INT(($A13-'3. Leases'!$G$10-1)/('3. Leases'!$H$10+'2. Inputs'!$B$11))*('3. Leases'!$H$10+'2. Inputs'!$B$11))/4))*'3. Leases'!$C$10,0))</f>
        <v>0</v>
      </c>
      <c r="AP13" s="15" t="n">
        <f aca="false">IF($A13&lt;='3. Leases'!$G$10,0,IF(AL13&lt;'3. Leases'!$H$10,'3. Leases'!$C$10,0))</f>
        <v>0</v>
      </c>
      <c r="AQ13" s="14" t="n">
        <f aca="false">IF($A13&lt;='3. Leases'!$G$11,-1,MOD($A13-'3. Leases'!$G$11-1,('3. Leases'!$H$11+'2. Inputs'!$B$11)))</f>
        <v>-1</v>
      </c>
      <c r="AR13" s="15" t="n">
        <f aca="false">IF($A13&lt;='3. Leases'!$G$11,'3. Leases'!$C$11*'3. Leases'!$D$11/4,IF(AQ13&lt;'3. Leases'!$H$11+'2. Inputs'!$B$10,0,'3. Leases'!$C$11*MAX(0,'3. Leases'!$F$11*'3. Leases'!$E$11*(1+'2. Inputs'!$B$6)^(('3. Leases'!$G$11+'3. Leases'!$H$11+INT(($A13-'3. Leases'!$G$11-1)/('3. Leases'!$H$11+'2. Inputs'!$B$11))*('3. Leases'!$H$11+'2. Inputs'!$B$11))/4)-('2. Inputs'!$B$3+'2. Inputs'!$B$4)*(1+'2. Inputs'!$B$7)^(('3. Leases'!$G$11+'3. Leases'!$H$11+INT(($A13-'3. Leases'!$G$11-1)/('3. Leases'!$H$11+'2. Inputs'!$B$11))*('3. Leases'!$H$11+'2. Inputs'!$B$11))/4))/4))</f>
        <v>147000</v>
      </c>
      <c r="AS13" s="15" t="n">
        <f aca="false">IF($A13&lt;='3. Leases'!$G$11,'3. Leases'!$C$11*'3. Leases'!$D$11,IF(AQ13&lt;'3. Leases'!$H$11,0,'3. Leases'!$C$11*MAX(0,'3. Leases'!$F$11*'3. Leases'!$E$11*(1+'2. Inputs'!$B$6)^(('3. Leases'!$G$11+'3. Leases'!$H$11+INT(($A13-'3. Leases'!$G$11-1)/('3. Leases'!$H$11+'2. Inputs'!$B$11))*('3. Leases'!$H$11+'2. Inputs'!$B$11))/4)-('2. Inputs'!$B$3+'2. Inputs'!$B$4)*(1+'2. Inputs'!$B$7)^(('3. Leases'!$G$11+'3. Leases'!$H$11+INT(($A13-'3. Leases'!$G$11-1)/('3. Leases'!$H$11+'2. Inputs'!$B$11))*('3. Leases'!$H$11+'2. Inputs'!$B$11))/4))))</f>
        <v>588000</v>
      </c>
      <c r="AT13" s="15" t="n">
        <f aca="false">IF($A13&lt;='3. Leases'!$G$11,0,IF(AQ13=0,'3. Leases'!$C$11*'2. Inputs'!$B$8*(1+'2. Inputs'!$B$7)^(('3. Leases'!$G$11+INT(($A13-'3. Leases'!$G$11-1)/('3. Leases'!$H$11+'2. Inputs'!$B$11))*('3. Leases'!$H$11+'2. Inputs'!$B$11))/4),0)+IF(AQ13='3. Leases'!$H$11,'2. Inputs'!$B$12*MAX(0,'3. Leases'!$F$11*'3. Leases'!$E$11*(1+'2. Inputs'!$B$6)^(('3. Leases'!$G$11+'3. Leases'!$H$11+INT(($A13-'3. Leases'!$G$11-1)/('3. Leases'!$H$11+'2. Inputs'!$B$11))*('3. Leases'!$H$11+'2. Inputs'!$B$11))/4)-('2. Inputs'!$B$3+'2. Inputs'!$B$4)*(1+'2. Inputs'!$B$7)^(('3. Leases'!$G$11+'3. Leases'!$H$11+INT(($A13-'3. Leases'!$G$11-1)/('3. Leases'!$H$11+'2. Inputs'!$B$11))*('3. Leases'!$H$11+'2. Inputs'!$B$11))/4))*'3. Leases'!$C$11,0))</f>
        <v>0</v>
      </c>
      <c r="AU13" s="15" t="n">
        <f aca="false">IF($A13&lt;='3. Leases'!$G$11,0,IF(AQ13&lt;'3. Leases'!$H$11,'3. Leases'!$C$11,0))</f>
        <v>0</v>
      </c>
      <c r="AV13" s="14" t="n">
        <f aca="false">IF($A13&lt;='3. Leases'!$G$12,-1,MOD($A13-'3. Leases'!$G$12-1,('3. Leases'!$H$12+'2. Inputs'!$B$11)))</f>
        <v>-1</v>
      </c>
      <c r="AW13" s="15" t="n">
        <f aca="false">IF($A13&lt;='3. Leases'!$G$12,'3. Leases'!$C$12*'3. Leases'!$D$12/4,IF(AV13&lt;'3. Leases'!$H$12+'2. Inputs'!$B$10,0,'3. Leases'!$C$12*MAX(0,'3. Leases'!$F$12*'3. Leases'!$E$12*(1+'2. Inputs'!$B$6)^(('3. Leases'!$G$12+'3. Leases'!$H$12+INT(($A13-'3. Leases'!$G$12-1)/('3. Leases'!$H$12+'2. Inputs'!$B$11))*('3. Leases'!$H$12+'2. Inputs'!$B$11))/4)-('2. Inputs'!$B$3+'2. Inputs'!$B$4)*(1+'2. Inputs'!$B$7)^(('3. Leases'!$G$12+'3. Leases'!$H$12+INT(($A13-'3. Leases'!$G$12-1)/('3. Leases'!$H$12+'2. Inputs'!$B$11))*('3. Leases'!$H$12+'2. Inputs'!$B$11))/4))/4))</f>
        <v>21000</v>
      </c>
      <c r="AX13" s="15" t="n">
        <f aca="false">IF($A13&lt;='3. Leases'!$G$12,'3. Leases'!$C$12*'3. Leases'!$D$12,IF(AV13&lt;'3. Leases'!$H$12,0,'3. Leases'!$C$12*MAX(0,'3. Leases'!$F$12*'3. Leases'!$E$12*(1+'2. Inputs'!$B$6)^(('3. Leases'!$G$12+'3. Leases'!$H$12+INT(($A13-'3. Leases'!$G$12-1)/('3. Leases'!$H$12+'2. Inputs'!$B$11))*('3. Leases'!$H$12+'2. Inputs'!$B$11))/4)-('2. Inputs'!$B$3+'2. Inputs'!$B$4)*(1+'2. Inputs'!$B$7)^(('3. Leases'!$G$12+'3. Leases'!$H$12+INT(($A13-'3. Leases'!$G$12-1)/('3. Leases'!$H$12+'2. Inputs'!$B$11))*('3. Leases'!$H$12+'2. Inputs'!$B$11))/4))))</f>
        <v>84000</v>
      </c>
      <c r="AY13" s="15" t="n">
        <f aca="false">IF($A13&lt;='3. Leases'!$G$12,0,IF(AV13=0,'3. Leases'!$C$12*'2. Inputs'!$B$8*(1+'2. Inputs'!$B$7)^(('3. Leases'!$G$12+INT(($A13-'3. Leases'!$G$12-1)/('3. Leases'!$H$12+'2. Inputs'!$B$11))*('3. Leases'!$H$12+'2. Inputs'!$B$11))/4),0)+IF(AV13='3. Leases'!$H$12,'2. Inputs'!$B$12*MAX(0,'3. Leases'!$F$12*'3. Leases'!$E$12*(1+'2. Inputs'!$B$6)^(('3. Leases'!$G$12+'3. Leases'!$H$12+INT(($A13-'3. Leases'!$G$12-1)/('3. Leases'!$H$12+'2. Inputs'!$B$11))*('3. Leases'!$H$12+'2. Inputs'!$B$11))/4)-('2. Inputs'!$B$3+'2. Inputs'!$B$4)*(1+'2. Inputs'!$B$7)^(('3. Leases'!$G$12+'3. Leases'!$H$12+INT(($A13-'3. Leases'!$G$12-1)/('3. Leases'!$H$12+'2. Inputs'!$B$11))*('3. Leases'!$H$12+'2. Inputs'!$B$11))/4))*'3. Leases'!$C$12,0))</f>
        <v>0</v>
      </c>
      <c r="AZ13" s="15" t="n">
        <f aca="false">IF($A13&lt;='3. Leases'!$G$12,0,IF(AV13&lt;'3. Leases'!$H$12,'3. Leases'!$C$12,0))</f>
        <v>0</v>
      </c>
      <c r="BA13" s="14" t="n">
        <f aca="false">IF($A13&lt;='3. Leases'!$G$13,-1,MOD($A13-'3. Leases'!$G$13-1,('3. Leases'!$H$13+'2. Inputs'!$B$11)))</f>
        <v>1</v>
      </c>
      <c r="BB13" s="15" t="n">
        <f aca="false">IF($A13&lt;='3. Leases'!$G$13,'3. Leases'!$C$13*'3. Leases'!$D$13/4,IF(BA13&lt;'3. Leases'!$H$13+'2. Inputs'!$B$10,0,'3. Leases'!$C$13*MAX(0,'3. Leases'!$F$13*'3. Leases'!$E$13*(1+'2. Inputs'!$B$6)^(('3. Leases'!$G$13+'3. Leases'!$H$13+INT(($A13-'3. Leases'!$G$13-1)/('3. Leases'!$H$13+'2. Inputs'!$B$11))*('3. Leases'!$H$13+'2. Inputs'!$B$11))/4)-('2. Inputs'!$B$3+'2. Inputs'!$B$4)*(1+'2. Inputs'!$B$7)^(('3. Leases'!$G$13+'3. Leases'!$H$13+INT(($A13-'3. Leases'!$G$13-1)/('3. Leases'!$H$13+'2. Inputs'!$B$11))*('3. Leases'!$H$13+'2. Inputs'!$B$11))/4))/4))</f>
        <v>0</v>
      </c>
      <c r="BC13" s="15" t="n">
        <f aca="false">IF($A13&lt;='3. Leases'!$G$13,'3. Leases'!$C$13*'3. Leases'!$D$13,IF(BA13&lt;'3. Leases'!$H$13,0,'3. Leases'!$C$13*MAX(0,'3. Leases'!$F$13*'3. Leases'!$E$13*(1+'2. Inputs'!$B$6)^(('3. Leases'!$G$13+'3. Leases'!$H$13+INT(($A13-'3. Leases'!$G$13-1)/('3. Leases'!$H$13+'2. Inputs'!$B$11))*('3. Leases'!$H$13+'2. Inputs'!$B$11))/4)-('2. Inputs'!$B$3+'2. Inputs'!$B$4)*(1+'2. Inputs'!$B$7)^(('3. Leases'!$G$13+'3. Leases'!$H$13+INT(($A13-'3. Leases'!$G$13-1)/('3. Leases'!$H$13+'2. Inputs'!$B$11))*('3. Leases'!$H$13+'2. Inputs'!$B$11))/4))))</f>
        <v>0</v>
      </c>
      <c r="BD13" s="15" t="n">
        <f aca="false">IF($A13&lt;='3. Leases'!$G$13,0,IF(BA13=0,'3. Leases'!$C$13*'2. Inputs'!$B$8*(1+'2. Inputs'!$B$7)^(('3. Leases'!$G$13+INT(($A13-'3. Leases'!$G$13-1)/('3. Leases'!$H$13+'2. Inputs'!$B$11))*('3. Leases'!$H$13+'2. Inputs'!$B$11))/4),0)+IF(BA13='3. Leases'!$H$13,'2. Inputs'!$B$12*MAX(0,'3. Leases'!$F$13*'3. Leases'!$E$13*(1+'2. Inputs'!$B$6)^(('3. Leases'!$G$13+'3. Leases'!$H$13+INT(($A13-'3. Leases'!$G$13-1)/('3. Leases'!$H$13+'2. Inputs'!$B$11))*('3. Leases'!$H$13+'2. Inputs'!$B$11))/4)-('2. Inputs'!$B$3+'2. Inputs'!$B$4)*(1+'2. Inputs'!$B$7)^(('3. Leases'!$G$13+'3. Leases'!$H$13+INT(($A13-'3. Leases'!$G$13-1)/('3. Leases'!$H$13+'2. Inputs'!$B$11))*('3. Leases'!$H$13+'2. Inputs'!$B$11))/4))*'3. Leases'!$C$13,0))</f>
        <v>0</v>
      </c>
      <c r="BE13" s="15" t="n">
        <f aca="false">IF($A13&lt;='3. Leases'!$G$13,0,IF(BA13&lt;'3. Leases'!$H$13,'3. Leases'!$C$13,0))</f>
        <v>380</v>
      </c>
      <c r="BF13" s="14" t="n">
        <f aca="false">IF($A13&lt;='3. Leases'!$G$14,-1,MOD($A13-'3. Leases'!$G$14-1,('3. Leases'!$H$14+'2. Inputs'!$B$11)))</f>
        <v>-1</v>
      </c>
      <c r="BG13" s="15" t="n">
        <f aca="false">IF($A13&lt;='3. Leases'!$G$14,'3. Leases'!$C$14*'3. Leases'!$D$14/4,IF(BF13&lt;'3. Leases'!$H$14+'2. Inputs'!$B$10,0,'3. Leases'!$C$14*MAX(0,'3. Leases'!$F$14*'3. Leases'!$E$14*(1+'2. Inputs'!$B$6)^(('3. Leases'!$G$14+'3. Leases'!$H$14+INT(($A13-'3. Leases'!$G$14-1)/('3. Leases'!$H$14+'2. Inputs'!$B$11))*('3. Leases'!$H$14+'2. Inputs'!$B$11))/4)-('2. Inputs'!$B$3+'2. Inputs'!$B$4)*(1+'2. Inputs'!$B$7)^(('3. Leases'!$G$14+'3. Leases'!$H$14+INT(($A13-'3. Leases'!$G$14-1)/('3. Leases'!$H$14+'2. Inputs'!$B$11))*('3. Leases'!$H$14+'2. Inputs'!$B$11))/4))/4))</f>
        <v>119625</v>
      </c>
      <c r="BH13" s="15" t="n">
        <f aca="false">IF($A13&lt;='3. Leases'!$G$14,'3. Leases'!$C$14*'3. Leases'!$D$14,IF(BF13&lt;'3. Leases'!$H$14,0,'3. Leases'!$C$14*MAX(0,'3. Leases'!$F$14*'3. Leases'!$E$14*(1+'2. Inputs'!$B$6)^(('3. Leases'!$G$14+'3. Leases'!$H$14+INT(($A13-'3. Leases'!$G$14-1)/('3. Leases'!$H$14+'2. Inputs'!$B$11))*('3. Leases'!$H$14+'2. Inputs'!$B$11))/4)-('2. Inputs'!$B$3+'2. Inputs'!$B$4)*(1+'2. Inputs'!$B$7)^(('3. Leases'!$G$14+'3. Leases'!$H$14+INT(($A13-'3. Leases'!$G$14-1)/('3. Leases'!$H$14+'2. Inputs'!$B$11))*('3. Leases'!$H$14+'2. Inputs'!$B$11))/4))))</f>
        <v>478500</v>
      </c>
      <c r="BI13" s="15" t="n">
        <f aca="false">IF($A13&lt;='3. Leases'!$G$14,0,IF(BF13=0,'3. Leases'!$C$14*'2. Inputs'!$B$8*(1+'2. Inputs'!$B$7)^(('3. Leases'!$G$14+INT(($A13-'3. Leases'!$G$14-1)/('3. Leases'!$H$14+'2. Inputs'!$B$11))*('3. Leases'!$H$14+'2. Inputs'!$B$11))/4),0)+IF(BF13='3. Leases'!$H$14,'2. Inputs'!$B$12*MAX(0,'3. Leases'!$F$14*'3. Leases'!$E$14*(1+'2. Inputs'!$B$6)^(('3. Leases'!$G$14+'3. Leases'!$H$14+INT(($A13-'3. Leases'!$G$14-1)/('3. Leases'!$H$14+'2. Inputs'!$B$11))*('3. Leases'!$H$14+'2. Inputs'!$B$11))/4)-('2. Inputs'!$B$3+'2. Inputs'!$B$4)*(1+'2. Inputs'!$B$7)^(('3. Leases'!$G$14+'3. Leases'!$H$14+INT(($A13-'3. Leases'!$G$14-1)/('3. Leases'!$H$14+'2. Inputs'!$B$11))*('3. Leases'!$H$14+'2. Inputs'!$B$11))/4))*'3. Leases'!$C$14,0))</f>
        <v>0</v>
      </c>
      <c r="BJ13" s="15" t="n">
        <f aca="false">IF($A13&lt;='3. Leases'!$G$14,0,IF(BF13&lt;'3. Leases'!$H$14,'3. Leases'!$C$14,0))</f>
        <v>0</v>
      </c>
      <c r="BK13" s="14" t="n">
        <f aca="false">IF($A13&lt;='3. Leases'!$G$15,-1,MOD($A13-'3. Leases'!$G$15-1,('3. Leases'!$H$15+'2. Inputs'!$B$11)))</f>
        <v>-1</v>
      </c>
      <c r="BL13" s="15" t="n">
        <f aca="false">IF($A13&lt;='3. Leases'!$G$15,'3. Leases'!$C$15*'3. Leases'!$D$15/4,IF(BK13&lt;'3. Leases'!$H$15+'2. Inputs'!$B$10,0,'3. Leases'!$C$15*MAX(0,'3. Leases'!$F$15*'3. Leases'!$E$15*(1+'2. Inputs'!$B$6)^(('3. Leases'!$G$15+'3. Leases'!$H$15+INT(($A13-'3. Leases'!$G$15-1)/('3. Leases'!$H$15+'2. Inputs'!$B$11))*('3. Leases'!$H$15+'2. Inputs'!$B$11))/4)-('2. Inputs'!$B$3+'2. Inputs'!$B$4)*(1+'2. Inputs'!$B$7)^(('3. Leases'!$G$15+'3. Leases'!$H$15+INT(($A13-'3. Leases'!$G$15-1)/('3. Leases'!$H$15+'2. Inputs'!$B$11))*('3. Leases'!$H$15+'2. Inputs'!$B$11))/4))/4))</f>
        <v>141375</v>
      </c>
      <c r="BM13" s="15" t="n">
        <f aca="false">IF($A13&lt;='3. Leases'!$G$15,'3. Leases'!$C$15*'3. Leases'!$D$15,IF(BK13&lt;'3. Leases'!$H$15,0,'3. Leases'!$C$15*MAX(0,'3. Leases'!$F$15*'3. Leases'!$E$15*(1+'2. Inputs'!$B$6)^(('3. Leases'!$G$15+'3. Leases'!$H$15+INT(($A13-'3. Leases'!$G$15-1)/('3. Leases'!$H$15+'2. Inputs'!$B$11))*('3. Leases'!$H$15+'2. Inputs'!$B$11))/4)-('2. Inputs'!$B$3+'2. Inputs'!$B$4)*(1+'2. Inputs'!$B$7)^(('3. Leases'!$G$15+'3. Leases'!$H$15+INT(($A13-'3. Leases'!$G$15-1)/('3. Leases'!$H$15+'2. Inputs'!$B$11))*('3. Leases'!$H$15+'2. Inputs'!$B$11))/4))))</f>
        <v>565500</v>
      </c>
      <c r="BN13" s="15" t="n">
        <f aca="false">IF($A13&lt;='3. Leases'!$G$15,0,IF(BK13=0,'3. Leases'!$C$15*'2. Inputs'!$B$8*(1+'2. Inputs'!$B$7)^(('3. Leases'!$G$15+INT(($A13-'3. Leases'!$G$15-1)/('3. Leases'!$H$15+'2. Inputs'!$B$11))*('3. Leases'!$H$15+'2. Inputs'!$B$11))/4),0)+IF(BK13='3. Leases'!$H$15,'2. Inputs'!$B$12*MAX(0,'3. Leases'!$F$15*'3. Leases'!$E$15*(1+'2. Inputs'!$B$6)^(('3. Leases'!$G$15+'3. Leases'!$H$15+INT(($A13-'3. Leases'!$G$15-1)/('3. Leases'!$H$15+'2. Inputs'!$B$11))*('3. Leases'!$H$15+'2. Inputs'!$B$11))/4)-('2. Inputs'!$B$3+'2. Inputs'!$B$4)*(1+'2. Inputs'!$B$7)^(('3. Leases'!$G$15+'3. Leases'!$H$15+INT(($A13-'3. Leases'!$G$15-1)/('3. Leases'!$H$15+'2. Inputs'!$B$11))*('3. Leases'!$H$15+'2. Inputs'!$B$11))/4))*'3. Leases'!$C$15,0))</f>
        <v>0</v>
      </c>
      <c r="BO13" s="15" t="n">
        <f aca="false">IF($A13&lt;='3. Leases'!$G$15,0,IF(BK13&lt;'3. Leases'!$H$15,'3. Leases'!$C$15,0))</f>
        <v>0</v>
      </c>
      <c r="BP13" s="14" t="n">
        <f aca="false">IF($A13&lt;='3. Leases'!$G$16,-1,MOD($A13-'3. Leases'!$G$16-1,('3. Leases'!$H$16+'2. Inputs'!$B$11)))</f>
        <v>-1</v>
      </c>
      <c r="BQ13" s="15" t="n">
        <f aca="false">IF($A13&lt;='3. Leases'!$G$16,'3. Leases'!$C$16*'3. Leases'!$D$16/4,IF(BP13&lt;'3. Leases'!$H$16+'2. Inputs'!$B$10,0,'3. Leases'!$C$16*MAX(0,'3. Leases'!$F$16*'3. Leases'!$E$16*(1+'2. Inputs'!$B$6)^(('3. Leases'!$G$16+'3. Leases'!$H$16+INT(($A13-'3. Leases'!$G$16-1)/('3. Leases'!$H$16+'2. Inputs'!$B$11))*('3. Leases'!$H$16+'2. Inputs'!$B$11))/4)-('2. Inputs'!$B$3+'2. Inputs'!$B$4)*(1+'2. Inputs'!$B$7)^(('3. Leases'!$G$16+'3. Leases'!$H$16+INT(($A13-'3. Leases'!$G$16-1)/('3. Leases'!$H$16+'2. Inputs'!$B$11))*('3. Leases'!$H$16+'2. Inputs'!$B$11))/4))/4))</f>
        <v>54687.5</v>
      </c>
      <c r="BR13" s="15" t="n">
        <f aca="false">IF($A13&lt;='3. Leases'!$G$16,'3. Leases'!$C$16*'3. Leases'!$D$16,IF(BP13&lt;'3. Leases'!$H$16,0,'3. Leases'!$C$16*MAX(0,'3. Leases'!$F$16*'3. Leases'!$E$16*(1+'2. Inputs'!$B$6)^(('3. Leases'!$G$16+'3. Leases'!$H$16+INT(($A13-'3. Leases'!$G$16-1)/('3. Leases'!$H$16+'2. Inputs'!$B$11))*('3. Leases'!$H$16+'2. Inputs'!$B$11))/4)-('2. Inputs'!$B$3+'2. Inputs'!$B$4)*(1+'2. Inputs'!$B$7)^(('3. Leases'!$G$16+'3. Leases'!$H$16+INT(($A13-'3. Leases'!$G$16-1)/('3. Leases'!$H$16+'2. Inputs'!$B$11))*('3. Leases'!$H$16+'2. Inputs'!$B$11))/4))))</f>
        <v>218750</v>
      </c>
      <c r="BS13" s="15" t="n">
        <f aca="false">IF($A13&lt;='3. Leases'!$G$16,0,IF(BP13=0,'3. Leases'!$C$16*'2. Inputs'!$B$8*(1+'2. Inputs'!$B$7)^(('3. Leases'!$G$16+INT(($A13-'3. Leases'!$G$16-1)/('3. Leases'!$H$16+'2. Inputs'!$B$11))*('3. Leases'!$H$16+'2. Inputs'!$B$11))/4),0)+IF(BP13='3. Leases'!$H$16,'2. Inputs'!$B$12*MAX(0,'3. Leases'!$F$16*'3. Leases'!$E$16*(1+'2. Inputs'!$B$6)^(('3. Leases'!$G$16+'3. Leases'!$H$16+INT(($A13-'3. Leases'!$G$16-1)/('3. Leases'!$H$16+'2. Inputs'!$B$11))*('3. Leases'!$H$16+'2. Inputs'!$B$11))/4)-('2. Inputs'!$B$3+'2. Inputs'!$B$4)*(1+'2. Inputs'!$B$7)^(('3. Leases'!$G$16+'3. Leases'!$H$16+INT(($A13-'3. Leases'!$G$16-1)/('3. Leases'!$H$16+'2. Inputs'!$B$11))*('3. Leases'!$H$16+'2. Inputs'!$B$11))/4))*'3. Leases'!$C$16,0))</f>
        <v>0</v>
      </c>
      <c r="BT13" s="15" t="n">
        <f aca="false">IF($A13&lt;='3. Leases'!$G$16,0,IF(BP13&lt;'3. Leases'!$H$16,'3. Leases'!$C$16,0))</f>
        <v>0</v>
      </c>
      <c r="BU13" s="14" t="n">
        <f aca="false">IF($A13&lt;='3. Leases'!$G$17,-1,MOD($A13-'3. Leases'!$G$17-1,('3. Leases'!$H$17+'2. Inputs'!$B$11)))</f>
        <v>5</v>
      </c>
      <c r="BV13" s="15" t="n">
        <f aca="false">IF($A13&lt;='3. Leases'!$G$17,'3. Leases'!$C$17*'3. Leases'!$D$17/4,IF(BU13&lt;'3. Leases'!$H$17+'2. Inputs'!$B$10,0,'3. Leases'!$C$17*MAX(0,'3. Leases'!$F$17*'3. Leases'!$E$17*(1+'2. Inputs'!$B$6)^(('3. Leases'!$G$17+'3. Leases'!$H$17+INT(($A13-'3. Leases'!$G$17-1)/('3. Leases'!$H$17+'2. Inputs'!$B$11))*('3. Leases'!$H$17+'2. Inputs'!$B$11))/4)-('2. Inputs'!$B$3+'2. Inputs'!$B$4)*(1+'2. Inputs'!$B$7)^(('3. Leases'!$G$17+'3. Leases'!$H$17+INT(($A13-'3. Leases'!$G$17-1)/('3. Leases'!$H$17+'2. Inputs'!$B$11))*('3. Leases'!$H$17+'2. Inputs'!$B$11))/4))/4))</f>
        <v>0</v>
      </c>
      <c r="BW13" s="15" t="n">
        <f aca="false">IF($A13&lt;='3. Leases'!$G$17,'3. Leases'!$C$17*'3. Leases'!$D$17,IF(BU13&lt;'3. Leases'!$H$17,0,'3. Leases'!$C$17*MAX(0,'3. Leases'!$F$17*'3. Leases'!$E$17*(1+'2. Inputs'!$B$6)^(('3. Leases'!$G$17+'3. Leases'!$H$17+INT(($A13-'3. Leases'!$G$17-1)/('3. Leases'!$H$17+'2. Inputs'!$B$11))*('3. Leases'!$H$17+'2. Inputs'!$B$11))/4)-('2. Inputs'!$B$3+'2. Inputs'!$B$4)*(1+'2. Inputs'!$B$7)^(('3. Leases'!$G$17+'3. Leases'!$H$17+INT(($A13-'3. Leases'!$G$17-1)/('3. Leases'!$H$17+'2. Inputs'!$B$11))*('3. Leases'!$H$17+'2. Inputs'!$B$11))/4))))</f>
        <v>99325.47375</v>
      </c>
      <c r="BX13" s="15" t="n">
        <f aca="false">IF($A13&lt;='3. Leases'!$G$17,0,IF(BU13=0,'3. Leases'!$C$17*'2. Inputs'!$B$8*(1+'2. Inputs'!$B$7)^(('3. Leases'!$G$17+INT(($A13-'3. Leases'!$G$17-1)/('3. Leases'!$H$17+'2. Inputs'!$B$11))*('3. Leases'!$H$17+'2. Inputs'!$B$11))/4),0)+IF(BU13='3. Leases'!$H$17,'2. Inputs'!$B$12*MAX(0,'3. Leases'!$F$17*'3. Leases'!$E$17*(1+'2. Inputs'!$B$6)^(('3. Leases'!$G$17+'3. Leases'!$H$17+INT(($A13-'3. Leases'!$G$17-1)/('3. Leases'!$H$17+'2. Inputs'!$B$11))*('3. Leases'!$H$17+'2. Inputs'!$B$11))/4)-('2. Inputs'!$B$3+'2. Inputs'!$B$4)*(1+'2. Inputs'!$B$7)^(('3. Leases'!$G$17+'3. Leases'!$H$17+INT(($A13-'3. Leases'!$G$17-1)/('3. Leases'!$H$17+'2. Inputs'!$B$11))*('3. Leases'!$H$17+'2. Inputs'!$B$11))/4))*'3. Leases'!$C$17,0))</f>
        <v>0</v>
      </c>
      <c r="BY13" s="15" t="n">
        <f aca="false">IF($A13&lt;='3. Leases'!$G$17,0,IF(BU13&lt;'3. Leases'!$H$17,'3. Leases'!$C$17,0))</f>
        <v>0</v>
      </c>
      <c r="BZ13" s="14" t="n">
        <f aca="false">IF($A13&lt;='3. Leases'!$G$18,-1,MOD($A13-'3. Leases'!$G$18-1,('3. Leases'!$H$18+'2. Inputs'!$B$11)))</f>
        <v>-1</v>
      </c>
      <c r="CA13" s="15" t="n">
        <f aca="false">IF($A13&lt;='3. Leases'!$G$18,'3. Leases'!$C$18*'3. Leases'!$D$18/4,IF(BZ13&lt;'3. Leases'!$H$18+'2. Inputs'!$B$10,0,'3. Leases'!$C$18*MAX(0,'3. Leases'!$F$18*'3. Leases'!$E$18*(1+'2. Inputs'!$B$6)^(('3. Leases'!$G$18+'3. Leases'!$H$18+INT(($A13-'3. Leases'!$G$18-1)/('3. Leases'!$H$18+'2. Inputs'!$B$11))*('3. Leases'!$H$18+'2. Inputs'!$B$11))/4)-('2. Inputs'!$B$3+'2. Inputs'!$B$4)*(1+'2. Inputs'!$B$7)^(('3. Leases'!$G$18+'3. Leases'!$H$18+INT(($A13-'3. Leases'!$G$18-1)/('3. Leases'!$H$18+'2. Inputs'!$B$11))*('3. Leases'!$H$18+'2. Inputs'!$B$11))/4))/4))</f>
        <v>118000</v>
      </c>
      <c r="CB13" s="15" t="n">
        <f aca="false">IF($A13&lt;='3. Leases'!$G$18,'3. Leases'!$C$18*'3. Leases'!$D$18,IF(BZ13&lt;'3. Leases'!$H$18,0,'3. Leases'!$C$18*MAX(0,'3. Leases'!$F$18*'3. Leases'!$E$18*(1+'2. Inputs'!$B$6)^(('3. Leases'!$G$18+'3. Leases'!$H$18+INT(($A13-'3. Leases'!$G$18-1)/('3. Leases'!$H$18+'2. Inputs'!$B$11))*('3. Leases'!$H$18+'2. Inputs'!$B$11))/4)-('2. Inputs'!$B$3+'2. Inputs'!$B$4)*(1+'2. Inputs'!$B$7)^(('3. Leases'!$G$18+'3. Leases'!$H$18+INT(($A13-'3. Leases'!$G$18-1)/('3. Leases'!$H$18+'2. Inputs'!$B$11))*('3. Leases'!$H$18+'2. Inputs'!$B$11))/4))))</f>
        <v>472000</v>
      </c>
      <c r="CC13" s="15" t="n">
        <f aca="false">IF($A13&lt;='3. Leases'!$G$18,0,IF(BZ13=0,'3. Leases'!$C$18*'2. Inputs'!$B$8*(1+'2. Inputs'!$B$7)^(('3. Leases'!$G$18+INT(($A13-'3. Leases'!$G$18-1)/('3. Leases'!$H$18+'2. Inputs'!$B$11))*('3. Leases'!$H$18+'2. Inputs'!$B$11))/4),0)+IF(BZ13='3. Leases'!$H$18,'2. Inputs'!$B$12*MAX(0,'3. Leases'!$F$18*'3. Leases'!$E$18*(1+'2. Inputs'!$B$6)^(('3. Leases'!$G$18+'3. Leases'!$H$18+INT(($A13-'3. Leases'!$G$18-1)/('3. Leases'!$H$18+'2. Inputs'!$B$11))*('3. Leases'!$H$18+'2. Inputs'!$B$11))/4)-('2. Inputs'!$B$3+'2. Inputs'!$B$4)*(1+'2. Inputs'!$B$7)^(('3. Leases'!$G$18+'3. Leases'!$H$18+INT(($A13-'3. Leases'!$G$18-1)/('3. Leases'!$H$18+'2. Inputs'!$B$11))*('3. Leases'!$H$18+'2. Inputs'!$B$11))/4))*'3. Leases'!$C$18,0))</f>
        <v>0</v>
      </c>
      <c r="CD13" s="15" t="n">
        <f aca="false">IF($A13&lt;='3. Leases'!$G$18,0,IF(BZ13&lt;'3. Leases'!$H$18,'3. Leases'!$C$18,0))</f>
        <v>0</v>
      </c>
      <c r="CE13" s="14" t="n">
        <f aca="false">IF($A13&lt;='3. Leases'!$G$19,-1,MOD($A13-'3. Leases'!$G$19-1,('3. Leases'!$H$19+'2. Inputs'!$B$11)))</f>
        <v>9</v>
      </c>
      <c r="CF13" s="15" t="n">
        <f aca="false">IF($A13&lt;='3. Leases'!$G$19,'3. Leases'!$C$19*'3. Leases'!$D$19/4,IF(CE13&lt;'3. Leases'!$H$19+'2. Inputs'!$B$10,0,'3. Leases'!$C$19*MAX(0,'3. Leases'!$F$19*'3. Leases'!$E$19*(1+'2. Inputs'!$B$6)^(('3. Leases'!$G$19+'3. Leases'!$H$19+INT(($A13-'3. Leases'!$G$19-1)/('3. Leases'!$H$19+'2. Inputs'!$B$11))*('3. Leases'!$H$19+'2. Inputs'!$B$11))/4)-('2. Inputs'!$B$3+'2. Inputs'!$B$4)*(1+'2. Inputs'!$B$7)^(('3. Leases'!$G$19+'3. Leases'!$H$19+INT(($A13-'3. Leases'!$G$19-1)/('3. Leases'!$H$19+'2. Inputs'!$B$11))*('3. Leases'!$H$19+'2. Inputs'!$B$11))/4))/4))</f>
        <v>26174.65625</v>
      </c>
      <c r="CG13" s="15" t="n">
        <f aca="false">IF($A13&lt;='3. Leases'!$G$19,'3. Leases'!$C$19*'3. Leases'!$D$19,IF(CE13&lt;'3. Leases'!$H$19,0,'3. Leases'!$C$19*MAX(0,'3. Leases'!$F$19*'3. Leases'!$E$19*(1+'2. Inputs'!$B$6)^(('3. Leases'!$G$19+'3. Leases'!$H$19+INT(($A13-'3. Leases'!$G$19-1)/('3. Leases'!$H$19+'2. Inputs'!$B$11))*('3. Leases'!$H$19+'2. Inputs'!$B$11))/4)-('2. Inputs'!$B$3+'2. Inputs'!$B$4)*(1+'2. Inputs'!$B$7)^(('3. Leases'!$G$19+'3. Leases'!$H$19+INT(($A13-'3. Leases'!$G$19-1)/('3. Leases'!$H$19+'2. Inputs'!$B$11))*('3. Leases'!$H$19+'2. Inputs'!$B$11))/4))))</f>
        <v>104698.625</v>
      </c>
      <c r="CH13" s="15" t="n">
        <f aca="false">IF($A13&lt;='3. Leases'!$G$19,0,IF(CE13=0,'3. Leases'!$C$19*'2. Inputs'!$B$8*(1+'2. Inputs'!$B$7)^(('3. Leases'!$G$19+INT(($A13-'3. Leases'!$G$19-1)/('3. Leases'!$H$19+'2. Inputs'!$B$11))*('3. Leases'!$H$19+'2. Inputs'!$B$11))/4),0)+IF(CE13='3. Leases'!$H$19,'2. Inputs'!$B$12*MAX(0,'3. Leases'!$F$19*'3. Leases'!$E$19*(1+'2. Inputs'!$B$6)^(('3. Leases'!$G$19+'3. Leases'!$H$19+INT(($A13-'3. Leases'!$G$19-1)/('3. Leases'!$H$19+'2. Inputs'!$B$11))*('3. Leases'!$H$19+'2. Inputs'!$B$11))/4)-('2. Inputs'!$B$3+'2. Inputs'!$B$4)*(1+'2. Inputs'!$B$7)^(('3. Leases'!$G$19+'3. Leases'!$H$19+INT(($A13-'3. Leases'!$G$19-1)/('3. Leases'!$H$19+'2. Inputs'!$B$11))*('3. Leases'!$H$19+'2. Inputs'!$B$11))/4))*'3. Leases'!$C$19,0))</f>
        <v>0</v>
      </c>
      <c r="CI13" s="15" t="n">
        <f aca="false">IF($A13&lt;='3. Leases'!$G$19,0,IF(CE13&lt;'3. Leases'!$H$19,'3. Leases'!$C$19,0))</f>
        <v>0</v>
      </c>
      <c r="CJ13" s="15" t="n">
        <f aca="false">D13+I13+N13+S13+X13+AC13+AH13+AM13+AR13+AW13+BB13+BG13+BL13+BQ13+BV13+CA13+CF13</f>
        <v>1218312.15625</v>
      </c>
      <c r="CK13" s="15" t="n">
        <f aca="false">E13+J13+O13+T13+Y13+AD13+AI13+AN13+AS13+AX13+BC13+BH13+BM13+BR13+BW13+CB13+CG13</f>
        <v>4972574.09875</v>
      </c>
      <c r="CL13" s="15" t="n">
        <f aca="false">F13+K13+P13+U13+Z13+AE13+AJ13+AO13+AT13+AY13+BD13+BI13+BN13+BS13+BX13+CC13+CH13</f>
        <v>0</v>
      </c>
      <c r="CM13" s="15" t="n">
        <f aca="false">G13+L13+Q13+V13+AA13+AF13+AK13+AP13+AU13+AZ13+BE13+BJ13+BO13+BT13+BY13+CD13+CI13</f>
        <v>1800</v>
      </c>
      <c r="CN13" s="15" t="n">
        <f aca="false">CJ13*(1-'2. Inputs'!$B$13)*(1-'2. Inputs'!$B$15)-CM13*('2. Inputs'!$B$5-'2. Inputs'!$B$4*MIN('2. Inputs'!$B$14,'2. Inputs'!$B$9)/'2. Inputs'!$B$9)*(1+'2. Inputs'!$B$7)^(($A13-1)/4)/4</f>
        <v>1101262.90673844</v>
      </c>
      <c r="CO13" s="15" t="n">
        <f aca="false">CN13-CL13</f>
        <v>1101262.90673844</v>
      </c>
      <c r="CP13" s="16" t="n">
        <f aca="false">1/(1+((1+'2. Inputs'!$B$16)^0.25-1))^$A13</f>
        <v>0.815503171844498</v>
      </c>
      <c r="CQ13" s="15" t="n">
        <f aca="false">CO13*CP13</f>
        <v>898083.393479888</v>
      </c>
    </row>
    <row r="14" customFormat="false" ht="15" hidden="false" customHeight="false" outlineLevel="0" collapsed="false">
      <c r="A14" s="0" t="n">
        <v>11</v>
      </c>
      <c r="B14" s="0" t="n">
        <f aca="false">CEILING(A14/4,1)</f>
        <v>3</v>
      </c>
      <c r="C14" s="14" t="n">
        <f aca="false">IF($A14&lt;='3. Leases'!$G$3,-1,MOD($A14-'3. Leases'!$G$3-1,('3. Leases'!$H$3+'2. Inputs'!$B$11)))</f>
        <v>-1</v>
      </c>
      <c r="D14" s="15" t="n">
        <f aca="false">IF($A14&lt;='3. Leases'!$G$3,'3. Leases'!$C$3*'3. Leases'!$D$3/4,IF(C14&lt;'3. Leases'!$H$3+'2. Inputs'!$B$10,0,'3. Leases'!$C$3*MAX(0,'3. Leases'!$F$3*'3. Leases'!$E$3*(1+'2. Inputs'!$B$6)^(('3. Leases'!$G$3+'3. Leases'!$H$3+INT(($A14-'3. Leases'!$G$3-1)/('3. Leases'!$H$3+'2. Inputs'!$B$11))*('3. Leases'!$H$3+'2. Inputs'!$B$11))/4)-('2. Inputs'!$B$3+'2. Inputs'!$B$4)*(1+'2. Inputs'!$B$7)^(('3. Leases'!$G$3+'3. Leases'!$H$3+INT(($A14-'3. Leases'!$G$3-1)/('3. Leases'!$H$3+'2. Inputs'!$B$11))*('3. Leases'!$H$3+'2. Inputs'!$B$11))/4))/4))</f>
        <v>140400</v>
      </c>
      <c r="E14" s="15" t="n">
        <f aca="false">IF($A14&lt;='3. Leases'!$G$3,'3. Leases'!$C$3*'3. Leases'!$D$3,IF(C14&lt;'3. Leases'!$H$3,0,'3. Leases'!$C$3*MAX(0,'3. Leases'!$F$3*'3. Leases'!$E$3*(1+'2. Inputs'!$B$6)^(('3. Leases'!$G$3+'3. Leases'!$H$3+INT(($A14-'3. Leases'!$G$3-1)/('3. Leases'!$H$3+'2. Inputs'!$B$11))*('3. Leases'!$H$3+'2. Inputs'!$B$11))/4)-('2. Inputs'!$B$3+'2. Inputs'!$B$4)*(1+'2. Inputs'!$B$7)^(('3. Leases'!$G$3+'3. Leases'!$H$3+INT(($A14-'3. Leases'!$G$3-1)/('3. Leases'!$H$3+'2. Inputs'!$B$11))*('3. Leases'!$H$3+'2. Inputs'!$B$11))/4))))</f>
        <v>561600</v>
      </c>
      <c r="F14" s="15" t="n">
        <f aca="false">IF($A14&lt;='3. Leases'!$G$3,0,IF(C14=0,'3. Leases'!$C$3*'2. Inputs'!$B$8*(1+'2. Inputs'!$B$7)^(('3. Leases'!$G$3+INT(($A14-'3. Leases'!$G$3-1)/('3. Leases'!$H$3+'2. Inputs'!$B$11))*('3. Leases'!$H$3+'2. Inputs'!$B$11))/4),0)+IF(C14='3. Leases'!$H$3,'2. Inputs'!$B$12*MAX(0,'3. Leases'!$F$3*'3. Leases'!$E$3*(1+'2. Inputs'!$B$6)^(('3. Leases'!$G$3+'3. Leases'!$H$3+INT(($A14-'3. Leases'!$G$3-1)/('3. Leases'!$H$3+'2. Inputs'!$B$11))*('3. Leases'!$H$3+'2. Inputs'!$B$11))/4)-('2. Inputs'!$B$3+'2. Inputs'!$B$4)*(1+'2. Inputs'!$B$7)^(('3. Leases'!$G$3+'3. Leases'!$H$3+INT(($A14-'3. Leases'!$G$3-1)/('3. Leases'!$H$3+'2. Inputs'!$B$11))*('3. Leases'!$H$3+'2. Inputs'!$B$11))/4))*'3. Leases'!$C$3,0))</f>
        <v>0</v>
      </c>
      <c r="G14" s="15" t="n">
        <f aca="false">IF($A14&lt;='3. Leases'!$G$3,0,IF(C14&lt;'3. Leases'!$H$3,'3. Leases'!$C$3,0))</f>
        <v>0</v>
      </c>
      <c r="H14" s="14" t="n">
        <f aca="false">IF($A14&lt;='3. Leases'!$G$4,-1,MOD($A14-'3. Leases'!$G$4-1,('3. Leases'!$H$4+'2. Inputs'!$B$11)))</f>
        <v>-1</v>
      </c>
      <c r="I14" s="15" t="n">
        <f aca="false">IF($A14&lt;='3. Leases'!$G$4,'3. Leases'!$C$4*'3. Leases'!$D$4/4,IF(H14&lt;'3. Leases'!$H$4+'2. Inputs'!$B$10,0,'3. Leases'!$C$4*MAX(0,'3. Leases'!$F$4*'3. Leases'!$E$4*(1+'2. Inputs'!$B$6)^(('3. Leases'!$G$4+'3. Leases'!$H$4+INT(($A14-'3. Leases'!$G$4-1)/('3. Leases'!$H$4+'2. Inputs'!$B$11))*('3. Leases'!$H$4+'2. Inputs'!$B$11))/4)-('2. Inputs'!$B$3+'2. Inputs'!$B$4)*(1+'2. Inputs'!$B$7)^(('3. Leases'!$G$4+'3. Leases'!$H$4+INT(($A14-'3. Leases'!$G$4-1)/('3. Leases'!$H$4+'2. Inputs'!$B$11))*('3. Leases'!$H$4+'2. Inputs'!$B$11))/4))/4))</f>
        <v>157250</v>
      </c>
      <c r="J14" s="15" t="n">
        <f aca="false">IF($A14&lt;='3. Leases'!$G$4,'3. Leases'!$C$4*'3. Leases'!$D$4,IF(H14&lt;'3. Leases'!$H$4,0,'3. Leases'!$C$4*MAX(0,'3. Leases'!$F$4*'3. Leases'!$E$4*(1+'2. Inputs'!$B$6)^(('3. Leases'!$G$4+'3. Leases'!$H$4+INT(($A14-'3. Leases'!$G$4-1)/('3. Leases'!$H$4+'2. Inputs'!$B$11))*('3. Leases'!$H$4+'2. Inputs'!$B$11))/4)-('2. Inputs'!$B$3+'2. Inputs'!$B$4)*(1+'2. Inputs'!$B$7)^(('3. Leases'!$G$4+'3. Leases'!$H$4+INT(($A14-'3. Leases'!$G$4-1)/('3. Leases'!$H$4+'2. Inputs'!$B$11))*('3. Leases'!$H$4+'2. Inputs'!$B$11))/4))))</f>
        <v>629000</v>
      </c>
      <c r="K14" s="15" t="n">
        <f aca="false">IF($A14&lt;='3. Leases'!$G$4,0,IF(H14=0,'3. Leases'!$C$4*'2. Inputs'!$B$8*(1+'2. Inputs'!$B$7)^(('3. Leases'!$G$4+INT(($A14-'3. Leases'!$G$4-1)/('3. Leases'!$H$4+'2. Inputs'!$B$11))*('3. Leases'!$H$4+'2. Inputs'!$B$11))/4),0)+IF(H14='3. Leases'!$H$4,'2. Inputs'!$B$12*MAX(0,'3. Leases'!$F$4*'3. Leases'!$E$4*(1+'2. Inputs'!$B$6)^(('3. Leases'!$G$4+'3. Leases'!$H$4+INT(($A14-'3. Leases'!$G$4-1)/('3. Leases'!$H$4+'2. Inputs'!$B$11))*('3. Leases'!$H$4+'2. Inputs'!$B$11))/4)-('2. Inputs'!$B$3+'2. Inputs'!$B$4)*(1+'2. Inputs'!$B$7)^(('3. Leases'!$G$4+'3. Leases'!$H$4+INT(($A14-'3. Leases'!$G$4-1)/('3. Leases'!$H$4+'2. Inputs'!$B$11))*('3. Leases'!$H$4+'2. Inputs'!$B$11))/4))*'3. Leases'!$C$4,0))</f>
        <v>0</v>
      </c>
      <c r="L14" s="15" t="n">
        <f aca="false">IF($A14&lt;='3. Leases'!$G$4,0,IF(H14&lt;'3. Leases'!$H$4,'3. Leases'!$C$4,0))</f>
        <v>0</v>
      </c>
      <c r="M14" s="14" t="n">
        <f aca="false">IF($A14&lt;='3. Leases'!$G$5,-1,MOD($A14-'3. Leases'!$G$5-1,('3. Leases'!$H$5+'2. Inputs'!$B$11)))</f>
        <v>4</v>
      </c>
      <c r="N14" s="15" t="n">
        <f aca="false">IF($A14&lt;='3. Leases'!$G$5,'3. Leases'!$C$5*'3. Leases'!$D$5/4,IF(M14&lt;'3. Leases'!$H$5+'2. Inputs'!$B$10,0,'3. Leases'!$C$5*MAX(0,'3. Leases'!$F$5*'3. Leases'!$E$5*(1+'2. Inputs'!$B$6)^(('3. Leases'!$G$5+'3. Leases'!$H$5+INT(($A14-'3. Leases'!$G$5-1)/('3. Leases'!$H$5+'2. Inputs'!$B$11))*('3. Leases'!$H$5+'2. Inputs'!$B$11))/4)-('2. Inputs'!$B$3+'2. Inputs'!$B$4)*(1+'2. Inputs'!$B$7)^(('3. Leases'!$G$5+'3. Leases'!$H$5+INT(($A14-'3. Leases'!$G$5-1)/('3. Leases'!$H$5+'2. Inputs'!$B$11))*('3. Leases'!$H$5+'2. Inputs'!$B$11))/4))/4))</f>
        <v>0</v>
      </c>
      <c r="O14" s="15" t="n">
        <f aca="false">IF($A14&lt;='3. Leases'!$G$5,'3. Leases'!$C$5*'3. Leases'!$D$5,IF(M14&lt;'3. Leases'!$H$5,0,'3. Leases'!$C$5*MAX(0,'3. Leases'!$F$5*'3. Leases'!$E$5*(1+'2. Inputs'!$B$6)^(('3. Leases'!$G$5+'3. Leases'!$H$5+INT(($A14-'3. Leases'!$G$5-1)/('3. Leases'!$H$5+'2. Inputs'!$B$11))*('3. Leases'!$H$5+'2. Inputs'!$B$11))/4)-('2. Inputs'!$B$3+'2. Inputs'!$B$4)*(1+'2. Inputs'!$B$7)^(('3. Leases'!$G$5+'3. Leases'!$H$5+INT(($A14-'3. Leases'!$G$5-1)/('3. Leases'!$H$5+'2. Inputs'!$B$11))*('3. Leases'!$H$5+'2. Inputs'!$B$11))/4))))</f>
        <v>309836.488762134</v>
      </c>
      <c r="P14" s="15" t="n">
        <f aca="false">IF($A14&lt;='3. Leases'!$G$5,0,IF(M14=0,'3. Leases'!$C$5*'2. Inputs'!$B$8*(1+'2. Inputs'!$B$7)^(('3. Leases'!$G$5+INT(($A14-'3. Leases'!$G$5-1)/('3. Leases'!$H$5+'2. Inputs'!$B$11))*('3. Leases'!$H$5+'2. Inputs'!$B$11))/4),0)+IF(M14='3. Leases'!$H$5,'2. Inputs'!$B$12*MAX(0,'3. Leases'!$F$5*'3. Leases'!$E$5*(1+'2. Inputs'!$B$6)^(('3. Leases'!$G$5+'3. Leases'!$H$5+INT(($A14-'3. Leases'!$G$5-1)/('3. Leases'!$H$5+'2. Inputs'!$B$11))*('3. Leases'!$H$5+'2. Inputs'!$B$11))/4)-('2. Inputs'!$B$3+'2. Inputs'!$B$4)*(1+'2. Inputs'!$B$7)^(('3. Leases'!$G$5+'3. Leases'!$H$5+INT(($A14-'3. Leases'!$G$5-1)/('3. Leases'!$H$5+'2. Inputs'!$B$11))*('3. Leases'!$H$5+'2. Inputs'!$B$11))/4))*'3. Leases'!$C$5,0))</f>
        <v>46475.4733143201</v>
      </c>
      <c r="Q14" s="15" t="n">
        <f aca="false">IF($A14&lt;='3. Leases'!$G$5,0,IF(M14&lt;'3. Leases'!$H$5,'3. Leases'!$C$5,0))</f>
        <v>0</v>
      </c>
      <c r="R14" s="14" t="n">
        <f aca="false">IF($A14&lt;='3. Leases'!$G$6,-1,MOD($A14-'3. Leases'!$G$6-1,('3. Leases'!$H$6+'2. Inputs'!$B$11)))</f>
        <v>0</v>
      </c>
      <c r="S14" s="15" t="n">
        <f aca="false">IF($A14&lt;='3. Leases'!$G$6,'3. Leases'!$C$6*'3. Leases'!$D$6/4,IF(R14&lt;'3. Leases'!$H$6+'2. Inputs'!$B$10,0,'3. Leases'!$C$6*MAX(0,'3. Leases'!$F$6*'3. Leases'!$E$6*(1+'2. Inputs'!$B$6)^(('3. Leases'!$G$6+'3. Leases'!$H$6+INT(($A14-'3. Leases'!$G$6-1)/('3. Leases'!$H$6+'2. Inputs'!$B$11))*('3. Leases'!$H$6+'2. Inputs'!$B$11))/4)-('2. Inputs'!$B$3+'2. Inputs'!$B$4)*(1+'2. Inputs'!$B$7)^(('3. Leases'!$G$6+'3. Leases'!$H$6+INT(($A14-'3. Leases'!$G$6-1)/('3. Leases'!$H$6+'2. Inputs'!$B$11))*('3. Leases'!$H$6+'2. Inputs'!$B$11))/4))/4))</f>
        <v>0</v>
      </c>
      <c r="T14" s="15" t="n">
        <f aca="false">IF($A14&lt;='3. Leases'!$G$6,'3. Leases'!$C$6*'3. Leases'!$D$6,IF(R14&lt;'3. Leases'!$H$6,0,'3. Leases'!$C$6*MAX(0,'3. Leases'!$F$6*'3. Leases'!$E$6*(1+'2. Inputs'!$B$6)^(('3. Leases'!$G$6+'3. Leases'!$H$6+INT(($A14-'3. Leases'!$G$6-1)/('3. Leases'!$H$6+'2. Inputs'!$B$11))*('3. Leases'!$H$6+'2. Inputs'!$B$11))/4)-('2. Inputs'!$B$3+'2. Inputs'!$B$4)*(1+'2. Inputs'!$B$7)^(('3. Leases'!$G$6+'3. Leases'!$H$6+INT(($A14-'3. Leases'!$G$6-1)/('3. Leases'!$H$6+'2. Inputs'!$B$11))*('3. Leases'!$H$6+'2. Inputs'!$B$11))/4))))</f>
        <v>0</v>
      </c>
      <c r="U14" s="15" t="n">
        <f aca="false">IF($A14&lt;='3. Leases'!$G$6,0,IF(R14=0,'3. Leases'!$C$6*'2. Inputs'!$B$8*(1+'2. Inputs'!$B$7)^(('3. Leases'!$G$6+INT(($A14-'3. Leases'!$G$6-1)/('3. Leases'!$H$6+'2. Inputs'!$B$11))*('3. Leases'!$H$6+'2. Inputs'!$B$11))/4),0)+IF(R14='3. Leases'!$H$6,'2. Inputs'!$B$12*MAX(0,'3. Leases'!$F$6*'3. Leases'!$E$6*(1+'2. Inputs'!$B$6)^(('3. Leases'!$G$6+'3. Leases'!$H$6+INT(($A14-'3. Leases'!$G$6-1)/('3. Leases'!$H$6+'2. Inputs'!$B$11))*('3. Leases'!$H$6+'2. Inputs'!$B$11))/4)-('2. Inputs'!$B$3+'2. Inputs'!$B$4)*(1+'2. Inputs'!$B$7)^(('3. Leases'!$G$6+'3. Leases'!$H$6+INT(($A14-'3. Leases'!$G$6-1)/('3. Leases'!$H$6+'2. Inputs'!$B$11))*('3. Leases'!$H$6+'2. Inputs'!$B$11))/4))*'3. Leases'!$C$6,0))</f>
        <v>122535.560755235</v>
      </c>
      <c r="V14" s="15" t="n">
        <f aca="false">IF($A14&lt;='3. Leases'!$G$6,0,IF(R14&lt;'3. Leases'!$H$6,'3. Leases'!$C$6,0))</f>
        <v>640</v>
      </c>
      <c r="W14" s="14" t="n">
        <f aca="false">IF($A14&lt;='3. Leases'!$G$7,-1,MOD($A14-'3. Leases'!$G$7-1,('3. Leases'!$H$7+'2. Inputs'!$B$11)))</f>
        <v>-1</v>
      </c>
      <c r="X14" s="15" t="n">
        <f aca="false">IF($A14&lt;='3. Leases'!$G$7,'3. Leases'!$C$7*'3. Leases'!$D$7/4,IF(W14&lt;'3. Leases'!$H$7+'2. Inputs'!$B$10,0,'3. Leases'!$C$7*MAX(0,'3. Leases'!$F$7*'3. Leases'!$E$7*(1+'2. Inputs'!$B$6)^(('3. Leases'!$G$7+'3. Leases'!$H$7+INT(($A14-'3. Leases'!$G$7-1)/('3. Leases'!$H$7+'2. Inputs'!$B$11))*('3. Leases'!$H$7+'2. Inputs'!$B$11))/4)-('2. Inputs'!$B$3+'2. Inputs'!$B$4)*(1+'2. Inputs'!$B$7)^(('3. Leases'!$G$7+'3. Leases'!$H$7+INT(($A14-'3. Leases'!$G$7-1)/('3. Leases'!$H$7+'2. Inputs'!$B$11))*('3. Leases'!$H$7+'2. Inputs'!$B$11))/4))/4))</f>
        <v>106000</v>
      </c>
      <c r="Y14" s="15" t="n">
        <f aca="false">IF($A14&lt;='3. Leases'!$G$7,'3. Leases'!$C$7*'3. Leases'!$D$7,IF(W14&lt;'3. Leases'!$H$7,0,'3. Leases'!$C$7*MAX(0,'3. Leases'!$F$7*'3. Leases'!$E$7*(1+'2. Inputs'!$B$6)^(('3. Leases'!$G$7+'3. Leases'!$H$7+INT(($A14-'3. Leases'!$G$7-1)/('3. Leases'!$H$7+'2. Inputs'!$B$11))*('3. Leases'!$H$7+'2. Inputs'!$B$11))/4)-('2. Inputs'!$B$3+'2. Inputs'!$B$4)*(1+'2. Inputs'!$B$7)^(('3. Leases'!$G$7+'3. Leases'!$H$7+INT(($A14-'3. Leases'!$G$7-1)/('3. Leases'!$H$7+'2. Inputs'!$B$11))*('3. Leases'!$H$7+'2. Inputs'!$B$11))/4))))</f>
        <v>424000</v>
      </c>
      <c r="Z14" s="15" t="n">
        <f aca="false">IF($A14&lt;='3. Leases'!$G$7,0,IF(W14=0,'3. Leases'!$C$7*'2. Inputs'!$B$8*(1+'2. Inputs'!$B$7)^(('3. Leases'!$G$7+INT(($A14-'3. Leases'!$G$7-1)/('3. Leases'!$H$7+'2. Inputs'!$B$11))*('3. Leases'!$H$7+'2. Inputs'!$B$11))/4),0)+IF(W14='3. Leases'!$H$7,'2. Inputs'!$B$12*MAX(0,'3. Leases'!$F$7*'3. Leases'!$E$7*(1+'2. Inputs'!$B$6)^(('3. Leases'!$G$7+'3. Leases'!$H$7+INT(($A14-'3. Leases'!$G$7-1)/('3. Leases'!$H$7+'2. Inputs'!$B$11))*('3. Leases'!$H$7+'2. Inputs'!$B$11))/4)-('2. Inputs'!$B$3+'2. Inputs'!$B$4)*(1+'2. Inputs'!$B$7)^(('3. Leases'!$G$7+'3. Leases'!$H$7+INT(($A14-'3. Leases'!$G$7-1)/('3. Leases'!$H$7+'2. Inputs'!$B$11))*('3. Leases'!$H$7+'2. Inputs'!$B$11))/4))*'3. Leases'!$C$7,0))</f>
        <v>0</v>
      </c>
      <c r="AA14" s="15" t="n">
        <f aca="false">IF($A14&lt;='3. Leases'!$G$7,0,IF(W14&lt;'3. Leases'!$H$7,'3. Leases'!$C$7,0))</f>
        <v>0</v>
      </c>
      <c r="AB14" s="14" t="n">
        <f aca="false">IF($A14&lt;='3. Leases'!$G$8,-1,MOD($A14-'3. Leases'!$G$8-1,('3. Leases'!$H$8+'2. Inputs'!$B$11)))</f>
        <v>-1</v>
      </c>
      <c r="AC14" s="15" t="n">
        <f aca="false">IF($A14&lt;='3. Leases'!$G$8,'3. Leases'!$C$8*'3. Leases'!$D$8/4,IF(AB14&lt;'3. Leases'!$H$8+'2. Inputs'!$B$10,0,'3. Leases'!$C$8*MAX(0,'3. Leases'!$F$8*'3. Leases'!$E$8*(1+'2. Inputs'!$B$6)^(('3. Leases'!$G$8+'3. Leases'!$H$8+INT(($A14-'3. Leases'!$G$8-1)/('3. Leases'!$H$8+'2. Inputs'!$B$11))*('3. Leases'!$H$8+'2. Inputs'!$B$11))/4)-('2. Inputs'!$B$3+'2. Inputs'!$B$4)*(1+'2. Inputs'!$B$7)^(('3. Leases'!$G$8+'3. Leases'!$H$8+INT(($A14-'3. Leases'!$G$8-1)/('3. Leases'!$H$8+'2. Inputs'!$B$11))*('3. Leases'!$H$8+'2. Inputs'!$B$11))/4))/4))</f>
        <v>55000</v>
      </c>
      <c r="AD14" s="15" t="n">
        <f aca="false">IF($A14&lt;='3. Leases'!$G$8,'3. Leases'!$C$8*'3. Leases'!$D$8,IF(AB14&lt;'3. Leases'!$H$8,0,'3. Leases'!$C$8*MAX(0,'3. Leases'!$F$8*'3. Leases'!$E$8*(1+'2. Inputs'!$B$6)^(('3. Leases'!$G$8+'3. Leases'!$H$8+INT(($A14-'3. Leases'!$G$8-1)/('3. Leases'!$H$8+'2. Inputs'!$B$11))*('3. Leases'!$H$8+'2. Inputs'!$B$11))/4)-('2. Inputs'!$B$3+'2. Inputs'!$B$4)*(1+'2. Inputs'!$B$7)^(('3. Leases'!$G$8+'3. Leases'!$H$8+INT(($A14-'3. Leases'!$G$8-1)/('3. Leases'!$H$8+'2. Inputs'!$B$11))*('3. Leases'!$H$8+'2. Inputs'!$B$11))/4))))</f>
        <v>220000</v>
      </c>
      <c r="AE14" s="15" t="n">
        <f aca="false">IF($A14&lt;='3. Leases'!$G$8,0,IF(AB14=0,'3. Leases'!$C$8*'2. Inputs'!$B$8*(1+'2. Inputs'!$B$7)^(('3. Leases'!$G$8+INT(($A14-'3. Leases'!$G$8-1)/('3. Leases'!$H$8+'2. Inputs'!$B$11))*('3. Leases'!$H$8+'2. Inputs'!$B$11))/4),0)+IF(AB14='3. Leases'!$H$8,'2. Inputs'!$B$12*MAX(0,'3. Leases'!$F$8*'3. Leases'!$E$8*(1+'2. Inputs'!$B$6)^(('3. Leases'!$G$8+'3. Leases'!$H$8+INT(($A14-'3. Leases'!$G$8-1)/('3. Leases'!$H$8+'2. Inputs'!$B$11))*('3. Leases'!$H$8+'2. Inputs'!$B$11))/4)-('2. Inputs'!$B$3+'2. Inputs'!$B$4)*(1+'2. Inputs'!$B$7)^(('3. Leases'!$G$8+'3. Leases'!$H$8+INT(($A14-'3. Leases'!$G$8-1)/('3. Leases'!$H$8+'2. Inputs'!$B$11))*('3. Leases'!$H$8+'2. Inputs'!$B$11))/4))*'3. Leases'!$C$8,0))</f>
        <v>0</v>
      </c>
      <c r="AF14" s="15" t="n">
        <f aca="false">IF($A14&lt;='3. Leases'!$G$8,0,IF(AB14&lt;'3. Leases'!$H$8,'3. Leases'!$C$8,0))</f>
        <v>0</v>
      </c>
      <c r="AG14" s="14" t="n">
        <f aca="false">IF($A14&lt;='3. Leases'!$G$9,-1,MOD($A14-'3. Leases'!$G$9-1,('3. Leases'!$H$9+'2. Inputs'!$B$11)))</f>
        <v>-1</v>
      </c>
      <c r="AH14" s="15" t="n">
        <f aca="false">IF($A14&lt;='3. Leases'!$G$9,'3. Leases'!$C$9*'3. Leases'!$D$9/4,IF(AG14&lt;'3. Leases'!$H$9+'2. Inputs'!$B$10,0,'3. Leases'!$C$9*MAX(0,'3. Leases'!$F$9*'3. Leases'!$E$9*(1+'2. Inputs'!$B$6)^(('3. Leases'!$G$9+'3. Leases'!$H$9+INT(($A14-'3. Leases'!$G$9-1)/('3. Leases'!$H$9+'2. Inputs'!$B$11))*('3. Leases'!$H$9+'2. Inputs'!$B$11))/4)-('2. Inputs'!$B$3+'2. Inputs'!$B$4)*(1+'2. Inputs'!$B$7)^(('3. Leases'!$G$9+'3. Leases'!$H$9+INT(($A14-'3. Leases'!$G$9-1)/('3. Leases'!$H$9+'2. Inputs'!$B$11))*('3. Leases'!$H$9+'2. Inputs'!$B$11))/4))/4))</f>
        <v>59800</v>
      </c>
      <c r="AI14" s="15" t="n">
        <f aca="false">IF($A14&lt;='3. Leases'!$G$9,'3. Leases'!$C$9*'3. Leases'!$D$9,IF(AG14&lt;'3. Leases'!$H$9,0,'3. Leases'!$C$9*MAX(0,'3. Leases'!$F$9*'3. Leases'!$E$9*(1+'2. Inputs'!$B$6)^(('3. Leases'!$G$9+'3. Leases'!$H$9+INT(($A14-'3. Leases'!$G$9-1)/('3. Leases'!$H$9+'2. Inputs'!$B$11))*('3. Leases'!$H$9+'2. Inputs'!$B$11))/4)-('2. Inputs'!$B$3+'2. Inputs'!$B$4)*(1+'2. Inputs'!$B$7)^(('3. Leases'!$G$9+'3. Leases'!$H$9+INT(($A14-'3. Leases'!$G$9-1)/('3. Leases'!$H$9+'2. Inputs'!$B$11))*('3. Leases'!$H$9+'2. Inputs'!$B$11))/4))))</f>
        <v>239200</v>
      </c>
      <c r="AJ14" s="15" t="n">
        <f aca="false">IF($A14&lt;='3. Leases'!$G$9,0,IF(AG14=0,'3. Leases'!$C$9*'2. Inputs'!$B$8*(1+'2. Inputs'!$B$7)^(('3. Leases'!$G$9+INT(($A14-'3. Leases'!$G$9-1)/('3. Leases'!$H$9+'2. Inputs'!$B$11))*('3. Leases'!$H$9+'2. Inputs'!$B$11))/4),0)+IF(AG14='3. Leases'!$H$9,'2. Inputs'!$B$12*MAX(0,'3. Leases'!$F$9*'3. Leases'!$E$9*(1+'2. Inputs'!$B$6)^(('3. Leases'!$G$9+'3. Leases'!$H$9+INT(($A14-'3. Leases'!$G$9-1)/('3. Leases'!$H$9+'2. Inputs'!$B$11))*('3. Leases'!$H$9+'2. Inputs'!$B$11))/4)-('2. Inputs'!$B$3+'2. Inputs'!$B$4)*(1+'2. Inputs'!$B$7)^(('3. Leases'!$G$9+'3. Leases'!$H$9+INT(($A14-'3. Leases'!$G$9-1)/('3. Leases'!$H$9+'2. Inputs'!$B$11))*('3. Leases'!$H$9+'2. Inputs'!$B$11))/4))*'3. Leases'!$C$9,0))</f>
        <v>0</v>
      </c>
      <c r="AK14" s="15" t="n">
        <f aca="false">IF($A14&lt;='3. Leases'!$G$9,0,IF(AG14&lt;'3. Leases'!$H$9,'3. Leases'!$C$9,0))</f>
        <v>0</v>
      </c>
      <c r="AL14" s="14" t="n">
        <f aca="false">IF($A14&lt;='3. Leases'!$G$10,-1,MOD($A14-'3. Leases'!$G$10-1,('3. Leases'!$H$10+'2. Inputs'!$B$11)))</f>
        <v>-1</v>
      </c>
      <c r="AM14" s="15" t="n">
        <f aca="false">IF($A14&lt;='3. Leases'!$G$10,'3. Leases'!$C$10*'3. Leases'!$D$10/4,IF(AL14&lt;'3. Leases'!$H$10+'2. Inputs'!$B$10,0,'3. Leases'!$C$10*MAX(0,'3. Leases'!$F$10*'3. Leases'!$E$10*(1+'2. Inputs'!$B$6)^(('3. Leases'!$G$10+'3. Leases'!$H$10+INT(($A14-'3. Leases'!$G$10-1)/('3. Leases'!$H$10+'2. Inputs'!$B$11))*('3. Leases'!$H$10+'2. Inputs'!$B$11))/4)-('2. Inputs'!$B$3+'2. Inputs'!$B$4)*(1+'2. Inputs'!$B$7)^(('3. Leases'!$G$10+'3. Leases'!$H$10+INT(($A14-'3. Leases'!$G$10-1)/('3. Leases'!$H$10+'2. Inputs'!$B$11))*('3. Leases'!$H$10+'2. Inputs'!$B$11))/4))/4))</f>
        <v>24000</v>
      </c>
      <c r="AN14" s="15" t="n">
        <f aca="false">IF($A14&lt;='3. Leases'!$G$10,'3. Leases'!$C$10*'3. Leases'!$D$10,IF(AL14&lt;'3. Leases'!$H$10,0,'3. Leases'!$C$10*MAX(0,'3. Leases'!$F$10*'3. Leases'!$E$10*(1+'2. Inputs'!$B$6)^(('3. Leases'!$G$10+'3. Leases'!$H$10+INT(($A14-'3. Leases'!$G$10-1)/('3. Leases'!$H$10+'2. Inputs'!$B$11))*('3. Leases'!$H$10+'2. Inputs'!$B$11))/4)-('2. Inputs'!$B$3+'2. Inputs'!$B$4)*(1+'2. Inputs'!$B$7)^(('3. Leases'!$G$10+'3. Leases'!$H$10+INT(($A14-'3. Leases'!$G$10-1)/('3. Leases'!$H$10+'2. Inputs'!$B$11))*('3. Leases'!$H$10+'2. Inputs'!$B$11))/4))))</f>
        <v>96000</v>
      </c>
      <c r="AO14" s="15" t="n">
        <f aca="false">IF($A14&lt;='3. Leases'!$G$10,0,IF(AL14=0,'3. Leases'!$C$10*'2. Inputs'!$B$8*(1+'2. Inputs'!$B$7)^(('3. Leases'!$G$10+INT(($A14-'3. Leases'!$G$10-1)/('3. Leases'!$H$10+'2. Inputs'!$B$11))*('3. Leases'!$H$10+'2. Inputs'!$B$11))/4),0)+IF(AL14='3. Leases'!$H$10,'2. Inputs'!$B$12*MAX(0,'3. Leases'!$F$10*'3. Leases'!$E$10*(1+'2. Inputs'!$B$6)^(('3. Leases'!$G$10+'3. Leases'!$H$10+INT(($A14-'3. Leases'!$G$10-1)/('3. Leases'!$H$10+'2. Inputs'!$B$11))*('3. Leases'!$H$10+'2. Inputs'!$B$11))/4)-('2. Inputs'!$B$3+'2. Inputs'!$B$4)*(1+'2. Inputs'!$B$7)^(('3. Leases'!$G$10+'3. Leases'!$H$10+INT(($A14-'3. Leases'!$G$10-1)/('3. Leases'!$H$10+'2. Inputs'!$B$11))*('3. Leases'!$H$10+'2. Inputs'!$B$11))/4))*'3. Leases'!$C$10,0))</f>
        <v>0</v>
      </c>
      <c r="AP14" s="15" t="n">
        <f aca="false">IF($A14&lt;='3. Leases'!$G$10,0,IF(AL14&lt;'3. Leases'!$H$10,'3. Leases'!$C$10,0))</f>
        <v>0</v>
      </c>
      <c r="AQ14" s="14" t="n">
        <f aca="false">IF($A14&lt;='3. Leases'!$G$11,-1,MOD($A14-'3. Leases'!$G$11-1,('3. Leases'!$H$11+'2. Inputs'!$B$11)))</f>
        <v>-1</v>
      </c>
      <c r="AR14" s="15" t="n">
        <f aca="false">IF($A14&lt;='3. Leases'!$G$11,'3. Leases'!$C$11*'3. Leases'!$D$11/4,IF(AQ14&lt;'3. Leases'!$H$11+'2. Inputs'!$B$10,0,'3. Leases'!$C$11*MAX(0,'3. Leases'!$F$11*'3. Leases'!$E$11*(1+'2. Inputs'!$B$6)^(('3. Leases'!$G$11+'3. Leases'!$H$11+INT(($A14-'3. Leases'!$G$11-1)/('3. Leases'!$H$11+'2. Inputs'!$B$11))*('3. Leases'!$H$11+'2. Inputs'!$B$11))/4)-('2. Inputs'!$B$3+'2. Inputs'!$B$4)*(1+'2. Inputs'!$B$7)^(('3. Leases'!$G$11+'3. Leases'!$H$11+INT(($A14-'3. Leases'!$G$11-1)/('3. Leases'!$H$11+'2. Inputs'!$B$11))*('3. Leases'!$H$11+'2. Inputs'!$B$11))/4))/4))</f>
        <v>147000</v>
      </c>
      <c r="AS14" s="15" t="n">
        <f aca="false">IF($A14&lt;='3. Leases'!$G$11,'3. Leases'!$C$11*'3. Leases'!$D$11,IF(AQ14&lt;'3. Leases'!$H$11,0,'3. Leases'!$C$11*MAX(0,'3. Leases'!$F$11*'3. Leases'!$E$11*(1+'2. Inputs'!$B$6)^(('3. Leases'!$G$11+'3. Leases'!$H$11+INT(($A14-'3. Leases'!$G$11-1)/('3. Leases'!$H$11+'2. Inputs'!$B$11))*('3. Leases'!$H$11+'2. Inputs'!$B$11))/4)-('2. Inputs'!$B$3+'2. Inputs'!$B$4)*(1+'2. Inputs'!$B$7)^(('3. Leases'!$G$11+'3. Leases'!$H$11+INT(($A14-'3. Leases'!$G$11-1)/('3. Leases'!$H$11+'2. Inputs'!$B$11))*('3. Leases'!$H$11+'2. Inputs'!$B$11))/4))))</f>
        <v>588000</v>
      </c>
      <c r="AT14" s="15" t="n">
        <f aca="false">IF($A14&lt;='3. Leases'!$G$11,0,IF(AQ14=0,'3. Leases'!$C$11*'2. Inputs'!$B$8*(1+'2. Inputs'!$B$7)^(('3. Leases'!$G$11+INT(($A14-'3. Leases'!$G$11-1)/('3. Leases'!$H$11+'2. Inputs'!$B$11))*('3. Leases'!$H$11+'2. Inputs'!$B$11))/4),0)+IF(AQ14='3. Leases'!$H$11,'2. Inputs'!$B$12*MAX(0,'3. Leases'!$F$11*'3. Leases'!$E$11*(1+'2. Inputs'!$B$6)^(('3. Leases'!$G$11+'3. Leases'!$H$11+INT(($A14-'3. Leases'!$G$11-1)/('3. Leases'!$H$11+'2. Inputs'!$B$11))*('3. Leases'!$H$11+'2. Inputs'!$B$11))/4)-('2. Inputs'!$B$3+'2. Inputs'!$B$4)*(1+'2. Inputs'!$B$7)^(('3. Leases'!$G$11+'3. Leases'!$H$11+INT(($A14-'3. Leases'!$G$11-1)/('3. Leases'!$H$11+'2. Inputs'!$B$11))*('3. Leases'!$H$11+'2. Inputs'!$B$11))/4))*'3. Leases'!$C$11,0))</f>
        <v>0</v>
      </c>
      <c r="AU14" s="15" t="n">
        <f aca="false">IF($A14&lt;='3. Leases'!$G$11,0,IF(AQ14&lt;'3. Leases'!$H$11,'3. Leases'!$C$11,0))</f>
        <v>0</v>
      </c>
      <c r="AV14" s="14" t="n">
        <f aca="false">IF($A14&lt;='3. Leases'!$G$12,-1,MOD($A14-'3. Leases'!$G$12-1,('3. Leases'!$H$12+'2. Inputs'!$B$11)))</f>
        <v>-1</v>
      </c>
      <c r="AW14" s="15" t="n">
        <f aca="false">IF($A14&lt;='3. Leases'!$G$12,'3. Leases'!$C$12*'3. Leases'!$D$12/4,IF(AV14&lt;'3. Leases'!$H$12+'2. Inputs'!$B$10,0,'3. Leases'!$C$12*MAX(0,'3. Leases'!$F$12*'3. Leases'!$E$12*(1+'2. Inputs'!$B$6)^(('3. Leases'!$G$12+'3. Leases'!$H$12+INT(($A14-'3. Leases'!$G$12-1)/('3. Leases'!$H$12+'2. Inputs'!$B$11))*('3. Leases'!$H$12+'2. Inputs'!$B$11))/4)-('2. Inputs'!$B$3+'2. Inputs'!$B$4)*(1+'2. Inputs'!$B$7)^(('3. Leases'!$G$12+'3. Leases'!$H$12+INT(($A14-'3. Leases'!$G$12-1)/('3. Leases'!$H$12+'2. Inputs'!$B$11))*('3. Leases'!$H$12+'2. Inputs'!$B$11))/4))/4))</f>
        <v>21000</v>
      </c>
      <c r="AX14" s="15" t="n">
        <f aca="false">IF($A14&lt;='3. Leases'!$G$12,'3. Leases'!$C$12*'3. Leases'!$D$12,IF(AV14&lt;'3. Leases'!$H$12,0,'3. Leases'!$C$12*MAX(0,'3. Leases'!$F$12*'3. Leases'!$E$12*(1+'2. Inputs'!$B$6)^(('3. Leases'!$G$12+'3. Leases'!$H$12+INT(($A14-'3. Leases'!$G$12-1)/('3. Leases'!$H$12+'2. Inputs'!$B$11))*('3. Leases'!$H$12+'2. Inputs'!$B$11))/4)-('2. Inputs'!$B$3+'2. Inputs'!$B$4)*(1+'2. Inputs'!$B$7)^(('3. Leases'!$G$12+'3. Leases'!$H$12+INT(($A14-'3. Leases'!$G$12-1)/('3. Leases'!$H$12+'2. Inputs'!$B$11))*('3. Leases'!$H$12+'2. Inputs'!$B$11))/4))))</f>
        <v>84000</v>
      </c>
      <c r="AY14" s="15" t="n">
        <f aca="false">IF($A14&lt;='3. Leases'!$G$12,0,IF(AV14=0,'3. Leases'!$C$12*'2. Inputs'!$B$8*(1+'2. Inputs'!$B$7)^(('3. Leases'!$G$12+INT(($A14-'3. Leases'!$G$12-1)/('3. Leases'!$H$12+'2. Inputs'!$B$11))*('3. Leases'!$H$12+'2. Inputs'!$B$11))/4),0)+IF(AV14='3. Leases'!$H$12,'2. Inputs'!$B$12*MAX(0,'3. Leases'!$F$12*'3. Leases'!$E$12*(1+'2. Inputs'!$B$6)^(('3. Leases'!$G$12+'3. Leases'!$H$12+INT(($A14-'3. Leases'!$G$12-1)/('3. Leases'!$H$12+'2. Inputs'!$B$11))*('3. Leases'!$H$12+'2. Inputs'!$B$11))/4)-('2. Inputs'!$B$3+'2. Inputs'!$B$4)*(1+'2. Inputs'!$B$7)^(('3. Leases'!$G$12+'3. Leases'!$H$12+INT(($A14-'3. Leases'!$G$12-1)/('3. Leases'!$H$12+'2. Inputs'!$B$11))*('3. Leases'!$H$12+'2. Inputs'!$B$11))/4))*'3. Leases'!$C$12,0))</f>
        <v>0</v>
      </c>
      <c r="AZ14" s="15" t="n">
        <f aca="false">IF($A14&lt;='3. Leases'!$G$12,0,IF(AV14&lt;'3. Leases'!$H$12,'3. Leases'!$C$12,0))</f>
        <v>0</v>
      </c>
      <c r="BA14" s="14" t="n">
        <f aca="false">IF($A14&lt;='3. Leases'!$G$13,-1,MOD($A14-'3. Leases'!$G$13-1,('3. Leases'!$H$13+'2. Inputs'!$B$11)))</f>
        <v>2</v>
      </c>
      <c r="BB14" s="15" t="n">
        <f aca="false">IF($A14&lt;='3. Leases'!$G$13,'3. Leases'!$C$13*'3. Leases'!$D$13/4,IF(BA14&lt;'3. Leases'!$H$13+'2. Inputs'!$B$10,0,'3. Leases'!$C$13*MAX(0,'3. Leases'!$F$13*'3. Leases'!$E$13*(1+'2. Inputs'!$B$6)^(('3. Leases'!$G$13+'3. Leases'!$H$13+INT(($A14-'3. Leases'!$G$13-1)/('3. Leases'!$H$13+'2. Inputs'!$B$11))*('3. Leases'!$H$13+'2. Inputs'!$B$11))/4)-('2. Inputs'!$B$3+'2. Inputs'!$B$4)*(1+'2. Inputs'!$B$7)^(('3. Leases'!$G$13+'3. Leases'!$H$13+INT(($A14-'3. Leases'!$G$13-1)/('3. Leases'!$H$13+'2. Inputs'!$B$11))*('3. Leases'!$H$13+'2. Inputs'!$B$11))/4))/4))</f>
        <v>0</v>
      </c>
      <c r="BC14" s="15" t="n">
        <f aca="false">IF($A14&lt;='3. Leases'!$G$13,'3. Leases'!$C$13*'3. Leases'!$D$13,IF(BA14&lt;'3. Leases'!$H$13,0,'3. Leases'!$C$13*MAX(0,'3. Leases'!$F$13*'3. Leases'!$E$13*(1+'2. Inputs'!$B$6)^(('3. Leases'!$G$13+'3. Leases'!$H$13+INT(($A14-'3. Leases'!$G$13-1)/('3. Leases'!$H$13+'2. Inputs'!$B$11))*('3. Leases'!$H$13+'2. Inputs'!$B$11))/4)-('2. Inputs'!$B$3+'2. Inputs'!$B$4)*(1+'2. Inputs'!$B$7)^(('3. Leases'!$G$13+'3. Leases'!$H$13+INT(($A14-'3. Leases'!$G$13-1)/('3. Leases'!$H$13+'2. Inputs'!$B$11))*('3. Leases'!$H$13+'2. Inputs'!$B$11))/4))))</f>
        <v>0</v>
      </c>
      <c r="BD14" s="15" t="n">
        <f aca="false">IF($A14&lt;='3. Leases'!$G$13,0,IF(BA14=0,'3. Leases'!$C$13*'2. Inputs'!$B$8*(1+'2. Inputs'!$B$7)^(('3. Leases'!$G$13+INT(($A14-'3. Leases'!$G$13-1)/('3. Leases'!$H$13+'2. Inputs'!$B$11))*('3. Leases'!$H$13+'2. Inputs'!$B$11))/4),0)+IF(BA14='3. Leases'!$H$13,'2. Inputs'!$B$12*MAX(0,'3. Leases'!$F$13*'3. Leases'!$E$13*(1+'2. Inputs'!$B$6)^(('3. Leases'!$G$13+'3. Leases'!$H$13+INT(($A14-'3. Leases'!$G$13-1)/('3. Leases'!$H$13+'2. Inputs'!$B$11))*('3. Leases'!$H$13+'2. Inputs'!$B$11))/4)-('2. Inputs'!$B$3+'2. Inputs'!$B$4)*(1+'2. Inputs'!$B$7)^(('3. Leases'!$G$13+'3. Leases'!$H$13+INT(($A14-'3. Leases'!$G$13-1)/('3. Leases'!$H$13+'2. Inputs'!$B$11))*('3. Leases'!$H$13+'2. Inputs'!$B$11))/4))*'3. Leases'!$C$13,0))</f>
        <v>0</v>
      </c>
      <c r="BE14" s="15" t="n">
        <f aca="false">IF($A14&lt;='3. Leases'!$G$13,0,IF(BA14&lt;'3. Leases'!$H$13,'3. Leases'!$C$13,0))</f>
        <v>380</v>
      </c>
      <c r="BF14" s="14" t="n">
        <f aca="false">IF($A14&lt;='3. Leases'!$G$14,-1,MOD($A14-'3. Leases'!$G$14-1,('3. Leases'!$H$14+'2. Inputs'!$B$11)))</f>
        <v>-1</v>
      </c>
      <c r="BG14" s="15" t="n">
        <f aca="false">IF($A14&lt;='3. Leases'!$G$14,'3. Leases'!$C$14*'3. Leases'!$D$14/4,IF(BF14&lt;'3. Leases'!$H$14+'2. Inputs'!$B$10,0,'3. Leases'!$C$14*MAX(0,'3. Leases'!$F$14*'3. Leases'!$E$14*(1+'2. Inputs'!$B$6)^(('3. Leases'!$G$14+'3. Leases'!$H$14+INT(($A14-'3. Leases'!$G$14-1)/('3. Leases'!$H$14+'2. Inputs'!$B$11))*('3. Leases'!$H$14+'2. Inputs'!$B$11))/4)-('2. Inputs'!$B$3+'2. Inputs'!$B$4)*(1+'2. Inputs'!$B$7)^(('3. Leases'!$G$14+'3. Leases'!$H$14+INT(($A14-'3. Leases'!$G$14-1)/('3. Leases'!$H$14+'2. Inputs'!$B$11))*('3. Leases'!$H$14+'2. Inputs'!$B$11))/4))/4))</f>
        <v>119625</v>
      </c>
      <c r="BH14" s="15" t="n">
        <f aca="false">IF($A14&lt;='3. Leases'!$G$14,'3. Leases'!$C$14*'3. Leases'!$D$14,IF(BF14&lt;'3. Leases'!$H$14,0,'3. Leases'!$C$14*MAX(0,'3. Leases'!$F$14*'3. Leases'!$E$14*(1+'2. Inputs'!$B$6)^(('3. Leases'!$G$14+'3. Leases'!$H$14+INT(($A14-'3. Leases'!$G$14-1)/('3. Leases'!$H$14+'2. Inputs'!$B$11))*('3. Leases'!$H$14+'2. Inputs'!$B$11))/4)-('2. Inputs'!$B$3+'2. Inputs'!$B$4)*(1+'2. Inputs'!$B$7)^(('3. Leases'!$G$14+'3. Leases'!$H$14+INT(($A14-'3. Leases'!$G$14-1)/('3. Leases'!$H$14+'2. Inputs'!$B$11))*('3. Leases'!$H$14+'2. Inputs'!$B$11))/4))))</f>
        <v>478500</v>
      </c>
      <c r="BI14" s="15" t="n">
        <f aca="false">IF($A14&lt;='3. Leases'!$G$14,0,IF(BF14=0,'3. Leases'!$C$14*'2. Inputs'!$B$8*(1+'2. Inputs'!$B$7)^(('3. Leases'!$G$14+INT(($A14-'3. Leases'!$G$14-1)/('3. Leases'!$H$14+'2. Inputs'!$B$11))*('3. Leases'!$H$14+'2. Inputs'!$B$11))/4),0)+IF(BF14='3. Leases'!$H$14,'2. Inputs'!$B$12*MAX(0,'3. Leases'!$F$14*'3. Leases'!$E$14*(1+'2. Inputs'!$B$6)^(('3. Leases'!$G$14+'3. Leases'!$H$14+INT(($A14-'3. Leases'!$G$14-1)/('3. Leases'!$H$14+'2. Inputs'!$B$11))*('3. Leases'!$H$14+'2. Inputs'!$B$11))/4)-('2. Inputs'!$B$3+'2. Inputs'!$B$4)*(1+'2. Inputs'!$B$7)^(('3. Leases'!$G$14+'3. Leases'!$H$14+INT(($A14-'3. Leases'!$G$14-1)/('3. Leases'!$H$14+'2. Inputs'!$B$11))*('3. Leases'!$H$14+'2. Inputs'!$B$11))/4))*'3. Leases'!$C$14,0))</f>
        <v>0</v>
      </c>
      <c r="BJ14" s="15" t="n">
        <f aca="false">IF($A14&lt;='3. Leases'!$G$14,0,IF(BF14&lt;'3. Leases'!$H$14,'3. Leases'!$C$14,0))</f>
        <v>0</v>
      </c>
      <c r="BK14" s="14" t="n">
        <f aca="false">IF($A14&lt;='3. Leases'!$G$15,-1,MOD($A14-'3. Leases'!$G$15-1,('3. Leases'!$H$15+'2. Inputs'!$B$11)))</f>
        <v>-1</v>
      </c>
      <c r="BL14" s="15" t="n">
        <f aca="false">IF($A14&lt;='3. Leases'!$G$15,'3. Leases'!$C$15*'3. Leases'!$D$15/4,IF(BK14&lt;'3. Leases'!$H$15+'2. Inputs'!$B$10,0,'3. Leases'!$C$15*MAX(0,'3. Leases'!$F$15*'3. Leases'!$E$15*(1+'2. Inputs'!$B$6)^(('3. Leases'!$G$15+'3. Leases'!$H$15+INT(($A14-'3. Leases'!$G$15-1)/('3. Leases'!$H$15+'2. Inputs'!$B$11))*('3. Leases'!$H$15+'2. Inputs'!$B$11))/4)-('2. Inputs'!$B$3+'2. Inputs'!$B$4)*(1+'2. Inputs'!$B$7)^(('3. Leases'!$G$15+'3. Leases'!$H$15+INT(($A14-'3. Leases'!$G$15-1)/('3. Leases'!$H$15+'2. Inputs'!$B$11))*('3. Leases'!$H$15+'2. Inputs'!$B$11))/4))/4))</f>
        <v>141375</v>
      </c>
      <c r="BM14" s="15" t="n">
        <f aca="false">IF($A14&lt;='3. Leases'!$G$15,'3. Leases'!$C$15*'3. Leases'!$D$15,IF(BK14&lt;'3. Leases'!$H$15,0,'3. Leases'!$C$15*MAX(0,'3. Leases'!$F$15*'3. Leases'!$E$15*(1+'2. Inputs'!$B$6)^(('3. Leases'!$G$15+'3. Leases'!$H$15+INT(($A14-'3. Leases'!$G$15-1)/('3. Leases'!$H$15+'2. Inputs'!$B$11))*('3. Leases'!$H$15+'2. Inputs'!$B$11))/4)-('2. Inputs'!$B$3+'2. Inputs'!$B$4)*(1+'2. Inputs'!$B$7)^(('3. Leases'!$G$15+'3. Leases'!$H$15+INT(($A14-'3. Leases'!$G$15-1)/('3. Leases'!$H$15+'2. Inputs'!$B$11))*('3. Leases'!$H$15+'2. Inputs'!$B$11))/4))))</f>
        <v>565500</v>
      </c>
      <c r="BN14" s="15" t="n">
        <f aca="false">IF($A14&lt;='3. Leases'!$G$15,0,IF(BK14=0,'3. Leases'!$C$15*'2. Inputs'!$B$8*(1+'2. Inputs'!$B$7)^(('3. Leases'!$G$15+INT(($A14-'3. Leases'!$G$15-1)/('3. Leases'!$H$15+'2. Inputs'!$B$11))*('3. Leases'!$H$15+'2. Inputs'!$B$11))/4),0)+IF(BK14='3. Leases'!$H$15,'2. Inputs'!$B$12*MAX(0,'3. Leases'!$F$15*'3. Leases'!$E$15*(1+'2. Inputs'!$B$6)^(('3. Leases'!$G$15+'3. Leases'!$H$15+INT(($A14-'3. Leases'!$G$15-1)/('3. Leases'!$H$15+'2. Inputs'!$B$11))*('3. Leases'!$H$15+'2. Inputs'!$B$11))/4)-('2. Inputs'!$B$3+'2. Inputs'!$B$4)*(1+'2. Inputs'!$B$7)^(('3. Leases'!$G$15+'3. Leases'!$H$15+INT(($A14-'3. Leases'!$G$15-1)/('3. Leases'!$H$15+'2. Inputs'!$B$11))*('3. Leases'!$H$15+'2. Inputs'!$B$11))/4))*'3. Leases'!$C$15,0))</f>
        <v>0</v>
      </c>
      <c r="BO14" s="15" t="n">
        <f aca="false">IF($A14&lt;='3. Leases'!$G$15,0,IF(BK14&lt;'3. Leases'!$H$15,'3. Leases'!$C$15,0))</f>
        <v>0</v>
      </c>
      <c r="BP14" s="14" t="n">
        <f aca="false">IF($A14&lt;='3. Leases'!$G$16,-1,MOD($A14-'3. Leases'!$G$16-1,('3. Leases'!$H$16+'2. Inputs'!$B$11)))</f>
        <v>-1</v>
      </c>
      <c r="BQ14" s="15" t="n">
        <f aca="false">IF($A14&lt;='3. Leases'!$G$16,'3. Leases'!$C$16*'3. Leases'!$D$16/4,IF(BP14&lt;'3. Leases'!$H$16+'2. Inputs'!$B$10,0,'3. Leases'!$C$16*MAX(0,'3. Leases'!$F$16*'3. Leases'!$E$16*(1+'2. Inputs'!$B$6)^(('3. Leases'!$G$16+'3. Leases'!$H$16+INT(($A14-'3. Leases'!$G$16-1)/('3. Leases'!$H$16+'2. Inputs'!$B$11))*('3. Leases'!$H$16+'2. Inputs'!$B$11))/4)-('2. Inputs'!$B$3+'2. Inputs'!$B$4)*(1+'2. Inputs'!$B$7)^(('3. Leases'!$G$16+'3. Leases'!$H$16+INT(($A14-'3. Leases'!$G$16-1)/('3. Leases'!$H$16+'2. Inputs'!$B$11))*('3. Leases'!$H$16+'2. Inputs'!$B$11))/4))/4))</f>
        <v>54687.5</v>
      </c>
      <c r="BR14" s="15" t="n">
        <f aca="false">IF($A14&lt;='3. Leases'!$G$16,'3. Leases'!$C$16*'3. Leases'!$D$16,IF(BP14&lt;'3. Leases'!$H$16,0,'3. Leases'!$C$16*MAX(0,'3. Leases'!$F$16*'3. Leases'!$E$16*(1+'2. Inputs'!$B$6)^(('3. Leases'!$G$16+'3. Leases'!$H$16+INT(($A14-'3. Leases'!$G$16-1)/('3. Leases'!$H$16+'2. Inputs'!$B$11))*('3. Leases'!$H$16+'2. Inputs'!$B$11))/4)-('2. Inputs'!$B$3+'2. Inputs'!$B$4)*(1+'2. Inputs'!$B$7)^(('3. Leases'!$G$16+'3. Leases'!$H$16+INT(($A14-'3. Leases'!$G$16-1)/('3. Leases'!$H$16+'2. Inputs'!$B$11))*('3. Leases'!$H$16+'2. Inputs'!$B$11))/4))))</f>
        <v>218750</v>
      </c>
      <c r="BS14" s="15" t="n">
        <f aca="false">IF($A14&lt;='3. Leases'!$G$16,0,IF(BP14=0,'3. Leases'!$C$16*'2. Inputs'!$B$8*(1+'2. Inputs'!$B$7)^(('3. Leases'!$G$16+INT(($A14-'3. Leases'!$G$16-1)/('3. Leases'!$H$16+'2. Inputs'!$B$11))*('3. Leases'!$H$16+'2. Inputs'!$B$11))/4),0)+IF(BP14='3. Leases'!$H$16,'2. Inputs'!$B$12*MAX(0,'3. Leases'!$F$16*'3. Leases'!$E$16*(1+'2. Inputs'!$B$6)^(('3. Leases'!$G$16+'3. Leases'!$H$16+INT(($A14-'3. Leases'!$G$16-1)/('3. Leases'!$H$16+'2. Inputs'!$B$11))*('3. Leases'!$H$16+'2. Inputs'!$B$11))/4)-('2. Inputs'!$B$3+'2. Inputs'!$B$4)*(1+'2. Inputs'!$B$7)^(('3. Leases'!$G$16+'3. Leases'!$H$16+INT(($A14-'3. Leases'!$G$16-1)/('3. Leases'!$H$16+'2. Inputs'!$B$11))*('3. Leases'!$H$16+'2. Inputs'!$B$11))/4))*'3. Leases'!$C$16,0))</f>
        <v>0</v>
      </c>
      <c r="BT14" s="15" t="n">
        <f aca="false">IF($A14&lt;='3. Leases'!$G$16,0,IF(BP14&lt;'3. Leases'!$H$16,'3. Leases'!$C$16,0))</f>
        <v>0</v>
      </c>
      <c r="BU14" s="14" t="n">
        <f aca="false">IF($A14&lt;='3. Leases'!$G$17,-1,MOD($A14-'3. Leases'!$G$17-1,('3. Leases'!$H$17+'2. Inputs'!$B$11)))</f>
        <v>6</v>
      </c>
      <c r="BV14" s="15" t="n">
        <f aca="false">IF($A14&lt;='3. Leases'!$G$17,'3. Leases'!$C$17*'3. Leases'!$D$17/4,IF(BU14&lt;'3. Leases'!$H$17+'2. Inputs'!$B$10,0,'3. Leases'!$C$17*MAX(0,'3. Leases'!$F$17*'3. Leases'!$E$17*(1+'2. Inputs'!$B$6)^(('3. Leases'!$G$17+'3. Leases'!$H$17+INT(($A14-'3. Leases'!$G$17-1)/('3. Leases'!$H$17+'2. Inputs'!$B$11))*('3. Leases'!$H$17+'2. Inputs'!$B$11))/4)-('2. Inputs'!$B$3+'2. Inputs'!$B$4)*(1+'2. Inputs'!$B$7)^(('3. Leases'!$G$17+'3. Leases'!$H$17+INT(($A14-'3. Leases'!$G$17-1)/('3. Leases'!$H$17+'2. Inputs'!$B$11))*('3. Leases'!$H$17+'2. Inputs'!$B$11))/4))/4))</f>
        <v>24831.3684375</v>
      </c>
      <c r="BW14" s="15" t="n">
        <f aca="false">IF($A14&lt;='3. Leases'!$G$17,'3. Leases'!$C$17*'3. Leases'!$D$17,IF(BU14&lt;'3. Leases'!$H$17,0,'3. Leases'!$C$17*MAX(0,'3. Leases'!$F$17*'3. Leases'!$E$17*(1+'2. Inputs'!$B$6)^(('3. Leases'!$G$17+'3. Leases'!$H$17+INT(($A14-'3. Leases'!$G$17-1)/('3. Leases'!$H$17+'2. Inputs'!$B$11))*('3. Leases'!$H$17+'2. Inputs'!$B$11))/4)-('2. Inputs'!$B$3+'2. Inputs'!$B$4)*(1+'2. Inputs'!$B$7)^(('3. Leases'!$G$17+'3. Leases'!$H$17+INT(($A14-'3. Leases'!$G$17-1)/('3. Leases'!$H$17+'2. Inputs'!$B$11))*('3. Leases'!$H$17+'2. Inputs'!$B$11))/4))))</f>
        <v>99325.47375</v>
      </c>
      <c r="BX14" s="15" t="n">
        <f aca="false">IF($A14&lt;='3. Leases'!$G$17,0,IF(BU14=0,'3. Leases'!$C$17*'2. Inputs'!$B$8*(1+'2. Inputs'!$B$7)^(('3. Leases'!$G$17+INT(($A14-'3. Leases'!$G$17-1)/('3. Leases'!$H$17+'2. Inputs'!$B$11))*('3. Leases'!$H$17+'2. Inputs'!$B$11))/4),0)+IF(BU14='3. Leases'!$H$17,'2. Inputs'!$B$12*MAX(0,'3. Leases'!$F$17*'3. Leases'!$E$17*(1+'2. Inputs'!$B$6)^(('3. Leases'!$G$17+'3. Leases'!$H$17+INT(($A14-'3. Leases'!$G$17-1)/('3. Leases'!$H$17+'2. Inputs'!$B$11))*('3. Leases'!$H$17+'2. Inputs'!$B$11))/4)-('2. Inputs'!$B$3+'2. Inputs'!$B$4)*(1+'2. Inputs'!$B$7)^(('3. Leases'!$G$17+'3. Leases'!$H$17+INT(($A14-'3. Leases'!$G$17-1)/('3. Leases'!$H$17+'2. Inputs'!$B$11))*('3. Leases'!$H$17+'2. Inputs'!$B$11))/4))*'3. Leases'!$C$17,0))</f>
        <v>0</v>
      </c>
      <c r="BY14" s="15" t="n">
        <f aca="false">IF($A14&lt;='3. Leases'!$G$17,0,IF(BU14&lt;'3. Leases'!$H$17,'3. Leases'!$C$17,0))</f>
        <v>0</v>
      </c>
      <c r="BZ14" s="14" t="n">
        <f aca="false">IF($A14&lt;='3. Leases'!$G$18,-1,MOD($A14-'3. Leases'!$G$18-1,('3. Leases'!$H$18+'2. Inputs'!$B$11)))</f>
        <v>-1</v>
      </c>
      <c r="CA14" s="15" t="n">
        <f aca="false">IF($A14&lt;='3. Leases'!$G$18,'3. Leases'!$C$18*'3. Leases'!$D$18/4,IF(BZ14&lt;'3. Leases'!$H$18+'2. Inputs'!$B$10,0,'3. Leases'!$C$18*MAX(0,'3. Leases'!$F$18*'3. Leases'!$E$18*(1+'2. Inputs'!$B$6)^(('3. Leases'!$G$18+'3. Leases'!$H$18+INT(($A14-'3. Leases'!$G$18-1)/('3. Leases'!$H$18+'2. Inputs'!$B$11))*('3. Leases'!$H$18+'2. Inputs'!$B$11))/4)-('2. Inputs'!$B$3+'2. Inputs'!$B$4)*(1+'2. Inputs'!$B$7)^(('3. Leases'!$G$18+'3. Leases'!$H$18+INT(($A14-'3. Leases'!$G$18-1)/('3. Leases'!$H$18+'2. Inputs'!$B$11))*('3. Leases'!$H$18+'2. Inputs'!$B$11))/4))/4))</f>
        <v>118000</v>
      </c>
      <c r="CB14" s="15" t="n">
        <f aca="false">IF($A14&lt;='3. Leases'!$G$18,'3. Leases'!$C$18*'3. Leases'!$D$18,IF(BZ14&lt;'3. Leases'!$H$18,0,'3. Leases'!$C$18*MAX(0,'3. Leases'!$F$18*'3. Leases'!$E$18*(1+'2. Inputs'!$B$6)^(('3. Leases'!$G$18+'3. Leases'!$H$18+INT(($A14-'3. Leases'!$G$18-1)/('3. Leases'!$H$18+'2. Inputs'!$B$11))*('3. Leases'!$H$18+'2. Inputs'!$B$11))/4)-('2. Inputs'!$B$3+'2. Inputs'!$B$4)*(1+'2. Inputs'!$B$7)^(('3. Leases'!$G$18+'3. Leases'!$H$18+INT(($A14-'3. Leases'!$G$18-1)/('3. Leases'!$H$18+'2. Inputs'!$B$11))*('3. Leases'!$H$18+'2. Inputs'!$B$11))/4))))</f>
        <v>472000</v>
      </c>
      <c r="CC14" s="15" t="n">
        <f aca="false">IF($A14&lt;='3. Leases'!$G$18,0,IF(BZ14=0,'3. Leases'!$C$18*'2. Inputs'!$B$8*(1+'2. Inputs'!$B$7)^(('3. Leases'!$G$18+INT(($A14-'3. Leases'!$G$18-1)/('3. Leases'!$H$18+'2. Inputs'!$B$11))*('3. Leases'!$H$18+'2. Inputs'!$B$11))/4),0)+IF(BZ14='3. Leases'!$H$18,'2. Inputs'!$B$12*MAX(0,'3. Leases'!$F$18*'3. Leases'!$E$18*(1+'2. Inputs'!$B$6)^(('3. Leases'!$G$18+'3. Leases'!$H$18+INT(($A14-'3. Leases'!$G$18-1)/('3. Leases'!$H$18+'2. Inputs'!$B$11))*('3. Leases'!$H$18+'2. Inputs'!$B$11))/4)-('2. Inputs'!$B$3+'2. Inputs'!$B$4)*(1+'2. Inputs'!$B$7)^(('3. Leases'!$G$18+'3. Leases'!$H$18+INT(($A14-'3. Leases'!$G$18-1)/('3. Leases'!$H$18+'2. Inputs'!$B$11))*('3. Leases'!$H$18+'2. Inputs'!$B$11))/4))*'3. Leases'!$C$18,0))</f>
        <v>0</v>
      </c>
      <c r="CD14" s="15" t="n">
        <f aca="false">IF($A14&lt;='3. Leases'!$G$18,0,IF(BZ14&lt;'3. Leases'!$H$18,'3. Leases'!$C$18,0))</f>
        <v>0</v>
      </c>
      <c r="CE14" s="14" t="n">
        <f aca="false">IF($A14&lt;='3. Leases'!$G$19,-1,MOD($A14-'3. Leases'!$G$19-1,('3. Leases'!$H$19+'2. Inputs'!$B$11)))</f>
        <v>10</v>
      </c>
      <c r="CF14" s="15" t="n">
        <f aca="false">IF($A14&lt;='3. Leases'!$G$19,'3. Leases'!$C$19*'3. Leases'!$D$19/4,IF(CE14&lt;'3. Leases'!$H$19+'2. Inputs'!$B$10,0,'3. Leases'!$C$19*MAX(0,'3. Leases'!$F$19*'3. Leases'!$E$19*(1+'2. Inputs'!$B$6)^(('3. Leases'!$G$19+'3. Leases'!$H$19+INT(($A14-'3. Leases'!$G$19-1)/('3. Leases'!$H$19+'2. Inputs'!$B$11))*('3. Leases'!$H$19+'2. Inputs'!$B$11))/4)-('2. Inputs'!$B$3+'2. Inputs'!$B$4)*(1+'2. Inputs'!$B$7)^(('3. Leases'!$G$19+'3. Leases'!$H$19+INT(($A14-'3. Leases'!$G$19-1)/('3. Leases'!$H$19+'2. Inputs'!$B$11))*('3. Leases'!$H$19+'2. Inputs'!$B$11))/4))/4))</f>
        <v>26174.65625</v>
      </c>
      <c r="CG14" s="15" t="n">
        <f aca="false">IF($A14&lt;='3. Leases'!$G$19,'3. Leases'!$C$19*'3. Leases'!$D$19,IF(CE14&lt;'3. Leases'!$H$19,0,'3. Leases'!$C$19*MAX(0,'3. Leases'!$F$19*'3. Leases'!$E$19*(1+'2. Inputs'!$B$6)^(('3. Leases'!$G$19+'3. Leases'!$H$19+INT(($A14-'3. Leases'!$G$19-1)/('3. Leases'!$H$19+'2. Inputs'!$B$11))*('3. Leases'!$H$19+'2. Inputs'!$B$11))/4)-('2. Inputs'!$B$3+'2. Inputs'!$B$4)*(1+'2. Inputs'!$B$7)^(('3. Leases'!$G$19+'3. Leases'!$H$19+INT(($A14-'3. Leases'!$G$19-1)/('3. Leases'!$H$19+'2. Inputs'!$B$11))*('3. Leases'!$H$19+'2. Inputs'!$B$11))/4))))</f>
        <v>104698.625</v>
      </c>
      <c r="CH14" s="15" t="n">
        <f aca="false">IF($A14&lt;='3. Leases'!$G$19,0,IF(CE14=0,'3. Leases'!$C$19*'2. Inputs'!$B$8*(1+'2. Inputs'!$B$7)^(('3. Leases'!$G$19+INT(($A14-'3. Leases'!$G$19-1)/('3. Leases'!$H$19+'2. Inputs'!$B$11))*('3. Leases'!$H$19+'2. Inputs'!$B$11))/4),0)+IF(CE14='3. Leases'!$H$19,'2. Inputs'!$B$12*MAX(0,'3. Leases'!$F$19*'3. Leases'!$E$19*(1+'2. Inputs'!$B$6)^(('3. Leases'!$G$19+'3. Leases'!$H$19+INT(($A14-'3. Leases'!$G$19-1)/('3. Leases'!$H$19+'2. Inputs'!$B$11))*('3. Leases'!$H$19+'2. Inputs'!$B$11))/4)-('2. Inputs'!$B$3+'2. Inputs'!$B$4)*(1+'2. Inputs'!$B$7)^(('3. Leases'!$G$19+'3. Leases'!$H$19+INT(($A14-'3. Leases'!$G$19-1)/('3. Leases'!$H$19+'2. Inputs'!$B$11))*('3. Leases'!$H$19+'2. Inputs'!$B$11))/4))*'3. Leases'!$C$19,0))</f>
        <v>0</v>
      </c>
      <c r="CI14" s="15" t="n">
        <f aca="false">IF($A14&lt;='3. Leases'!$G$19,0,IF(CE14&lt;'3. Leases'!$H$19,'3. Leases'!$C$19,0))</f>
        <v>0</v>
      </c>
      <c r="CJ14" s="15" t="n">
        <f aca="false">D14+I14+N14+S14+X14+AC14+AH14+AM14+AR14+AW14+BB14+BG14+BL14+BQ14+BV14+CA14+CF14</f>
        <v>1195143.5246875</v>
      </c>
      <c r="CK14" s="15" t="n">
        <f aca="false">E14+J14+O14+T14+Y14+AD14+AI14+AN14+AS14+AX14+BC14+BH14+BM14+BR14+BW14+CB14+CG14</f>
        <v>5090410.58751213</v>
      </c>
      <c r="CL14" s="15" t="n">
        <f aca="false">F14+K14+P14+U14+Z14+AE14+AJ14+AO14+AT14+AY14+BD14+BI14+BN14+BS14+BX14+CC14+CH14</f>
        <v>169011.034069556</v>
      </c>
      <c r="CM14" s="15" t="n">
        <f aca="false">G14+L14+Q14+V14+AA14+AF14+AK14+AP14+AU14+AZ14+BE14+BJ14+BO14+BT14+BY14+CD14+CI14</f>
        <v>1020</v>
      </c>
      <c r="CN14" s="15" t="n">
        <f aca="false">CJ14*(1-'2. Inputs'!$B$13)*(1-'2. Inputs'!$B$15)-CM14*('2. Inputs'!$B$5-'2. Inputs'!$B$4*MIN('2. Inputs'!$B$14,'2. Inputs'!$B$9)/'2. Inputs'!$B$9)*(1+'2. Inputs'!$B$7)^(($A14-1)/4)/4</f>
        <v>1103380.31526628</v>
      </c>
      <c r="CO14" s="15" t="n">
        <f aca="false">CN14-CL14</f>
        <v>934369.28119672</v>
      </c>
      <c r="CP14" s="16" t="n">
        <f aca="false">1/(1+((1+'2. Inputs'!$B$16)^0.25-1))^$A14</f>
        <v>0.799039446794089</v>
      </c>
      <c r="CQ14" s="15" t="n">
        <f aca="false">CO14*CP14</f>
        <v>746597.913548818</v>
      </c>
    </row>
    <row r="15" customFormat="false" ht="15" hidden="false" customHeight="false" outlineLevel="0" collapsed="false">
      <c r="A15" s="0" t="n">
        <v>12</v>
      </c>
      <c r="B15" s="0" t="n">
        <f aca="false">CEILING(A15/4,1)</f>
        <v>3</v>
      </c>
      <c r="C15" s="14" t="n">
        <f aca="false">IF($A15&lt;='3. Leases'!$G$3,-1,MOD($A15-'3. Leases'!$G$3-1,('3. Leases'!$H$3+'2. Inputs'!$B$11)))</f>
        <v>-1</v>
      </c>
      <c r="D15" s="15" t="n">
        <f aca="false">IF($A15&lt;='3. Leases'!$G$3,'3. Leases'!$C$3*'3. Leases'!$D$3/4,IF(C15&lt;'3. Leases'!$H$3+'2. Inputs'!$B$10,0,'3. Leases'!$C$3*MAX(0,'3. Leases'!$F$3*'3. Leases'!$E$3*(1+'2. Inputs'!$B$6)^(('3. Leases'!$G$3+'3. Leases'!$H$3+INT(($A15-'3. Leases'!$G$3-1)/('3. Leases'!$H$3+'2. Inputs'!$B$11))*('3. Leases'!$H$3+'2. Inputs'!$B$11))/4)-('2. Inputs'!$B$3+'2. Inputs'!$B$4)*(1+'2. Inputs'!$B$7)^(('3. Leases'!$G$3+'3. Leases'!$H$3+INT(($A15-'3. Leases'!$G$3-1)/('3. Leases'!$H$3+'2. Inputs'!$B$11))*('3. Leases'!$H$3+'2. Inputs'!$B$11))/4))/4))</f>
        <v>140400</v>
      </c>
      <c r="E15" s="15" t="n">
        <f aca="false">IF($A15&lt;='3. Leases'!$G$3,'3. Leases'!$C$3*'3. Leases'!$D$3,IF(C15&lt;'3. Leases'!$H$3,0,'3. Leases'!$C$3*MAX(0,'3. Leases'!$F$3*'3. Leases'!$E$3*(1+'2. Inputs'!$B$6)^(('3. Leases'!$G$3+'3. Leases'!$H$3+INT(($A15-'3. Leases'!$G$3-1)/('3. Leases'!$H$3+'2. Inputs'!$B$11))*('3. Leases'!$H$3+'2. Inputs'!$B$11))/4)-('2. Inputs'!$B$3+'2. Inputs'!$B$4)*(1+'2. Inputs'!$B$7)^(('3. Leases'!$G$3+'3. Leases'!$H$3+INT(($A15-'3. Leases'!$G$3-1)/('3. Leases'!$H$3+'2. Inputs'!$B$11))*('3. Leases'!$H$3+'2. Inputs'!$B$11))/4))))</f>
        <v>561600</v>
      </c>
      <c r="F15" s="15" t="n">
        <f aca="false">IF($A15&lt;='3. Leases'!$G$3,0,IF(C15=0,'3. Leases'!$C$3*'2. Inputs'!$B$8*(1+'2. Inputs'!$B$7)^(('3. Leases'!$G$3+INT(($A15-'3. Leases'!$G$3-1)/('3. Leases'!$H$3+'2. Inputs'!$B$11))*('3. Leases'!$H$3+'2. Inputs'!$B$11))/4),0)+IF(C15='3. Leases'!$H$3,'2. Inputs'!$B$12*MAX(0,'3. Leases'!$F$3*'3. Leases'!$E$3*(1+'2. Inputs'!$B$6)^(('3. Leases'!$G$3+'3. Leases'!$H$3+INT(($A15-'3. Leases'!$G$3-1)/('3. Leases'!$H$3+'2. Inputs'!$B$11))*('3. Leases'!$H$3+'2. Inputs'!$B$11))/4)-('2. Inputs'!$B$3+'2. Inputs'!$B$4)*(1+'2. Inputs'!$B$7)^(('3. Leases'!$G$3+'3. Leases'!$H$3+INT(($A15-'3. Leases'!$G$3-1)/('3. Leases'!$H$3+'2. Inputs'!$B$11))*('3. Leases'!$H$3+'2. Inputs'!$B$11))/4))*'3. Leases'!$C$3,0))</f>
        <v>0</v>
      </c>
      <c r="G15" s="15" t="n">
        <f aca="false">IF($A15&lt;='3. Leases'!$G$3,0,IF(C15&lt;'3. Leases'!$H$3,'3. Leases'!$C$3,0))</f>
        <v>0</v>
      </c>
      <c r="H15" s="14" t="n">
        <f aca="false">IF($A15&lt;='3. Leases'!$G$4,-1,MOD($A15-'3. Leases'!$G$4-1,('3. Leases'!$H$4+'2. Inputs'!$B$11)))</f>
        <v>-1</v>
      </c>
      <c r="I15" s="15" t="n">
        <f aca="false">IF($A15&lt;='3. Leases'!$G$4,'3. Leases'!$C$4*'3. Leases'!$D$4/4,IF(H15&lt;'3. Leases'!$H$4+'2. Inputs'!$B$10,0,'3. Leases'!$C$4*MAX(0,'3. Leases'!$F$4*'3. Leases'!$E$4*(1+'2. Inputs'!$B$6)^(('3. Leases'!$G$4+'3. Leases'!$H$4+INT(($A15-'3. Leases'!$G$4-1)/('3. Leases'!$H$4+'2. Inputs'!$B$11))*('3. Leases'!$H$4+'2. Inputs'!$B$11))/4)-('2. Inputs'!$B$3+'2. Inputs'!$B$4)*(1+'2. Inputs'!$B$7)^(('3. Leases'!$G$4+'3. Leases'!$H$4+INT(($A15-'3. Leases'!$G$4-1)/('3. Leases'!$H$4+'2. Inputs'!$B$11))*('3. Leases'!$H$4+'2. Inputs'!$B$11))/4))/4))</f>
        <v>157250</v>
      </c>
      <c r="J15" s="15" t="n">
        <f aca="false">IF($A15&lt;='3. Leases'!$G$4,'3. Leases'!$C$4*'3. Leases'!$D$4,IF(H15&lt;'3. Leases'!$H$4,0,'3. Leases'!$C$4*MAX(0,'3. Leases'!$F$4*'3. Leases'!$E$4*(1+'2. Inputs'!$B$6)^(('3. Leases'!$G$4+'3. Leases'!$H$4+INT(($A15-'3. Leases'!$G$4-1)/('3. Leases'!$H$4+'2. Inputs'!$B$11))*('3. Leases'!$H$4+'2. Inputs'!$B$11))/4)-('2. Inputs'!$B$3+'2. Inputs'!$B$4)*(1+'2. Inputs'!$B$7)^(('3. Leases'!$G$4+'3. Leases'!$H$4+INT(($A15-'3. Leases'!$G$4-1)/('3. Leases'!$H$4+'2. Inputs'!$B$11))*('3. Leases'!$H$4+'2. Inputs'!$B$11))/4))))</f>
        <v>629000</v>
      </c>
      <c r="K15" s="15" t="n">
        <f aca="false">IF($A15&lt;='3. Leases'!$G$4,0,IF(H15=0,'3. Leases'!$C$4*'2. Inputs'!$B$8*(1+'2. Inputs'!$B$7)^(('3. Leases'!$G$4+INT(($A15-'3. Leases'!$G$4-1)/('3. Leases'!$H$4+'2. Inputs'!$B$11))*('3. Leases'!$H$4+'2. Inputs'!$B$11))/4),0)+IF(H15='3. Leases'!$H$4,'2. Inputs'!$B$12*MAX(0,'3. Leases'!$F$4*'3. Leases'!$E$4*(1+'2. Inputs'!$B$6)^(('3. Leases'!$G$4+'3. Leases'!$H$4+INT(($A15-'3. Leases'!$G$4-1)/('3. Leases'!$H$4+'2. Inputs'!$B$11))*('3. Leases'!$H$4+'2. Inputs'!$B$11))/4)-('2. Inputs'!$B$3+'2. Inputs'!$B$4)*(1+'2. Inputs'!$B$7)^(('3. Leases'!$G$4+'3. Leases'!$H$4+INT(($A15-'3. Leases'!$G$4-1)/('3. Leases'!$H$4+'2. Inputs'!$B$11))*('3. Leases'!$H$4+'2. Inputs'!$B$11))/4))*'3. Leases'!$C$4,0))</f>
        <v>0</v>
      </c>
      <c r="L15" s="15" t="n">
        <f aca="false">IF($A15&lt;='3. Leases'!$G$4,0,IF(H15&lt;'3. Leases'!$H$4,'3. Leases'!$C$4,0))</f>
        <v>0</v>
      </c>
      <c r="M15" s="14" t="n">
        <f aca="false">IF($A15&lt;='3. Leases'!$G$5,-1,MOD($A15-'3. Leases'!$G$5-1,('3. Leases'!$H$5+'2. Inputs'!$B$11)))</f>
        <v>5</v>
      </c>
      <c r="N15" s="15" t="n">
        <f aca="false">IF($A15&lt;='3. Leases'!$G$5,'3. Leases'!$C$5*'3. Leases'!$D$5/4,IF(M15&lt;'3. Leases'!$H$5+'2. Inputs'!$B$10,0,'3. Leases'!$C$5*MAX(0,'3. Leases'!$F$5*'3. Leases'!$E$5*(1+'2. Inputs'!$B$6)^(('3. Leases'!$G$5+'3. Leases'!$H$5+INT(($A15-'3. Leases'!$G$5-1)/('3. Leases'!$H$5+'2. Inputs'!$B$11))*('3. Leases'!$H$5+'2. Inputs'!$B$11))/4)-('2. Inputs'!$B$3+'2. Inputs'!$B$4)*(1+'2. Inputs'!$B$7)^(('3. Leases'!$G$5+'3. Leases'!$H$5+INT(($A15-'3. Leases'!$G$5-1)/('3. Leases'!$H$5+'2. Inputs'!$B$11))*('3. Leases'!$H$5+'2. Inputs'!$B$11))/4))/4))</f>
        <v>0</v>
      </c>
      <c r="O15" s="15" t="n">
        <f aca="false">IF($A15&lt;='3. Leases'!$G$5,'3. Leases'!$C$5*'3. Leases'!$D$5,IF(M15&lt;'3. Leases'!$H$5,0,'3. Leases'!$C$5*MAX(0,'3. Leases'!$F$5*'3. Leases'!$E$5*(1+'2. Inputs'!$B$6)^(('3. Leases'!$G$5+'3. Leases'!$H$5+INT(($A15-'3. Leases'!$G$5-1)/('3. Leases'!$H$5+'2. Inputs'!$B$11))*('3. Leases'!$H$5+'2. Inputs'!$B$11))/4)-('2. Inputs'!$B$3+'2. Inputs'!$B$4)*(1+'2. Inputs'!$B$7)^(('3. Leases'!$G$5+'3. Leases'!$H$5+INT(($A15-'3. Leases'!$G$5-1)/('3. Leases'!$H$5+'2. Inputs'!$B$11))*('3. Leases'!$H$5+'2. Inputs'!$B$11))/4))))</f>
        <v>309836.488762134</v>
      </c>
      <c r="P15" s="15" t="n">
        <f aca="false">IF($A15&lt;='3. Leases'!$G$5,0,IF(M15=0,'3. Leases'!$C$5*'2. Inputs'!$B$8*(1+'2. Inputs'!$B$7)^(('3. Leases'!$G$5+INT(($A15-'3. Leases'!$G$5-1)/('3. Leases'!$H$5+'2. Inputs'!$B$11))*('3. Leases'!$H$5+'2. Inputs'!$B$11))/4),0)+IF(M15='3. Leases'!$H$5,'2. Inputs'!$B$12*MAX(0,'3. Leases'!$F$5*'3. Leases'!$E$5*(1+'2. Inputs'!$B$6)^(('3. Leases'!$G$5+'3. Leases'!$H$5+INT(($A15-'3. Leases'!$G$5-1)/('3. Leases'!$H$5+'2. Inputs'!$B$11))*('3. Leases'!$H$5+'2. Inputs'!$B$11))/4)-('2. Inputs'!$B$3+'2. Inputs'!$B$4)*(1+'2. Inputs'!$B$7)^(('3. Leases'!$G$5+'3. Leases'!$H$5+INT(($A15-'3. Leases'!$G$5-1)/('3. Leases'!$H$5+'2. Inputs'!$B$11))*('3. Leases'!$H$5+'2. Inputs'!$B$11))/4))*'3. Leases'!$C$5,0))</f>
        <v>0</v>
      </c>
      <c r="Q15" s="15" t="n">
        <f aca="false">IF($A15&lt;='3. Leases'!$G$5,0,IF(M15&lt;'3. Leases'!$H$5,'3. Leases'!$C$5,0))</f>
        <v>0</v>
      </c>
      <c r="R15" s="14" t="n">
        <f aca="false">IF($A15&lt;='3. Leases'!$G$6,-1,MOD($A15-'3. Leases'!$G$6-1,('3. Leases'!$H$6+'2. Inputs'!$B$11)))</f>
        <v>1</v>
      </c>
      <c r="S15" s="15" t="n">
        <f aca="false">IF($A15&lt;='3. Leases'!$G$6,'3. Leases'!$C$6*'3. Leases'!$D$6/4,IF(R15&lt;'3. Leases'!$H$6+'2. Inputs'!$B$10,0,'3. Leases'!$C$6*MAX(0,'3. Leases'!$F$6*'3. Leases'!$E$6*(1+'2. Inputs'!$B$6)^(('3. Leases'!$G$6+'3. Leases'!$H$6+INT(($A15-'3. Leases'!$G$6-1)/('3. Leases'!$H$6+'2. Inputs'!$B$11))*('3. Leases'!$H$6+'2. Inputs'!$B$11))/4)-('2. Inputs'!$B$3+'2. Inputs'!$B$4)*(1+'2. Inputs'!$B$7)^(('3. Leases'!$G$6+'3. Leases'!$H$6+INT(($A15-'3. Leases'!$G$6-1)/('3. Leases'!$H$6+'2. Inputs'!$B$11))*('3. Leases'!$H$6+'2. Inputs'!$B$11))/4))/4))</f>
        <v>0</v>
      </c>
      <c r="T15" s="15" t="n">
        <f aca="false">IF($A15&lt;='3. Leases'!$G$6,'3. Leases'!$C$6*'3. Leases'!$D$6,IF(R15&lt;'3. Leases'!$H$6,0,'3. Leases'!$C$6*MAX(0,'3. Leases'!$F$6*'3. Leases'!$E$6*(1+'2. Inputs'!$B$6)^(('3. Leases'!$G$6+'3. Leases'!$H$6+INT(($A15-'3. Leases'!$G$6-1)/('3. Leases'!$H$6+'2. Inputs'!$B$11))*('3. Leases'!$H$6+'2. Inputs'!$B$11))/4)-('2. Inputs'!$B$3+'2. Inputs'!$B$4)*(1+'2. Inputs'!$B$7)^(('3. Leases'!$G$6+'3. Leases'!$H$6+INT(($A15-'3. Leases'!$G$6-1)/('3. Leases'!$H$6+'2. Inputs'!$B$11))*('3. Leases'!$H$6+'2. Inputs'!$B$11))/4))))</f>
        <v>0</v>
      </c>
      <c r="U15" s="15" t="n">
        <f aca="false">IF($A15&lt;='3. Leases'!$G$6,0,IF(R15=0,'3. Leases'!$C$6*'2. Inputs'!$B$8*(1+'2. Inputs'!$B$7)^(('3. Leases'!$G$6+INT(($A15-'3. Leases'!$G$6-1)/('3. Leases'!$H$6+'2. Inputs'!$B$11))*('3. Leases'!$H$6+'2. Inputs'!$B$11))/4),0)+IF(R15='3. Leases'!$H$6,'2. Inputs'!$B$12*MAX(0,'3. Leases'!$F$6*'3. Leases'!$E$6*(1+'2. Inputs'!$B$6)^(('3. Leases'!$G$6+'3. Leases'!$H$6+INT(($A15-'3. Leases'!$G$6-1)/('3. Leases'!$H$6+'2. Inputs'!$B$11))*('3. Leases'!$H$6+'2. Inputs'!$B$11))/4)-('2. Inputs'!$B$3+'2. Inputs'!$B$4)*(1+'2. Inputs'!$B$7)^(('3. Leases'!$G$6+'3. Leases'!$H$6+INT(($A15-'3. Leases'!$G$6-1)/('3. Leases'!$H$6+'2. Inputs'!$B$11))*('3. Leases'!$H$6+'2. Inputs'!$B$11))/4))*'3. Leases'!$C$6,0))</f>
        <v>0</v>
      </c>
      <c r="V15" s="15" t="n">
        <f aca="false">IF($A15&lt;='3. Leases'!$G$6,0,IF(R15&lt;'3. Leases'!$H$6,'3. Leases'!$C$6,0))</f>
        <v>640</v>
      </c>
      <c r="W15" s="14" t="n">
        <f aca="false">IF($A15&lt;='3. Leases'!$G$7,-1,MOD($A15-'3. Leases'!$G$7-1,('3. Leases'!$H$7+'2. Inputs'!$B$11)))</f>
        <v>-1</v>
      </c>
      <c r="X15" s="15" t="n">
        <f aca="false">IF($A15&lt;='3. Leases'!$G$7,'3. Leases'!$C$7*'3. Leases'!$D$7/4,IF(W15&lt;'3. Leases'!$H$7+'2. Inputs'!$B$10,0,'3. Leases'!$C$7*MAX(0,'3. Leases'!$F$7*'3. Leases'!$E$7*(1+'2. Inputs'!$B$6)^(('3. Leases'!$G$7+'3. Leases'!$H$7+INT(($A15-'3. Leases'!$G$7-1)/('3. Leases'!$H$7+'2. Inputs'!$B$11))*('3. Leases'!$H$7+'2. Inputs'!$B$11))/4)-('2. Inputs'!$B$3+'2. Inputs'!$B$4)*(1+'2. Inputs'!$B$7)^(('3. Leases'!$G$7+'3. Leases'!$H$7+INT(($A15-'3. Leases'!$G$7-1)/('3. Leases'!$H$7+'2. Inputs'!$B$11))*('3. Leases'!$H$7+'2. Inputs'!$B$11))/4))/4))</f>
        <v>106000</v>
      </c>
      <c r="Y15" s="15" t="n">
        <f aca="false">IF($A15&lt;='3. Leases'!$G$7,'3. Leases'!$C$7*'3. Leases'!$D$7,IF(W15&lt;'3. Leases'!$H$7,0,'3. Leases'!$C$7*MAX(0,'3. Leases'!$F$7*'3. Leases'!$E$7*(1+'2. Inputs'!$B$6)^(('3. Leases'!$G$7+'3. Leases'!$H$7+INT(($A15-'3. Leases'!$G$7-1)/('3. Leases'!$H$7+'2. Inputs'!$B$11))*('3. Leases'!$H$7+'2. Inputs'!$B$11))/4)-('2. Inputs'!$B$3+'2. Inputs'!$B$4)*(1+'2. Inputs'!$B$7)^(('3. Leases'!$G$7+'3. Leases'!$H$7+INT(($A15-'3. Leases'!$G$7-1)/('3. Leases'!$H$7+'2. Inputs'!$B$11))*('3. Leases'!$H$7+'2. Inputs'!$B$11))/4))))</f>
        <v>424000</v>
      </c>
      <c r="Z15" s="15" t="n">
        <f aca="false">IF($A15&lt;='3. Leases'!$G$7,0,IF(W15=0,'3. Leases'!$C$7*'2. Inputs'!$B$8*(1+'2. Inputs'!$B$7)^(('3. Leases'!$G$7+INT(($A15-'3. Leases'!$G$7-1)/('3. Leases'!$H$7+'2. Inputs'!$B$11))*('3. Leases'!$H$7+'2. Inputs'!$B$11))/4),0)+IF(W15='3. Leases'!$H$7,'2. Inputs'!$B$12*MAX(0,'3. Leases'!$F$7*'3. Leases'!$E$7*(1+'2. Inputs'!$B$6)^(('3. Leases'!$G$7+'3. Leases'!$H$7+INT(($A15-'3. Leases'!$G$7-1)/('3. Leases'!$H$7+'2. Inputs'!$B$11))*('3. Leases'!$H$7+'2. Inputs'!$B$11))/4)-('2. Inputs'!$B$3+'2. Inputs'!$B$4)*(1+'2. Inputs'!$B$7)^(('3. Leases'!$G$7+'3. Leases'!$H$7+INT(($A15-'3. Leases'!$G$7-1)/('3. Leases'!$H$7+'2. Inputs'!$B$11))*('3. Leases'!$H$7+'2. Inputs'!$B$11))/4))*'3. Leases'!$C$7,0))</f>
        <v>0</v>
      </c>
      <c r="AA15" s="15" t="n">
        <f aca="false">IF($A15&lt;='3. Leases'!$G$7,0,IF(W15&lt;'3. Leases'!$H$7,'3. Leases'!$C$7,0))</f>
        <v>0</v>
      </c>
      <c r="AB15" s="14" t="n">
        <f aca="false">IF($A15&lt;='3. Leases'!$G$8,-1,MOD($A15-'3. Leases'!$G$8-1,('3. Leases'!$H$8+'2. Inputs'!$B$11)))</f>
        <v>-1</v>
      </c>
      <c r="AC15" s="15" t="n">
        <f aca="false">IF($A15&lt;='3. Leases'!$G$8,'3. Leases'!$C$8*'3. Leases'!$D$8/4,IF(AB15&lt;'3. Leases'!$H$8+'2. Inputs'!$B$10,0,'3. Leases'!$C$8*MAX(0,'3. Leases'!$F$8*'3. Leases'!$E$8*(1+'2. Inputs'!$B$6)^(('3. Leases'!$G$8+'3. Leases'!$H$8+INT(($A15-'3. Leases'!$G$8-1)/('3. Leases'!$H$8+'2. Inputs'!$B$11))*('3. Leases'!$H$8+'2. Inputs'!$B$11))/4)-('2. Inputs'!$B$3+'2. Inputs'!$B$4)*(1+'2. Inputs'!$B$7)^(('3. Leases'!$G$8+'3. Leases'!$H$8+INT(($A15-'3. Leases'!$G$8-1)/('3. Leases'!$H$8+'2. Inputs'!$B$11))*('3. Leases'!$H$8+'2. Inputs'!$B$11))/4))/4))</f>
        <v>55000</v>
      </c>
      <c r="AD15" s="15" t="n">
        <f aca="false">IF($A15&lt;='3. Leases'!$G$8,'3. Leases'!$C$8*'3. Leases'!$D$8,IF(AB15&lt;'3. Leases'!$H$8,0,'3. Leases'!$C$8*MAX(0,'3. Leases'!$F$8*'3. Leases'!$E$8*(1+'2. Inputs'!$B$6)^(('3. Leases'!$G$8+'3. Leases'!$H$8+INT(($A15-'3. Leases'!$G$8-1)/('3. Leases'!$H$8+'2. Inputs'!$B$11))*('3. Leases'!$H$8+'2. Inputs'!$B$11))/4)-('2. Inputs'!$B$3+'2. Inputs'!$B$4)*(1+'2. Inputs'!$B$7)^(('3. Leases'!$G$8+'3. Leases'!$H$8+INT(($A15-'3. Leases'!$G$8-1)/('3. Leases'!$H$8+'2. Inputs'!$B$11))*('3. Leases'!$H$8+'2. Inputs'!$B$11))/4))))</f>
        <v>220000</v>
      </c>
      <c r="AE15" s="15" t="n">
        <f aca="false">IF($A15&lt;='3. Leases'!$G$8,0,IF(AB15=0,'3. Leases'!$C$8*'2. Inputs'!$B$8*(1+'2. Inputs'!$B$7)^(('3. Leases'!$G$8+INT(($A15-'3. Leases'!$G$8-1)/('3. Leases'!$H$8+'2. Inputs'!$B$11))*('3. Leases'!$H$8+'2. Inputs'!$B$11))/4),0)+IF(AB15='3. Leases'!$H$8,'2. Inputs'!$B$12*MAX(0,'3. Leases'!$F$8*'3. Leases'!$E$8*(1+'2. Inputs'!$B$6)^(('3. Leases'!$G$8+'3. Leases'!$H$8+INT(($A15-'3. Leases'!$G$8-1)/('3. Leases'!$H$8+'2. Inputs'!$B$11))*('3. Leases'!$H$8+'2. Inputs'!$B$11))/4)-('2. Inputs'!$B$3+'2. Inputs'!$B$4)*(1+'2. Inputs'!$B$7)^(('3. Leases'!$G$8+'3. Leases'!$H$8+INT(($A15-'3. Leases'!$G$8-1)/('3. Leases'!$H$8+'2. Inputs'!$B$11))*('3. Leases'!$H$8+'2. Inputs'!$B$11))/4))*'3. Leases'!$C$8,0))</f>
        <v>0</v>
      </c>
      <c r="AF15" s="15" t="n">
        <f aca="false">IF($A15&lt;='3. Leases'!$G$8,0,IF(AB15&lt;'3. Leases'!$H$8,'3. Leases'!$C$8,0))</f>
        <v>0</v>
      </c>
      <c r="AG15" s="14" t="n">
        <f aca="false">IF($A15&lt;='3. Leases'!$G$9,-1,MOD($A15-'3. Leases'!$G$9-1,('3. Leases'!$H$9+'2. Inputs'!$B$11)))</f>
        <v>-1</v>
      </c>
      <c r="AH15" s="15" t="n">
        <f aca="false">IF($A15&lt;='3. Leases'!$G$9,'3. Leases'!$C$9*'3. Leases'!$D$9/4,IF(AG15&lt;'3. Leases'!$H$9+'2. Inputs'!$B$10,0,'3. Leases'!$C$9*MAX(0,'3. Leases'!$F$9*'3. Leases'!$E$9*(1+'2. Inputs'!$B$6)^(('3. Leases'!$G$9+'3. Leases'!$H$9+INT(($A15-'3. Leases'!$G$9-1)/('3. Leases'!$H$9+'2. Inputs'!$B$11))*('3. Leases'!$H$9+'2. Inputs'!$B$11))/4)-('2. Inputs'!$B$3+'2. Inputs'!$B$4)*(1+'2. Inputs'!$B$7)^(('3. Leases'!$G$9+'3. Leases'!$H$9+INT(($A15-'3. Leases'!$G$9-1)/('3. Leases'!$H$9+'2. Inputs'!$B$11))*('3. Leases'!$H$9+'2. Inputs'!$B$11))/4))/4))</f>
        <v>59800</v>
      </c>
      <c r="AI15" s="15" t="n">
        <f aca="false">IF($A15&lt;='3. Leases'!$G$9,'3. Leases'!$C$9*'3. Leases'!$D$9,IF(AG15&lt;'3. Leases'!$H$9,0,'3. Leases'!$C$9*MAX(0,'3. Leases'!$F$9*'3. Leases'!$E$9*(1+'2. Inputs'!$B$6)^(('3. Leases'!$G$9+'3. Leases'!$H$9+INT(($A15-'3. Leases'!$G$9-1)/('3. Leases'!$H$9+'2. Inputs'!$B$11))*('3. Leases'!$H$9+'2. Inputs'!$B$11))/4)-('2. Inputs'!$B$3+'2. Inputs'!$B$4)*(1+'2. Inputs'!$B$7)^(('3. Leases'!$G$9+'3. Leases'!$H$9+INT(($A15-'3. Leases'!$G$9-1)/('3. Leases'!$H$9+'2. Inputs'!$B$11))*('3. Leases'!$H$9+'2. Inputs'!$B$11))/4))))</f>
        <v>239200</v>
      </c>
      <c r="AJ15" s="15" t="n">
        <f aca="false">IF($A15&lt;='3. Leases'!$G$9,0,IF(AG15=0,'3. Leases'!$C$9*'2. Inputs'!$B$8*(1+'2. Inputs'!$B$7)^(('3. Leases'!$G$9+INT(($A15-'3. Leases'!$G$9-1)/('3. Leases'!$H$9+'2. Inputs'!$B$11))*('3. Leases'!$H$9+'2. Inputs'!$B$11))/4),0)+IF(AG15='3. Leases'!$H$9,'2. Inputs'!$B$12*MAX(0,'3. Leases'!$F$9*'3. Leases'!$E$9*(1+'2. Inputs'!$B$6)^(('3. Leases'!$G$9+'3. Leases'!$H$9+INT(($A15-'3. Leases'!$G$9-1)/('3. Leases'!$H$9+'2. Inputs'!$B$11))*('3. Leases'!$H$9+'2. Inputs'!$B$11))/4)-('2. Inputs'!$B$3+'2. Inputs'!$B$4)*(1+'2. Inputs'!$B$7)^(('3. Leases'!$G$9+'3. Leases'!$H$9+INT(($A15-'3. Leases'!$G$9-1)/('3. Leases'!$H$9+'2. Inputs'!$B$11))*('3. Leases'!$H$9+'2. Inputs'!$B$11))/4))*'3. Leases'!$C$9,0))</f>
        <v>0</v>
      </c>
      <c r="AK15" s="15" t="n">
        <f aca="false">IF($A15&lt;='3. Leases'!$G$9,0,IF(AG15&lt;'3. Leases'!$H$9,'3. Leases'!$C$9,0))</f>
        <v>0</v>
      </c>
      <c r="AL15" s="14" t="n">
        <f aca="false">IF($A15&lt;='3. Leases'!$G$10,-1,MOD($A15-'3. Leases'!$G$10-1,('3. Leases'!$H$10+'2. Inputs'!$B$11)))</f>
        <v>-1</v>
      </c>
      <c r="AM15" s="15" t="n">
        <f aca="false">IF($A15&lt;='3. Leases'!$G$10,'3. Leases'!$C$10*'3. Leases'!$D$10/4,IF(AL15&lt;'3. Leases'!$H$10+'2. Inputs'!$B$10,0,'3. Leases'!$C$10*MAX(0,'3. Leases'!$F$10*'3. Leases'!$E$10*(1+'2. Inputs'!$B$6)^(('3. Leases'!$G$10+'3. Leases'!$H$10+INT(($A15-'3. Leases'!$G$10-1)/('3. Leases'!$H$10+'2. Inputs'!$B$11))*('3. Leases'!$H$10+'2. Inputs'!$B$11))/4)-('2. Inputs'!$B$3+'2. Inputs'!$B$4)*(1+'2. Inputs'!$B$7)^(('3. Leases'!$G$10+'3. Leases'!$H$10+INT(($A15-'3. Leases'!$G$10-1)/('3. Leases'!$H$10+'2. Inputs'!$B$11))*('3. Leases'!$H$10+'2. Inputs'!$B$11))/4))/4))</f>
        <v>24000</v>
      </c>
      <c r="AN15" s="15" t="n">
        <f aca="false">IF($A15&lt;='3. Leases'!$G$10,'3. Leases'!$C$10*'3. Leases'!$D$10,IF(AL15&lt;'3. Leases'!$H$10,0,'3. Leases'!$C$10*MAX(0,'3. Leases'!$F$10*'3. Leases'!$E$10*(1+'2. Inputs'!$B$6)^(('3. Leases'!$G$10+'3. Leases'!$H$10+INT(($A15-'3. Leases'!$G$10-1)/('3. Leases'!$H$10+'2. Inputs'!$B$11))*('3. Leases'!$H$10+'2. Inputs'!$B$11))/4)-('2. Inputs'!$B$3+'2. Inputs'!$B$4)*(1+'2. Inputs'!$B$7)^(('3. Leases'!$G$10+'3. Leases'!$H$10+INT(($A15-'3. Leases'!$G$10-1)/('3. Leases'!$H$10+'2. Inputs'!$B$11))*('3. Leases'!$H$10+'2. Inputs'!$B$11))/4))))</f>
        <v>96000</v>
      </c>
      <c r="AO15" s="15" t="n">
        <f aca="false">IF($A15&lt;='3. Leases'!$G$10,0,IF(AL15=0,'3. Leases'!$C$10*'2. Inputs'!$B$8*(1+'2. Inputs'!$B$7)^(('3. Leases'!$G$10+INT(($A15-'3. Leases'!$G$10-1)/('3. Leases'!$H$10+'2. Inputs'!$B$11))*('3. Leases'!$H$10+'2. Inputs'!$B$11))/4),0)+IF(AL15='3. Leases'!$H$10,'2. Inputs'!$B$12*MAX(0,'3. Leases'!$F$10*'3. Leases'!$E$10*(1+'2. Inputs'!$B$6)^(('3. Leases'!$G$10+'3. Leases'!$H$10+INT(($A15-'3. Leases'!$G$10-1)/('3. Leases'!$H$10+'2. Inputs'!$B$11))*('3. Leases'!$H$10+'2. Inputs'!$B$11))/4)-('2. Inputs'!$B$3+'2. Inputs'!$B$4)*(1+'2. Inputs'!$B$7)^(('3. Leases'!$G$10+'3. Leases'!$H$10+INT(($A15-'3. Leases'!$G$10-1)/('3. Leases'!$H$10+'2. Inputs'!$B$11))*('3. Leases'!$H$10+'2. Inputs'!$B$11))/4))*'3. Leases'!$C$10,0))</f>
        <v>0</v>
      </c>
      <c r="AP15" s="15" t="n">
        <f aca="false">IF($A15&lt;='3. Leases'!$G$10,0,IF(AL15&lt;'3. Leases'!$H$10,'3. Leases'!$C$10,0))</f>
        <v>0</v>
      </c>
      <c r="AQ15" s="14" t="n">
        <f aca="false">IF($A15&lt;='3. Leases'!$G$11,-1,MOD($A15-'3. Leases'!$G$11-1,('3. Leases'!$H$11+'2. Inputs'!$B$11)))</f>
        <v>-1</v>
      </c>
      <c r="AR15" s="15" t="n">
        <f aca="false">IF($A15&lt;='3. Leases'!$G$11,'3. Leases'!$C$11*'3. Leases'!$D$11/4,IF(AQ15&lt;'3. Leases'!$H$11+'2. Inputs'!$B$10,0,'3. Leases'!$C$11*MAX(0,'3. Leases'!$F$11*'3. Leases'!$E$11*(1+'2. Inputs'!$B$6)^(('3. Leases'!$G$11+'3. Leases'!$H$11+INT(($A15-'3. Leases'!$G$11-1)/('3. Leases'!$H$11+'2. Inputs'!$B$11))*('3. Leases'!$H$11+'2. Inputs'!$B$11))/4)-('2. Inputs'!$B$3+'2. Inputs'!$B$4)*(1+'2. Inputs'!$B$7)^(('3. Leases'!$G$11+'3. Leases'!$H$11+INT(($A15-'3. Leases'!$G$11-1)/('3. Leases'!$H$11+'2. Inputs'!$B$11))*('3. Leases'!$H$11+'2. Inputs'!$B$11))/4))/4))</f>
        <v>147000</v>
      </c>
      <c r="AS15" s="15" t="n">
        <f aca="false">IF($A15&lt;='3. Leases'!$G$11,'3. Leases'!$C$11*'3. Leases'!$D$11,IF(AQ15&lt;'3. Leases'!$H$11,0,'3. Leases'!$C$11*MAX(0,'3. Leases'!$F$11*'3. Leases'!$E$11*(1+'2. Inputs'!$B$6)^(('3. Leases'!$G$11+'3. Leases'!$H$11+INT(($A15-'3. Leases'!$G$11-1)/('3. Leases'!$H$11+'2. Inputs'!$B$11))*('3. Leases'!$H$11+'2. Inputs'!$B$11))/4)-('2. Inputs'!$B$3+'2. Inputs'!$B$4)*(1+'2. Inputs'!$B$7)^(('3. Leases'!$G$11+'3. Leases'!$H$11+INT(($A15-'3. Leases'!$G$11-1)/('3. Leases'!$H$11+'2. Inputs'!$B$11))*('3. Leases'!$H$11+'2. Inputs'!$B$11))/4))))</f>
        <v>588000</v>
      </c>
      <c r="AT15" s="15" t="n">
        <f aca="false">IF($A15&lt;='3. Leases'!$G$11,0,IF(AQ15=0,'3. Leases'!$C$11*'2. Inputs'!$B$8*(1+'2. Inputs'!$B$7)^(('3. Leases'!$G$11+INT(($A15-'3. Leases'!$G$11-1)/('3. Leases'!$H$11+'2. Inputs'!$B$11))*('3. Leases'!$H$11+'2. Inputs'!$B$11))/4),0)+IF(AQ15='3. Leases'!$H$11,'2. Inputs'!$B$12*MAX(0,'3. Leases'!$F$11*'3. Leases'!$E$11*(1+'2. Inputs'!$B$6)^(('3. Leases'!$G$11+'3. Leases'!$H$11+INT(($A15-'3. Leases'!$G$11-1)/('3. Leases'!$H$11+'2. Inputs'!$B$11))*('3. Leases'!$H$11+'2. Inputs'!$B$11))/4)-('2. Inputs'!$B$3+'2. Inputs'!$B$4)*(1+'2. Inputs'!$B$7)^(('3. Leases'!$G$11+'3. Leases'!$H$11+INT(($A15-'3. Leases'!$G$11-1)/('3. Leases'!$H$11+'2. Inputs'!$B$11))*('3. Leases'!$H$11+'2. Inputs'!$B$11))/4))*'3. Leases'!$C$11,0))</f>
        <v>0</v>
      </c>
      <c r="AU15" s="15" t="n">
        <f aca="false">IF($A15&lt;='3. Leases'!$G$11,0,IF(AQ15&lt;'3. Leases'!$H$11,'3. Leases'!$C$11,0))</f>
        <v>0</v>
      </c>
      <c r="AV15" s="14" t="n">
        <f aca="false">IF($A15&lt;='3. Leases'!$G$12,-1,MOD($A15-'3. Leases'!$G$12-1,('3. Leases'!$H$12+'2. Inputs'!$B$11)))</f>
        <v>-1</v>
      </c>
      <c r="AW15" s="15" t="n">
        <f aca="false">IF($A15&lt;='3. Leases'!$G$12,'3. Leases'!$C$12*'3. Leases'!$D$12/4,IF(AV15&lt;'3. Leases'!$H$12+'2. Inputs'!$B$10,0,'3. Leases'!$C$12*MAX(0,'3. Leases'!$F$12*'3. Leases'!$E$12*(1+'2. Inputs'!$B$6)^(('3. Leases'!$G$12+'3. Leases'!$H$12+INT(($A15-'3. Leases'!$G$12-1)/('3. Leases'!$H$12+'2. Inputs'!$B$11))*('3. Leases'!$H$12+'2. Inputs'!$B$11))/4)-('2. Inputs'!$B$3+'2. Inputs'!$B$4)*(1+'2. Inputs'!$B$7)^(('3. Leases'!$G$12+'3. Leases'!$H$12+INT(($A15-'3. Leases'!$G$12-1)/('3. Leases'!$H$12+'2. Inputs'!$B$11))*('3. Leases'!$H$12+'2. Inputs'!$B$11))/4))/4))</f>
        <v>21000</v>
      </c>
      <c r="AX15" s="15" t="n">
        <f aca="false">IF($A15&lt;='3. Leases'!$G$12,'3. Leases'!$C$12*'3. Leases'!$D$12,IF(AV15&lt;'3. Leases'!$H$12,0,'3. Leases'!$C$12*MAX(0,'3. Leases'!$F$12*'3. Leases'!$E$12*(1+'2. Inputs'!$B$6)^(('3. Leases'!$G$12+'3. Leases'!$H$12+INT(($A15-'3. Leases'!$G$12-1)/('3. Leases'!$H$12+'2. Inputs'!$B$11))*('3. Leases'!$H$12+'2. Inputs'!$B$11))/4)-('2. Inputs'!$B$3+'2. Inputs'!$B$4)*(1+'2. Inputs'!$B$7)^(('3. Leases'!$G$12+'3. Leases'!$H$12+INT(($A15-'3. Leases'!$G$12-1)/('3. Leases'!$H$12+'2. Inputs'!$B$11))*('3. Leases'!$H$12+'2. Inputs'!$B$11))/4))))</f>
        <v>84000</v>
      </c>
      <c r="AY15" s="15" t="n">
        <f aca="false">IF($A15&lt;='3. Leases'!$G$12,0,IF(AV15=0,'3. Leases'!$C$12*'2. Inputs'!$B$8*(1+'2. Inputs'!$B$7)^(('3. Leases'!$G$12+INT(($A15-'3. Leases'!$G$12-1)/('3. Leases'!$H$12+'2. Inputs'!$B$11))*('3. Leases'!$H$12+'2. Inputs'!$B$11))/4),0)+IF(AV15='3. Leases'!$H$12,'2. Inputs'!$B$12*MAX(0,'3. Leases'!$F$12*'3. Leases'!$E$12*(1+'2. Inputs'!$B$6)^(('3. Leases'!$G$12+'3. Leases'!$H$12+INT(($A15-'3. Leases'!$G$12-1)/('3. Leases'!$H$12+'2. Inputs'!$B$11))*('3. Leases'!$H$12+'2. Inputs'!$B$11))/4)-('2. Inputs'!$B$3+'2. Inputs'!$B$4)*(1+'2. Inputs'!$B$7)^(('3. Leases'!$G$12+'3. Leases'!$H$12+INT(($A15-'3. Leases'!$G$12-1)/('3. Leases'!$H$12+'2. Inputs'!$B$11))*('3. Leases'!$H$12+'2. Inputs'!$B$11))/4))*'3. Leases'!$C$12,0))</f>
        <v>0</v>
      </c>
      <c r="AZ15" s="15" t="n">
        <f aca="false">IF($A15&lt;='3. Leases'!$G$12,0,IF(AV15&lt;'3. Leases'!$H$12,'3. Leases'!$C$12,0))</f>
        <v>0</v>
      </c>
      <c r="BA15" s="14" t="n">
        <f aca="false">IF($A15&lt;='3. Leases'!$G$13,-1,MOD($A15-'3. Leases'!$G$13-1,('3. Leases'!$H$13+'2. Inputs'!$B$11)))</f>
        <v>3</v>
      </c>
      <c r="BB15" s="15" t="n">
        <f aca="false">IF($A15&lt;='3. Leases'!$G$13,'3. Leases'!$C$13*'3. Leases'!$D$13/4,IF(BA15&lt;'3. Leases'!$H$13+'2. Inputs'!$B$10,0,'3. Leases'!$C$13*MAX(0,'3. Leases'!$F$13*'3. Leases'!$E$13*(1+'2. Inputs'!$B$6)^(('3. Leases'!$G$13+'3. Leases'!$H$13+INT(($A15-'3. Leases'!$G$13-1)/('3. Leases'!$H$13+'2. Inputs'!$B$11))*('3. Leases'!$H$13+'2. Inputs'!$B$11))/4)-('2. Inputs'!$B$3+'2. Inputs'!$B$4)*(1+'2. Inputs'!$B$7)^(('3. Leases'!$G$13+'3. Leases'!$H$13+INT(($A15-'3. Leases'!$G$13-1)/('3. Leases'!$H$13+'2. Inputs'!$B$11))*('3. Leases'!$H$13+'2. Inputs'!$B$11))/4))/4))</f>
        <v>0</v>
      </c>
      <c r="BC15" s="15" t="n">
        <f aca="false">IF($A15&lt;='3. Leases'!$G$13,'3. Leases'!$C$13*'3. Leases'!$D$13,IF(BA15&lt;'3. Leases'!$H$13,0,'3. Leases'!$C$13*MAX(0,'3. Leases'!$F$13*'3. Leases'!$E$13*(1+'2. Inputs'!$B$6)^(('3. Leases'!$G$13+'3. Leases'!$H$13+INT(($A15-'3. Leases'!$G$13-1)/('3. Leases'!$H$13+'2. Inputs'!$B$11))*('3. Leases'!$H$13+'2. Inputs'!$B$11))/4)-('2. Inputs'!$B$3+'2. Inputs'!$B$4)*(1+'2. Inputs'!$B$7)^(('3. Leases'!$G$13+'3. Leases'!$H$13+INT(($A15-'3. Leases'!$G$13-1)/('3. Leases'!$H$13+'2. Inputs'!$B$11))*('3. Leases'!$H$13+'2. Inputs'!$B$11))/4))))</f>
        <v>0</v>
      </c>
      <c r="BD15" s="15" t="n">
        <f aca="false">IF($A15&lt;='3. Leases'!$G$13,0,IF(BA15=0,'3. Leases'!$C$13*'2. Inputs'!$B$8*(1+'2. Inputs'!$B$7)^(('3. Leases'!$G$13+INT(($A15-'3. Leases'!$G$13-1)/('3. Leases'!$H$13+'2. Inputs'!$B$11))*('3. Leases'!$H$13+'2. Inputs'!$B$11))/4),0)+IF(BA15='3. Leases'!$H$13,'2. Inputs'!$B$12*MAX(0,'3. Leases'!$F$13*'3. Leases'!$E$13*(1+'2. Inputs'!$B$6)^(('3. Leases'!$G$13+'3. Leases'!$H$13+INT(($A15-'3. Leases'!$G$13-1)/('3. Leases'!$H$13+'2. Inputs'!$B$11))*('3. Leases'!$H$13+'2. Inputs'!$B$11))/4)-('2. Inputs'!$B$3+'2. Inputs'!$B$4)*(1+'2. Inputs'!$B$7)^(('3. Leases'!$G$13+'3. Leases'!$H$13+INT(($A15-'3. Leases'!$G$13-1)/('3. Leases'!$H$13+'2. Inputs'!$B$11))*('3. Leases'!$H$13+'2. Inputs'!$B$11))/4))*'3. Leases'!$C$13,0))</f>
        <v>0</v>
      </c>
      <c r="BE15" s="15" t="n">
        <f aca="false">IF($A15&lt;='3. Leases'!$G$13,0,IF(BA15&lt;'3. Leases'!$H$13,'3. Leases'!$C$13,0))</f>
        <v>380</v>
      </c>
      <c r="BF15" s="14" t="n">
        <f aca="false">IF($A15&lt;='3. Leases'!$G$14,-1,MOD($A15-'3. Leases'!$G$14-1,('3. Leases'!$H$14+'2. Inputs'!$B$11)))</f>
        <v>-1</v>
      </c>
      <c r="BG15" s="15" t="n">
        <f aca="false">IF($A15&lt;='3. Leases'!$G$14,'3. Leases'!$C$14*'3. Leases'!$D$14/4,IF(BF15&lt;'3. Leases'!$H$14+'2. Inputs'!$B$10,0,'3. Leases'!$C$14*MAX(0,'3. Leases'!$F$14*'3. Leases'!$E$14*(1+'2. Inputs'!$B$6)^(('3. Leases'!$G$14+'3. Leases'!$H$14+INT(($A15-'3. Leases'!$G$14-1)/('3. Leases'!$H$14+'2. Inputs'!$B$11))*('3. Leases'!$H$14+'2. Inputs'!$B$11))/4)-('2. Inputs'!$B$3+'2. Inputs'!$B$4)*(1+'2. Inputs'!$B$7)^(('3. Leases'!$G$14+'3. Leases'!$H$14+INT(($A15-'3. Leases'!$G$14-1)/('3. Leases'!$H$14+'2. Inputs'!$B$11))*('3. Leases'!$H$14+'2. Inputs'!$B$11))/4))/4))</f>
        <v>119625</v>
      </c>
      <c r="BH15" s="15" t="n">
        <f aca="false">IF($A15&lt;='3. Leases'!$G$14,'3. Leases'!$C$14*'3. Leases'!$D$14,IF(BF15&lt;'3. Leases'!$H$14,0,'3. Leases'!$C$14*MAX(0,'3. Leases'!$F$14*'3. Leases'!$E$14*(1+'2. Inputs'!$B$6)^(('3. Leases'!$G$14+'3. Leases'!$H$14+INT(($A15-'3. Leases'!$G$14-1)/('3. Leases'!$H$14+'2. Inputs'!$B$11))*('3. Leases'!$H$14+'2. Inputs'!$B$11))/4)-('2. Inputs'!$B$3+'2. Inputs'!$B$4)*(1+'2. Inputs'!$B$7)^(('3. Leases'!$G$14+'3. Leases'!$H$14+INT(($A15-'3. Leases'!$G$14-1)/('3. Leases'!$H$14+'2. Inputs'!$B$11))*('3. Leases'!$H$14+'2. Inputs'!$B$11))/4))))</f>
        <v>478500</v>
      </c>
      <c r="BI15" s="15" t="n">
        <f aca="false">IF($A15&lt;='3. Leases'!$G$14,0,IF(BF15=0,'3. Leases'!$C$14*'2. Inputs'!$B$8*(1+'2. Inputs'!$B$7)^(('3. Leases'!$G$14+INT(($A15-'3. Leases'!$G$14-1)/('3. Leases'!$H$14+'2. Inputs'!$B$11))*('3. Leases'!$H$14+'2. Inputs'!$B$11))/4),0)+IF(BF15='3. Leases'!$H$14,'2. Inputs'!$B$12*MAX(0,'3. Leases'!$F$14*'3. Leases'!$E$14*(1+'2. Inputs'!$B$6)^(('3. Leases'!$G$14+'3. Leases'!$H$14+INT(($A15-'3. Leases'!$G$14-1)/('3. Leases'!$H$14+'2. Inputs'!$B$11))*('3. Leases'!$H$14+'2. Inputs'!$B$11))/4)-('2. Inputs'!$B$3+'2. Inputs'!$B$4)*(1+'2. Inputs'!$B$7)^(('3. Leases'!$G$14+'3. Leases'!$H$14+INT(($A15-'3. Leases'!$G$14-1)/('3. Leases'!$H$14+'2. Inputs'!$B$11))*('3. Leases'!$H$14+'2. Inputs'!$B$11))/4))*'3. Leases'!$C$14,0))</f>
        <v>0</v>
      </c>
      <c r="BJ15" s="15" t="n">
        <f aca="false">IF($A15&lt;='3. Leases'!$G$14,0,IF(BF15&lt;'3. Leases'!$H$14,'3. Leases'!$C$14,0))</f>
        <v>0</v>
      </c>
      <c r="BK15" s="14" t="n">
        <f aca="false">IF($A15&lt;='3. Leases'!$G$15,-1,MOD($A15-'3. Leases'!$G$15-1,('3. Leases'!$H$15+'2. Inputs'!$B$11)))</f>
        <v>-1</v>
      </c>
      <c r="BL15" s="15" t="n">
        <f aca="false">IF($A15&lt;='3. Leases'!$G$15,'3. Leases'!$C$15*'3. Leases'!$D$15/4,IF(BK15&lt;'3. Leases'!$H$15+'2. Inputs'!$B$10,0,'3. Leases'!$C$15*MAX(0,'3. Leases'!$F$15*'3. Leases'!$E$15*(1+'2. Inputs'!$B$6)^(('3. Leases'!$G$15+'3. Leases'!$H$15+INT(($A15-'3. Leases'!$G$15-1)/('3. Leases'!$H$15+'2. Inputs'!$B$11))*('3. Leases'!$H$15+'2. Inputs'!$B$11))/4)-('2. Inputs'!$B$3+'2. Inputs'!$B$4)*(1+'2. Inputs'!$B$7)^(('3. Leases'!$G$15+'3. Leases'!$H$15+INT(($A15-'3. Leases'!$G$15-1)/('3. Leases'!$H$15+'2. Inputs'!$B$11))*('3. Leases'!$H$15+'2. Inputs'!$B$11))/4))/4))</f>
        <v>141375</v>
      </c>
      <c r="BM15" s="15" t="n">
        <f aca="false">IF($A15&lt;='3. Leases'!$G$15,'3. Leases'!$C$15*'3. Leases'!$D$15,IF(BK15&lt;'3. Leases'!$H$15,0,'3. Leases'!$C$15*MAX(0,'3. Leases'!$F$15*'3. Leases'!$E$15*(1+'2. Inputs'!$B$6)^(('3. Leases'!$G$15+'3. Leases'!$H$15+INT(($A15-'3. Leases'!$G$15-1)/('3. Leases'!$H$15+'2. Inputs'!$B$11))*('3. Leases'!$H$15+'2. Inputs'!$B$11))/4)-('2. Inputs'!$B$3+'2. Inputs'!$B$4)*(1+'2. Inputs'!$B$7)^(('3. Leases'!$G$15+'3. Leases'!$H$15+INT(($A15-'3. Leases'!$G$15-1)/('3. Leases'!$H$15+'2. Inputs'!$B$11))*('3. Leases'!$H$15+'2. Inputs'!$B$11))/4))))</f>
        <v>565500</v>
      </c>
      <c r="BN15" s="15" t="n">
        <f aca="false">IF($A15&lt;='3. Leases'!$G$15,0,IF(BK15=0,'3. Leases'!$C$15*'2. Inputs'!$B$8*(1+'2. Inputs'!$B$7)^(('3. Leases'!$G$15+INT(($A15-'3. Leases'!$G$15-1)/('3. Leases'!$H$15+'2. Inputs'!$B$11))*('3. Leases'!$H$15+'2. Inputs'!$B$11))/4),0)+IF(BK15='3. Leases'!$H$15,'2. Inputs'!$B$12*MAX(0,'3. Leases'!$F$15*'3. Leases'!$E$15*(1+'2. Inputs'!$B$6)^(('3. Leases'!$G$15+'3. Leases'!$H$15+INT(($A15-'3. Leases'!$G$15-1)/('3. Leases'!$H$15+'2. Inputs'!$B$11))*('3. Leases'!$H$15+'2. Inputs'!$B$11))/4)-('2. Inputs'!$B$3+'2. Inputs'!$B$4)*(1+'2. Inputs'!$B$7)^(('3. Leases'!$G$15+'3. Leases'!$H$15+INT(($A15-'3. Leases'!$G$15-1)/('3. Leases'!$H$15+'2. Inputs'!$B$11))*('3. Leases'!$H$15+'2. Inputs'!$B$11))/4))*'3. Leases'!$C$15,0))</f>
        <v>0</v>
      </c>
      <c r="BO15" s="15" t="n">
        <f aca="false">IF($A15&lt;='3. Leases'!$G$15,0,IF(BK15&lt;'3. Leases'!$H$15,'3. Leases'!$C$15,0))</f>
        <v>0</v>
      </c>
      <c r="BP15" s="14" t="n">
        <f aca="false">IF($A15&lt;='3. Leases'!$G$16,-1,MOD($A15-'3. Leases'!$G$16-1,('3. Leases'!$H$16+'2. Inputs'!$B$11)))</f>
        <v>-1</v>
      </c>
      <c r="BQ15" s="15" t="n">
        <f aca="false">IF($A15&lt;='3. Leases'!$G$16,'3. Leases'!$C$16*'3. Leases'!$D$16/4,IF(BP15&lt;'3. Leases'!$H$16+'2. Inputs'!$B$10,0,'3. Leases'!$C$16*MAX(0,'3. Leases'!$F$16*'3. Leases'!$E$16*(1+'2. Inputs'!$B$6)^(('3. Leases'!$G$16+'3. Leases'!$H$16+INT(($A15-'3. Leases'!$G$16-1)/('3. Leases'!$H$16+'2. Inputs'!$B$11))*('3. Leases'!$H$16+'2. Inputs'!$B$11))/4)-('2. Inputs'!$B$3+'2. Inputs'!$B$4)*(1+'2. Inputs'!$B$7)^(('3. Leases'!$G$16+'3. Leases'!$H$16+INT(($A15-'3. Leases'!$G$16-1)/('3. Leases'!$H$16+'2. Inputs'!$B$11))*('3. Leases'!$H$16+'2. Inputs'!$B$11))/4))/4))</f>
        <v>54687.5</v>
      </c>
      <c r="BR15" s="15" t="n">
        <f aca="false">IF($A15&lt;='3. Leases'!$G$16,'3. Leases'!$C$16*'3. Leases'!$D$16,IF(BP15&lt;'3. Leases'!$H$16,0,'3. Leases'!$C$16*MAX(0,'3. Leases'!$F$16*'3. Leases'!$E$16*(1+'2. Inputs'!$B$6)^(('3. Leases'!$G$16+'3. Leases'!$H$16+INT(($A15-'3. Leases'!$G$16-1)/('3. Leases'!$H$16+'2. Inputs'!$B$11))*('3. Leases'!$H$16+'2. Inputs'!$B$11))/4)-('2. Inputs'!$B$3+'2. Inputs'!$B$4)*(1+'2. Inputs'!$B$7)^(('3. Leases'!$G$16+'3. Leases'!$H$16+INT(($A15-'3. Leases'!$G$16-1)/('3. Leases'!$H$16+'2. Inputs'!$B$11))*('3. Leases'!$H$16+'2. Inputs'!$B$11))/4))))</f>
        <v>218750</v>
      </c>
      <c r="BS15" s="15" t="n">
        <f aca="false">IF($A15&lt;='3. Leases'!$G$16,0,IF(BP15=0,'3. Leases'!$C$16*'2. Inputs'!$B$8*(1+'2. Inputs'!$B$7)^(('3. Leases'!$G$16+INT(($A15-'3. Leases'!$G$16-1)/('3. Leases'!$H$16+'2. Inputs'!$B$11))*('3. Leases'!$H$16+'2. Inputs'!$B$11))/4),0)+IF(BP15='3. Leases'!$H$16,'2. Inputs'!$B$12*MAX(0,'3. Leases'!$F$16*'3. Leases'!$E$16*(1+'2. Inputs'!$B$6)^(('3. Leases'!$G$16+'3. Leases'!$H$16+INT(($A15-'3. Leases'!$G$16-1)/('3. Leases'!$H$16+'2. Inputs'!$B$11))*('3. Leases'!$H$16+'2. Inputs'!$B$11))/4)-('2. Inputs'!$B$3+'2. Inputs'!$B$4)*(1+'2. Inputs'!$B$7)^(('3. Leases'!$G$16+'3. Leases'!$H$16+INT(($A15-'3. Leases'!$G$16-1)/('3. Leases'!$H$16+'2. Inputs'!$B$11))*('3. Leases'!$H$16+'2. Inputs'!$B$11))/4))*'3. Leases'!$C$16,0))</f>
        <v>0</v>
      </c>
      <c r="BT15" s="15" t="n">
        <f aca="false">IF($A15&lt;='3. Leases'!$G$16,0,IF(BP15&lt;'3. Leases'!$H$16,'3. Leases'!$C$16,0))</f>
        <v>0</v>
      </c>
      <c r="BU15" s="14" t="n">
        <f aca="false">IF($A15&lt;='3. Leases'!$G$17,-1,MOD($A15-'3. Leases'!$G$17-1,('3. Leases'!$H$17+'2. Inputs'!$B$11)))</f>
        <v>7</v>
      </c>
      <c r="BV15" s="15" t="n">
        <f aca="false">IF($A15&lt;='3. Leases'!$G$17,'3. Leases'!$C$17*'3. Leases'!$D$17/4,IF(BU15&lt;'3. Leases'!$H$17+'2. Inputs'!$B$10,0,'3. Leases'!$C$17*MAX(0,'3. Leases'!$F$17*'3. Leases'!$E$17*(1+'2. Inputs'!$B$6)^(('3. Leases'!$G$17+'3. Leases'!$H$17+INT(($A15-'3. Leases'!$G$17-1)/('3. Leases'!$H$17+'2. Inputs'!$B$11))*('3. Leases'!$H$17+'2. Inputs'!$B$11))/4)-('2. Inputs'!$B$3+'2. Inputs'!$B$4)*(1+'2. Inputs'!$B$7)^(('3. Leases'!$G$17+'3. Leases'!$H$17+INT(($A15-'3. Leases'!$G$17-1)/('3. Leases'!$H$17+'2. Inputs'!$B$11))*('3. Leases'!$H$17+'2. Inputs'!$B$11))/4))/4))</f>
        <v>24831.3684375</v>
      </c>
      <c r="BW15" s="15" t="n">
        <f aca="false">IF($A15&lt;='3. Leases'!$G$17,'3. Leases'!$C$17*'3. Leases'!$D$17,IF(BU15&lt;'3. Leases'!$H$17,0,'3. Leases'!$C$17*MAX(0,'3. Leases'!$F$17*'3. Leases'!$E$17*(1+'2. Inputs'!$B$6)^(('3. Leases'!$G$17+'3. Leases'!$H$17+INT(($A15-'3. Leases'!$G$17-1)/('3. Leases'!$H$17+'2. Inputs'!$B$11))*('3. Leases'!$H$17+'2. Inputs'!$B$11))/4)-('2. Inputs'!$B$3+'2. Inputs'!$B$4)*(1+'2. Inputs'!$B$7)^(('3. Leases'!$G$17+'3. Leases'!$H$17+INT(($A15-'3. Leases'!$G$17-1)/('3. Leases'!$H$17+'2. Inputs'!$B$11))*('3. Leases'!$H$17+'2. Inputs'!$B$11))/4))))</f>
        <v>99325.47375</v>
      </c>
      <c r="BX15" s="15" t="n">
        <f aca="false">IF($A15&lt;='3. Leases'!$G$17,0,IF(BU15=0,'3. Leases'!$C$17*'2. Inputs'!$B$8*(1+'2. Inputs'!$B$7)^(('3. Leases'!$G$17+INT(($A15-'3. Leases'!$G$17-1)/('3. Leases'!$H$17+'2. Inputs'!$B$11))*('3. Leases'!$H$17+'2. Inputs'!$B$11))/4),0)+IF(BU15='3. Leases'!$H$17,'2. Inputs'!$B$12*MAX(0,'3. Leases'!$F$17*'3. Leases'!$E$17*(1+'2. Inputs'!$B$6)^(('3. Leases'!$G$17+'3. Leases'!$H$17+INT(($A15-'3. Leases'!$G$17-1)/('3. Leases'!$H$17+'2. Inputs'!$B$11))*('3. Leases'!$H$17+'2. Inputs'!$B$11))/4)-('2. Inputs'!$B$3+'2. Inputs'!$B$4)*(1+'2. Inputs'!$B$7)^(('3. Leases'!$G$17+'3. Leases'!$H$17+INT(($A15-'3. Leases'!$G$17-1)/('3. Leases'!$H$17+'2. Inputs'!$B$11))*('3. Leases'!$H$17+'2. Inputs'!$B$11))/4))*'3. Leases'!$C$17,0))</f>
        <v>0</v>
      </c>
      <c r="BY15" s="15" t="n">
        <f aca="false">IF($A15&lt;='3. Leases'!$G$17,0,IF(BU15&lt;'3. Leases'!$H$17,'3. Leases'!$C$17,0))</f>
        <v>0</v>
      </c>
      <c r="BZ15" s="14" t="n">
        <f aca="false">IF($A15&lt;='3. Leases'!$G$18,-1,MOD($A15-'3. Leases'!$G$18-1,('3. Leases'!$H$18+'2. Inputs'!$B$11)))</f>
        <v>-1</v>
      </c>
      <c r="CA15" s="15" t="n">
        <f aca="false">IF($A15&lt;='3. Leases'!$G$18,'3. Leases'!$C$18*'3. Leases'!$D$18/4,IF(BZ15&lt;'3. Leases'!$H$18+'2. Inputs'!$B$10,0,'3. Leases'!$C$18*MAX(0,'3. Leases'!$F$18*'3. Leases'!$E$18*(1+'2. Inputs'!$B$6)^(('3. Leases'!$G$18+'3. Leases'!$H$18+INT(($A15-'3. Leases'!$G$18-1)/('3. Leases'!$H$18+'2. Inputs'!$B$11))*('3. Leases'!$H$18+'2. Inputs'!$B$11))/4)-('2. Inputs'!$B$3+'2. Inputs'!$B$4)*(1+'2. Inputs'!$B$7)^(('3. Leases'!$G$18+'3. Leases'!$H$18+INT(($A15-'3. Leases'!$G$18-1)/('3. Leases'!$H$18+'2. Inputs'!$B$11))*('3. Leases'!$H$18+'2. Inputs'!$B$11))/4))/4))</f>
        <v>118000</v>
      </c>
      <c r="CB15" s="15" t="n">
        <f aca="false">IF($A15&lt;='3. Leases'!$G$18,'3. Leases'!$C$18*'3. Leases'!$D$18,IF(BZ15&lt;'3. Leases'!$H$18,0,'3. Leases'!$C$18*MAX(0,'3. Leases'!$F$18*'3. Leases'!$E$18*(1+'2. Inputs'!$B$6)^(('3. Leases'!$G$18+'3. Leases'!$H$18+INT(($A15-'3. Leases'!$G$18-1)/('3. Leases'!$H$18+'2. Inputs'!$B$11))*('3. Leases'!$H$18+'2. Inputs'!$B$11))/4)-('2. Inputs'!$B$3+'2. Inputs'!$B$4)*(1+'2. Inputs'!$B$7)^(('3. Leases'!$G$18+'3. Leases'!$H$18+INT(($A15-'3. Leases'!$G$18-1)/('3. Leases'!$H$18+'2. Inputs'!$B$11))*('3. Leases'!$H$18+'2. Inputs'!$B$11))/4))))</f>
        <v>472000</v>
      </c>
      <c r="CC15" s="15" t="n">
        <f aca="false">IF($A15&lt;='3. Leases'!$G$18,0,IF(BZ15=0,'3. Leases'!$C$18*'2. Inputs'!$B$8*(1+'2. Inputs'!$B$7)^(('3. Leases'!$G$18+INT(($A15-'3. Leases'!$G$18-1)/('3. Leases'!$H$18+'2. Inputs'!$B$11))*('3. Leases'!$H$18+'2. Inputs'!$B$11))/4),0)+IF(BZ15='3. Leases'!$H$18,'2. Inputs'!$B$12*MAX(0,'3. Leases'!$F$18*'3. Leases'!$E$18*(1+'2. Inputs'!$B$6)^(('3. Leases'!$G$18+'3. Leases'!$H$18+INT(($A15-'3. Leases'!$G$18-1)/('3. Leases'!$H$18+'2. Inputs'!$B$11))*('3. Leases'!$H$18+'2. Inputs'!$B$11))/4)-('2. Inputs'!$B$3+'2. Inputs'!$B$4)*(1+'2. Inputs'!$B$7)^(('3. Leases'!$G$18+'3. Leases'!$H$18+INT(($A15-'3. Leases'!$G$18-1)/('3. Leases'!$H$18+'2. Inputs'!$B$11))*('3. Leases'!$H$18+'2. Inputs'!$B$11))/4))*'3. Leases'!$C$18,0))</f>
        <v>0</v>
      </c>
      <c r="CD15" s="15" t="n">
        <f aca="false">IF($A15&lt;='3. Leases'!$G$18,0,IF(BZ15&lt;'3. Leases'!$H$18,'3. Leases'!$C$18,0))</f>
        <v>0</v>
      </c>
      <c r="CE15" s="14" t="n">
        <f aca="false">IF($A15&lt;='3. Leases'!$G$19,-1,MOD($A15-'3. Leases'!$G$19-1,('3. Leases'!$H$19+'2. Inputs'!$B$11)))</f>
        <v>11</v>
      </c>
      <c r="CF15" s="15" t="n">
        <f aca="false">IF($A15&lt;='3. Leases'!$G$19,'3. Leases'!$C$19*'3. Leases'!$D$19/4,IF(CE15&lt;'3. Leases'!$H$19+'2. Inputs'!$B$10,0,'3. Leases'!$C$19*MAX(0,'3. Leases'!$F$19*'3. Leases'!$E$19*(1+'2. Inputs'!$B$6)^(('3. Leases'!$G$19+'3. Leases'!$H$19+INT(($A15-'3. Leases'!$G$19-1)/('3. Leases'!$H$19+'2. Inputs'!$B$11))*('3. Leases'!$H$19+'2. Inputs'!$B$11))/4)-('2. Inputs'!$B$3+'2. Inputs'!$B$4)*(1+'2. Inputs'!$B$7)^(('3. Leases'!$G$19+'3. Leases'!$H$19+INT(($A15-'3. Leases'!$G$19-1)/('3. Leases'!$H$19+'2. Inputs'!$B$11))*('3. Leases'!$H$19+'2. Inputs'!$B$11))/4))/4))</f>
        <v>26174.65625</v>
      </c>
      <c r="CG15" s="15" t="n">
        <f aca="false">IF($A15&lt;='3. Leases'!$G$19,'3. Leases'!$C$19*'3. Leases'!$D$19,IF(CE15&lt;'3. Leases'!$H$19,0,'3. Leases'!$C$19*MAX(0,'3. Leases'!$F$19*'3. Leases'!$E$19*(1+'2. Inputs'!$B$6)^(('3. Leases'!$G$19+'3. Leases'!$H$19+INT(($A15-'3. Leases'!$G$19-1)/('3. Leases'!$H$19+'2. Inputs'!$B$11))*('3. Leases'!$H$19+'2. Inputs'!$B$11))/4)-('2. Inputs'!$B$3+'2. Inputs'!$B$4)*(1+'2. Inputs'!$B$7)^(('3. Leases'!$G$19+'3. Leases'!$H$19+INT(($A15-'3. Leases'!$G$19-1)/('3. Leases'!$H$19+'2. Inputs'!$B$11))*('3. Leases'!$H$19+'2. Inputs'!$B$11))/4))))</f>
        <v>104698.625</v>
      </c>
      <c r="CH15" s="15" t="n">
        <f aca="false">IF($A15&lt;='3. Leases'!$G$19,0,IF(CE15=0,'3. Leases'!$C$19*'2. Inputs'!$B$8*(1+'2. Inputs'!$B$7)^(('3. Leases'!$G$19+INT(($A15-'3. Leases'!$G$19-1)/('3. Leases'!$H$19+'2. Inputs'!$B$11))*('3. Leases'!$H$19+'2. Inputs'!$B$11))/4),0)+IF(CE15='3. Leases'!$H$19,'2. Inputs'!$B$12*MAX(0,'3. Leases'!$F$19*'3. Leases'!$E$19*(1+'2. Inputs'!$B$6)^(('3. Leases'!$G$19+'3. Leases'!$H$19+INT(($A15-'3. Leases'!$G$19-1)/('3. Leases'!$H$19+'2. Inputs'!$B$11))*('3. Leases'!$H$19+'2. Inputs'!$B$11))/4)-('2. Inputs'!$B$3+'2. Inputs'!$B$4)*(1+'2. Inputs'!$B$7)^(('3. Leases'!$G$19+'3. Leases'!$H$19+INT(($A15-'3. Leases'!$G$19-1)/('3. Leases'!$H$19+'2. Inputs'!$B$11))*('3. Leases'!$H$19+'2. Inputs'!$B$11))/4))*'3. Leases'!$C$19,0))</f>
        <v>0</v>
      </c>
      <c r="CI15" s="15" t="n">
        <f aca="false">IF($A15&lt;='3. Leases'!$G$19,0,IF(CE15&lt;'3. Leases'!$H$19,'3. Leases'!$C$19,0))</f>
        <v>0</v>
      </c>
      <c r="CJ15" s="15" t="n">
        <f aca="false">D15+I15+N15+S15+X15+AC15+AH15+AM15+AR15+AW15+BB15+BG15+BL15+BQ15+BV15+CA15+CF15</f>
        <v>1195143.5246875</v>
      </c>
      <c r="CK15" s="15" t="n">
        <f aca="false">E15+J15+O15+T15+Y15+AD15+AI15+AN15+AS15+AX15+BC15+BH15+BM15+BR15+BW15+CB15+CG15</f>
        <v>5090410.58751213</v>
      </c>
      <c r="CL15" s="15" t="n">
        <f aca="false">F15+K15+P15+U15+Z15+AE15+AJ15+AO15+AT15+AY15+BD15+BI15+BN15+BS15+BX15+CC15+CH15</f>
        <v>0</v>
      </c>
      <c r="CM15" s="15" t="n">
        <f aca="false">G15+L15+Q15+V15+AA15+AF15+AK15+AP15+AU15+AZ15+BE15+BJ15+BO15+BT15+BY15+CD15+CI15</f>
        <v>1020</v>
      </c>
      <c r="CN15" s="15" t="n">
        <f aca="false">CJ15*(1-'2. Inputs'!$B$13)*(1-'2. Inputs'!$B$15)-CM15*('2. Inputs'!$B$5-'2. Inputs'!$B$4*MIN('2. Inputs'!$B$14,'2. Inputs'!$B$9)/'2. Inputs'!$B$9)*(1+'2. Inputs'!$B$7)^(($A15-1)/4)/4</f>
        <v>1103182.12602488</v>
      </c>
      <c r="CO15" s="15" t="n">
        <f aca="false">CN15-CL15</f>
        <v>1103182.12602488</v>
      </c>
      <c r="CP15" s="16" t="n">
        <f aca="false">1/(1+((1+'2. Inputs'!$B$16)^0.25-1))^$A15</f>
        <v>0.78290809843073</v>
      </c>
      <c r="CQ15" s="15" t="n">
        <f aca="false">CO15*CP15</f>
        <v>863690.220508905</v>
      </c>
    </row>
    <row r="16" customFormat="false" ht="15" hidden="false" customHeight="false" outlineLevel="0" collapsed="false">
      <c r="A16" s="0" t="n">
        <v>13</v>
      </c>
      <c r="B16" s="0" t="n">
        <f aca="false">CEILING(A16/4,1)</f>
        <v>4</v>
      </c>
      <c r="C16" s="14" t="n">
        <f aca="false">IF($A16&lt;='3. Leases'!$G$3,-1,MOD($A16-'3. Leases'!$G$3-1,('3. Leases'!$H$3+'2. Inputs'!$B$11)))</f>
        <v>-1</v>
      </c>
      <c r="D16" s="15" t="n">
        <f aca="false">IF($A16&lt;='3. Leases'!$G$3,'3. Leases'!$C$3*'3. Leases'!$D$3/4,IF(C16&lt;'3. Leases'!$H$3+'2. Inputs'!$B$10,0,'3. Leases'!$C$3*MAX(0,'3. Leases'!$F$3*'3. Leases'!$E$3*(1+'2. Inputs'!$B$6)^(('3. Leases'!$G$3+'3. Leases'!$H$3+INT(($A16-'3. Leases'!$G$3-1)/('3. Leases'!$H$3+'2. Inputs'!$B$11))*('3. Leases'!$H$3+'2. Inputs'!$B$11))/4)-('2. Inputs'!$B$3+'2. Inputs'!$B$4)*(1+'2. Inputs'!$B$7)^(('3. Leases'!$G$3+'3. Leases'!$H$3+INT(($A16-'3. Leases'!$G$3-1)/('3. Leases'!$H$3+'2. Inputs'!$B$11))*('3. Leases'!$H$3+'2. Inputs'!$B$11))/4))/4))</f>
        <v>140400</v>
      </c>
      <c r="E16" s="15" t="n">
        <f aca="false">IF($A16&lt;='3. Leases'!$G$3,'3. Leases'!$C$3*'3. Leases'!$D$3,IF(C16&lt;'3. Leases'!$H$3,0,'3. Leases'!$C$3*MAX(0,'3. Leases'!$F$3*'3. Leases'!$E$3*(1+'2. Inputs'!$B$6)^(('3. Leases'!$G$3+'3. Leases'!$H$3+INT(($A16-'3. Leases'!$G$3-1)/('3. Leases'!$H$3+'2. Inputs'!$B$11))*('3. Leases'!$H$3+'2. Inputs'!$B$11))/4)-('2. Inputs'!$B$3+'2. Inputs'!$B$4)*(1+'2. Inputs'!$B$7)^(('3. Leases'!$G$3+'3. Leases'!$H$3+INT(($A16-'3. Leases'!$G$3-1)/('3. Leases'!$H$3+'2. Inputs'!$B$11))*('3. Leases'!$H$3+'2. Inputs'!$B$11))/4))))</f>
        <v>561600</v>
      </c>
      <c r="F16" s="15" t="n">
        <f aca="false">IF($A16&lt;='3. Leases'!$G$3,0,IF(C16=0,'3. Leases'!$C$3*'2. Inputs'!$B$8*(1+'2. Inputs'!$B$7)^(('3. Leases'!$G$3+INT(($A16-'3. Leases'!$G$3-1)/('3. Leases'!$H$3+'2. Inputs'!$B$11))*('3. Leases'!$H$3+'2. Inputs'!$B$11))/4),0)+IF(C16='3. Leases'!$H$3,'2. Inputs'!$B$12*MAX(0,'3. Leases'!$F$3*'3. Leases'!$E$3*(1+'2. Inputs'!$B$6)^(('3. Leases'!$G$3+'3. Leases'!$H$3+INT(($A16-'3. Leases'!$G$3-1)/('3. Leases'!$H$3+'2. Inputs'!$B$11))*('3. Leases'!$H$3+'2. Inputs'!$B$11))/4)-('2. Inputs'!$B$3+'2. Inputs'!$B$4)*(1+'2. Inputs'!$B$7)^(('3. Leases'!$G$3+'3. Leases'!$H$3+INT(($A16-'3. Leases'!$G$3-1)/('3. Leases'!$H$3+'2. Inputs'!$B$11))*('3. Leases'!$H$3+'2. Inputs'!$B$11))/4))*'3. Leases'!$C$3,0))</f>
        <v>0</v>
      </c>
      <c r="G16" s="15" t="n">
        <f aca="false">IF($A16&lt;='3. Leases'!$G$3,0,IF(C16&lt;'3. Leases'!$H$3,'3. Leases'!$C$3,0))</f>
        <v>0</v>
      </c>
      <c r="H16" s="14" t="n">
        <f aca="false">IF($A16&lt;='3. Leases'!$G$4,-1,MOD($A16-'3. Leases'!$G$4-1,('3. Leases'!$H$4+'2. Inputs'!$B$11)))</f>
        <v>-1</v>
      </c>
      <c r="I16" s="15" t="n">
        <f aca="false">IF($A16&lt;='3. Leases'!$G$4,'3. Leases'!$C$4*'3. Leases'!$D$4/4,IF(H16&lt;'3. Leases'!$H$4+'2. Inputs'!$B$10,0,'3. Leases'!$C$4*MAX(0,'3. Leases'!$F$4*'3. Leases'!$E$4*(1+'2. Inputs'!$B$6)^(('3. Leases'!$G$4+'3. Leases'!$H$4+INT(($A16-'3. Leases'!$G$4-1)/('3. Leases'!$H$4+'2. Inputs'!$B$11))*('3. Leases'!$H$4+'2. Inputs'!$B$11))/4)-('2. Inputs'!$B$3+'2. Inputs'!$B$4)*(1+'2. Inputs'!$B$7)^(('3. Leases'!$G$4+'3. Leases'!$H$4+INT(($A16-'3. Leases'!$G$4-1)/('3. Leases'!$H$4+'2. Inputs'!$B$11))*('3. Leases'!$H$4+'2. Inputs'!$B$11))/4))/4))</f>
        <v>157250</v>
      </c>
      <c r="J16" s="15" t="n">
        <f aca="false">IF($A16&lt;='3. Leases'!$G$4,'3. Leases'!$C$4*'3. Leases'!$D$4,IF(H16&lt;'3. Leases'!$H$4,0,'3. Leases'!$C$4*MAX(0,'3. Leases'!$F$4*'3. Leases'!$E$4*(1+'2. Inputs'!$B$6)^(('3. Leases'!$G$4+'3. Leases'!$H$4+INT(($A16-'3. Leases'!$G$4-1)/('3. Leases'!$H$4+'2. Inputs'!$B$11))*('3. Leases'!$H$4+'2. Inputs'!$B$11))/4)-('2. Inputs'!$B$3+'2. Inputs'!$B$4)*(1+'2. Inputs'!$B$7)^(('3. Leases'!$G$4+'3. Leases'!$H$4+INT(($A16-'3. Leases'!$G$4-1)/('3. Leases'!$H$4+'2. Inputs'!$B$11))*('3. Leases'!$H$4+'2. Inputs'!$B$11))/4))))</f>
        <v>629000</v>
      </c>
      <c r="K16" s="15" t="n">
        <f aca="false">IF($A16&lt;='3. Leases'!$G$4,0,IF(H16=0,'3. Leases'!$C$4*'2. Inputs'!$B$8*(1+'2. Inputs'!$B$7)^(('3. Leases'!$G$4+INT(($A16-'3. Leases'!$G$4-1)/('3. Leases'!$H$4+'2. Inputs'!$B$11))*('3. Leases'!$H$4+'2. Inputs'!$B$11))/4),0)+IF(H16='3. Leases'!$H$4,'2. Inputs'!$B$12*MAX(0,'3. Leases'!$F$4*'3. Leases'!$E$4*(1+'2. Inputs'!$B$6)^(('3. Leases'!$G$4+'3. Leases'!$H$4+INT(($A16-'3. Leases'!$G$4-1)/('3. Leases'!$H$4+'2. Inputs'!$B$11))*('3. Leases'!$H$4+'2. Inputs'!$B$11))/4)-('2. Inputs'!$B$3+'2. Inputs'!$B$4)*(1+'2. Inputs'!$B$7)^(('3. Leases'!$G$4+'3. Leases'!$H$4+INT(($A16-'3. Leases'!$G$4-1)/('3. Leases'!$H$4+'2. Inputs'!$B$11))*('3. Leases'!$H$4+'2. Inputs'!$B$11))/4))*'3. Leases'!$C$4,0))</f>
        <v>0</v>
      </c>
      <c r="L16" s="15" t="n">
        <f aca="false">IF($A16&lt;='3. Leases'!$G$4,0,IF(H16&lt;'3. Leases'!$H$4,'3. Leases'!$C$4,0))</f>
        <v>0</v>
      </c>
      <c r="M16" s="14" t="n">
        <f aca="false">IF($A16&lt;='3. Leases'!$G$5,-1,MOD($A16-'3. Leases'!$G$5-1,('3. Leases'!$H$5+'2. Inputs'!$B$11)))</f>
        <v>6</v>
      </c>
      <c r="N16" s="15" t="n">
        <f aca="false">IF($A16&lt;='3. Leases'!$G$5,'3. Leases'!$C$5*'3. Leases'!$D$5/4,IF(M16&lt;'3. Leases'!$H$5+'2. Inputs'!$B$10,0,'3. Leases'!$C$5*MAX(0,'3. Leases'!$F$5*'3. Leases'!$E$5*(1+'2. Inputs'!$B$6)^(('3. Leases'!$G$5+'3. Leases'!$H$5+INT(($A16-'3. Leases'!$G$5-1)/('3. Leases'!$H$5+'2. Inputs'!$B$11))*('3. Leases'!$H$5+'2. Inputs'!$B$11))/4)-('2. Inputs'!$B$3+'2. Inputs'!$B$4)*(1+'2. Inputs'!$B$7)^(('3. Leases'!$G$5+'3. Leases'!$H$5+INT(($A16-'3. Leases'!$G$5-1)/('3. Leases'!$H$5+'2. Inputs'!$B$11))*('3. Leases'!$H$5+'2. Inputs'!$B$11))/4))/4))</f>
        <v>77459.1221905334</v>
      </c>
      <c r="O16" s="15" t="n">
        <f aca="false">IF($A16&lt;='3. Leases'!$G$5,'3. Leases'!$C$5*'3. Leases'!$D$5,IF(M16&lt;'3. Leases'!$H$5,0,'3. Leases'!$C$5*MAX(0,'3. Leases'!$F$5*'3. Leases'!$E$5*(1+'2. Inputs'!$B$6)^(('3. Leases'!$G$5+'3. Leases'!$H$5+INT(($A16-'3. Leases'!$G$5-1)/('3. Leases'!$H$5+'2. Inputs'!$B$11))*('3. Leases'!$H$5+'2. Inputs'!$B$11))/4)-('2. Inputs'!$B$3+'2. Inputs'!$B$4)*(1+'2. Inputs'!$B$7)^(('3. Leases'!$G$5+'3. Leases'!$H$5+INT(($A16-'3. Leases'!$G$5-1)/('3. Leases'!$H$5+'2. Inputs'!$B$11))*('3. Leases'!$H$5+'2. Inputs'!$B$11))/4))))</f>
        <v>309836.488762134</v>
      </c>
      <c r="P16" s="15" t="n">
        <f aca="false">IF($A16&lt;='3. Leases'!$G$5,0,IF(M16=0,'3. Leases'!$C$5*'2. Inputs'!$B$8*(1+'2. Inputs'!$B$7)^(('3. Leases'!$G$5+INT(($A16-'3. Leases'!$G$5-1)/('3. Leases'!$H$5+'2. Inputs'!$B$11))*('3. Leases'!$H$5+'2. Inputs'!$B$11))/4),0)+IF(M16='3. Leases'!$H$5,'2. Inputs'!$B$12*MAX(0,'3. Leases'!$F$5*'3. Leases'!$E$5*(1+'2. Inputs'!$B$6)^(('3. Leases'!$G$5+'3. Leases'!$H$5+INT(($A16-'3. Leases'!$G$5-1)/('3. Leases'!$H$5+'2. Inputs'!$B$11))*('3. Leases'!$H$5+'2. Inputs'!$B$11))/4)-('2. Inputs'!$B$3+'2. Inputs'!$B$4)*(1+'2. Inputs'!$B$7)^(('3. Leases'!$G$5+'3. Leases'!$H$5+INT(($A16-'3. Leases'!$G$5-1)/('3. Leases'!$H$5+'2. Inputs'!$B$11))*('3. Leases'!$H$5+'2. Inputs'!$B$11))/4))*'3. Leases'!$C$5,0))</f>
        <v>0</v>
      </c>
      <c r="Q16" s="15" t="n">
        <f aca="false">IF($A16&lt;='3. Leases'!$G$5,0,IF(M16&lt;'3. Leases'!$H$5,'3. Leases'!$C$5,0))</f>
        <v>0</v>
      </c>
      <c r="R16" s="14" t="n">
        <f aca="false">IF($A16&lt;='3. Leases'!$G$6,-1,MOD($A16-'3. Leases'!$G$6-1,('3. Leases'!$H$6+'2. Inputs'!$B$11)))</f>
        <v>2</v>
      </c>
      <c r="S16" s="15" t="n">
        <f aca="false">IF($A16&lt;='3. Leases'!$G$6,'3. Leases'!$C$6*'3. Leases'!$D$6/4,IF(R16&lt;'3. Leases'!$H$6+'2. Inputs'!$B$10,0,'3. Leases'!$C$6*MAX(0,'3. Leases'!$F$6*'3. Leases'!$E$6*(1+'2. Inputs'!$B$6)^(('3. Leases'!$G$6+'3. Leases'!$H$6+INT(($A16-'3. Leases'!$G$6-1)/('3. Leases'!$H$6+'2. Inputs'!$B$11))*('3. Leases'!$H$6+'2. Inputs'!$B$11))/4)-('2. Inputs'!$B$3+'2. Inputs'!$B$4)*(1+'2. Inputs'!$B$7)^(('3. Leases'!$G$6+'3. Leases'!$H$6+INT(($A16-'3. Leases'!$G$6-1)/('3. Leases'!$H$6+'2. Inputs'!$B$11))*('3. Leases'!$H$6+'2. Inputs'!$B$11))/4))/4))</f>
        <v>0</v>
      </c>
      <c r="T16" s="15" t="n">
        <f aca="false">IF($A16&lt;='3. Leases'!$G$6,'3. Leases'!$C$6*'3. Leases'!$D$6,IF(R16&lt;'3. Leases'!$H$6,0,'3. Leases'!$C$6*MAX(0,'3. Leases'!$F$6*'3. Leases'!$E$6*(1+'2. Inputs'!$B$6)^(('3. Leases'!$G$6+'3. Leases'!$H$6+INT(($A16-'3. Leases'!$G$6-1)/('3. Leases'!$H$6+'2. Inputs'!$B$11))*('3. Leases'!$H$6+'2. Inputs'!$B$11))/4)-('2. Inputs'!$B$3+'2. Inputs'!$B$4)*(1+'2. Inputs'!$B$7)^(('3. Leases'!$G$6+'3. Leases'!$H$6+INT(($A16-'3. Leases'!$G$6-1)/('3. Leases'!$H$6+'2. Inputs'!$B$11))*('3. Leases'!$H$6+'2. Inputs'!$B$11))/4))))</f>
        <v>0</v>
      </c>
      <c r="U16" s="15" t="n">
        <f aca="false">IF($A16&lt;='3. Leases'!$G$6,0,IF(R16=0,'3. Leases'!$C$6*'2. Inputs'!$B$8*(1+'2. Inputs'!$B$7)^(('3. Leases'!$G$6+INT(($A16-'3. Leases'!$G$6-1)/('3. Leases'!$H$6+'2. Inputs'!$B$11))*('3. Leases'!$H$6+'2. Inputs'!$B$11))/4),0)+IF(R16='3. Leases'!$H$6,'2. Inputs'!$B$12*MAX(0,'3. Leases'!$F$6*'3. Leases'!$E$6*(1+'2. Inputs'!$B$6)^(('3. Leases'!$G$6+'3. Leases'!$H$6+INT(($A16-'3. Leases'!$G$6-1)/('3. Leases'!$H$6+'2. Inputs'!$B$11))*('3. Leases'!$H$6+'2. Inputs'!$B$11))/4)-('2. Inputs'!$B$3+'2. Inputs'!$B$4)*(1+'2. Inputs'!$B$7)^(('3. Leases'!$G$6+'3. Leases'!$H$6+INT(($A16-'3. Leases'!$G$6-1)/('3. Leases'!$H$6+'2. Inputs'!$B$11))*('3. Leases'!$H$6+'2. Inputs'!$B$11))/4))*'3. Leases'!$C$6,0))</f>
        <v>0</v>
      </c>
      <c r="V16" s="15" t="n">
        <f aca="false">IF($A16&lt;='3. Leases'!$G$6,0,IF(R16&lt;'3. Leases'!$H$6,'3. Leases'!$C$6,0))</f>
        <v>640</v>
      </c>
      <c r="W16" s="14" t="n">
        <f aca="false">IF($A16&lt;='3. Leases'!$G$7,-1,MOD($A16-'3. Leases'!$G$7-1,('3. Leases'!$H$7+'2. Inputs'!$B$11)))</f>
        <v>-1</v>
      </c>
      <c r="X16" s="15" t="n">
        <f aca="false">IF($A16&lt;='3. Leases'!$G$7,'3. Leases'!$C$7*'3. Leases'!$D$7/4,IF(W16&lt;'3. Leases'!$H$7+'2. Inputs'!$B$10,0,'3. Leases'!$C$7*MAX(0,'3. Leases'!$F$7*'3. Leases'!$E$7*(1+'2. Inputs'!$B$6)^(('3. Leases'!$G$7+'3. Leases'!$H$7+INT(($A16-'3. Leases'!$G$7-1)/('3. Leases'!$H$7+'2. Inputs'!$B$11))*('3. Leases'!$H$7+'2. Inputs'!$B$11))/4)-('2. Inputs'!$B$3+'2. Inputs'!$B$4)*(1+'2. Inputs'!$B$7)^(('3. Leases'!$G$7+'3. Leases'!$H$7+INT(($A16-'3. Leases'!$G$7-1)/('3. Leases'!$H$7+'2. Inputs'!$B$11))*('3. Leases'!$H$7+'2. Inputs'!$B$11))/4))/4))</f>
        <v>106000</v>
      </c>
      <c r="Y16" s="15" t="n">
        <f aca="false">IF($A16&lt;='3. Leases'!$G$7,'3. Leases'!$C$7*'3. Leases'!$D$7,IF(W16&lt;'3. Leases'!$H$7,0,'3. Leases'!$C$7*MAX(0,'3. Leases'!$F$7*'3. Leases'!$E$7*(1+'2. Inputs'!$B$6)^(('3. Leases'!$G$7+'3. Leases'!$H$7+INT(($A16-'3. Leases'!$G$7-1)/('3. Leases'!$H$7+'2. Inputs'!$B$11))*('3. Leases'!$H$7+'2. Inputs'!$B$11))/4)-('2. Inputs'!$B$3+'2. Inputs'!$B$4)*(1+'2. Inputs'!$B$7)^(('3. Leases'!$G$7+'3. Leases'!$H$7+INT(($A16-'3. Leases'!$G$7-1)/('3. Leases'!$H$7+'2. Inputs'!$B$11))*('3. Leases'!$H$7+'2. Inputs'!$B$11))/4))))</f>
        <v>424000</v>
      </c>
      <c r="Z16" s="15" t="n">
        <f aca="false">IF($A16&lt;='3. Leases'!$G$7,0,IF(W16=0,'3. Leases'!$C$7*'2. Inputs'!$B$8*(1+'2. Inputs'!$B$7)^(('3. Leases'!$G$7+INT(($A16-'3. Leases'!$G$7-1)/('3. Leases'!$H$7+'2. Inputs'!$B$11))*('3. Leases'!$H$7+'2. Inputs'!$B$11))/4),0)+IF(W16='3. Leases'!$H$7,'2. Inputs'!$B$12*MAX(0,'3. Leases'!$F$7*'3. Leases'!$E$7*(1+'2. Inputs'!$B$6)^(('3. Leases'!$G$7+'3. Leases'!$H$7+INT(($A16-'3. Leases'!$G$7-1)/('3. Leases'!$H$7+'2. Inputs'!$B$11))*('3. Leases'!$H$7+'2. Inputs'!$B$11))/4)-('2. Inputs'!$B$3+'2. Inputs'!$B$4)*(1+'2. Inputs'!$B$7)^(('3. Leases'!$G$7+'3. Leases'!$H$7+INT(($A16-'3. Leases'!$G$7-1)/('3. Leases'!$H$7+'2. Inputs'!$B$11))*('3. Leases'!$H$7+'2. Inputs'!$B$11))/4))*'3. Leases'!$C$7,0))</f>
        <v>0</v>
      </c>
      <c r="AA16" s="15" t="n">
        <f aca="false">IF($A16&lt;='3. Leases'!$G$7,0,IF(W16&lt;'3. Leases'!$H$7,'3. Leases'!$C$7,0))</f>
        <v>0</v>
      </c>
      <c r="AB16" s="14" t="n">
        <f aca="false">IF($A16&lt;='3. Leases'!$G$8,-1,MOD($A16-'3. Leases'!$G$8-1,('3. Leases'!$H$8+'2. Inputs'!$B$11)))</f>
        <v>-1</v>
      </c>
      <c r="AC16" s="15" t="n">
        <f aca="false">IF($A16&lt;='3. Leases'!$G$8,'3. Leases'!$C$8*'3. Leases'!$D$8/4,IF(AB16&lt;'3. Leases'!$H$8+'2. Inputs'!$B$10,0,'3. Leases'!$C$8*MAX(0,'3. Leases'!$F$8*'3. Leases'!$E$8*(1+'2. Inputs'!$B$6)^(('3. Leases'!$G$8+'3. Leases'!$H$8+INT(($A16-'3. Leases'!$G$8-1)/('3. Leases'!$H$8+'2. Inputs'!$B$11))*('3. Leases'!$H$8+'2. Inputs'!$B$11))/4)-('2. Inputs'!$B$3+'2. Inputs'!$B$4)*(1+'2. Inputs'!$B$7)^(('3. Leases'!$G$8+'3. Leases'!$H$8+INT(($A16-'3. Leases'!$G$8-1)/('3. Leases'!$H$8+'2. Inputs'!$B$11))*('3. Leases'!$H$8+'2. Inputs'!$B$11))/4))/4))</f>
        <v>55000</v>
      </c>
      <c r="AD16" s="15" t="n">
        <f aca="false">IF($A16&lt;='3. Leases'!$G$8,'3. Leases'!$C$8*'3. Leases'!$D$8,IF(AB16&lt;'3. Leases'!$H$8,0,'3. Leases'!$C$8*MAX(0,'3. Leases'!$F$8*'3. Leases'!$E$8*(1+'2. Inputs'!$B$6)^(('3. Leases'!$G$8+'3. Leases'!$H$8+INT(($A16-'3. Leases'!$G$8-1)/('3. Leases'!$H$8+'2. Inputs'!$B$11))*('3. Leases'!$H$8+'2. Inputs'!$B$11))/4)-('2. Inputs'!$B$3+'2. Inputs'!$B$4)*(1+'2. Inputs'!$B$7)^(('3. Leases'!$G$8+'3. Leases'!$H$8+INT(($A16-'3. Leases'!$G$8-1)/('3. Leases'!$H$8+'2. Inputs'!$B$11))*('3. Leases'!$H$8+'2. Inputs'!$B$11))/4))))</f>
        <v>220000</v>
      </c>
      <c r="AE16" s="15" t="n">
        <f aca="false">IF($A16&lt;='3. Leases'!$G$8,0,IF(AB16=0,'3. Leases'!$C$8*'2. Inputs'!$B$8*(1+'2. Inputs'!$B$7)^(('3. Leases'!$G$8+INT(($A16-'3. Leases'!$G$8-1)/('3. Leases'!$H$8+'2. Inputs'!$B$11))*('3. Leases'!$H$8+'2. Inputs'!$B$11))/4),0)+IF(AB16='3. Leases'!$H$8,'2. Inputs'!$B$12*MAX(0,'3. Leases'!$F$8*'3. Leases'!$E$8*(1+'2. Inputs'!$B$6)^(('3. Leases'!$G$8+'3. Leases'!$H$8+INT(($A16-'3. Leases'!$G$8-1)/('3. Leases'!$H$8+'2. Inputs'!$B$11))*('3. Leases'!$H$8+'2. Inputs'!$B$11))/4)-('2. Inputs'!$B$3+'2. Inputs'!$B$4)*(1+'2. Inputs'!$B$7)^(('3. Leases'!$G$8+'3. Leases'!$H$8+INT(($A16-'3. Leases'!$G$8-1)/('3. Leases'!$H$8+'2. Inputs'!$B$11))*('3. Leases'!$H$8+'2. Inputs'!$B$11))/4))*'3. Leases'!$C$8,0))</f>
        <v>0</v>
      </c>
      <c r="AF16" s="15" t="n">
        <f aca="false">IF($A16&lt;='3. Leases'!$G$8,0,IF(AB16&lt;'3. Leases'!$H$8,'3. Leases'!$C$8,0))</f>
        <v>0</v>
      </c>
      <c r="AG16" s="14" t="n">
        <f aca="false">IF($A16&lt;='3. Leases'!$G$9,-1,MOD($A16-'3. Leases'!$G$9-1,('3. Leases'!$H$9+'2. Inputs'!$B$11)))</f>
        <v>-1</v>
      </c>
      <c r="AH16" s="15" t="n">
        <f aca="false">IF($A16&lt;='3. Leases'!$G$9,'3. Leases'!$C$9*'3. Leases'!$D$9/4,IF(AG16&lt;'3. Leases'!$H$9+'2. Inputs'!$B$10,0,'3. Leases'!$C$9*MAX(0,'3. Leases'!$F$9*'3. Leases'!$E$9*(1+'2. Inputs'!$B$6)^(('3. Leases'!$G$9+'3. Leases'!$H$9+INT(($A16-'3. Leases'!$G$9-1)/('3. Leases'!$H$9+'2. Inputs'!$B$11))*('3. Leases'!$H$9+'2. Inputs'!$B$11))/4)-('2. Inputs'!$B$3+'2. Inputs'!$B$4)*(1+'2. Inputs'!$B$7)^(('3. Leases'!$G$9+'3. Leases'!$H$9+INT(($A16-'3. Leases'!$G$9-1)/('3. Leases'!$H$9+'2. Inputs'!$B$11))*('3. Leases'!$H$9+'2. Inputs'!$B$11))/4))/4))</f>
        <v>59800</v>
      </c>
      <c r="AI16" s="15" t="n">
        <f aca="false">IF($A16&lt;='3. Leases'!$G$9,'3. Leases'!$C$9*'3. Leases'!$D$9,IF(AG16&lt;'3. Leases'!$H$9,0,'3. Leases'!$C$9*MAX(0,'3. Leases'!$F$9*'3. Leases'!$E$9*(1+'2. Inputs'!$B$6)^(('3. Leases'!$G$9+'3. Leases'!$H$9+INT(($A16-'3. Leases'!$G$9-1)/('3. Leases'!$H$9+'2. Inputs'!$B$11))*('3. Leases'!$H$9+'2. Inputs'!$B$11))/4)-('2. Inputs'!$B$3+'2. Inputs'!$B$4)*(1+'2. Inputs'!$B$7)^(('3. Leases'!$G$9+'3. Leases'!$H$9+INT(($A16-'3. Leases'!$G$9-1)/('3. Leases'!$H$9+'2. Inputs'!$B$11))*('3. Leases'!$H$9+'2. Inputs'!$B$11))/4))))</f>
        <v>239200</v>
      </c>
      <c r="AJ16" s="15" t="n">
        <f aca="false">IF($A16&lt;='3. Leases'!$G$9,0,IF(AG16=0,'3. Leases'!$C$9*'2. Inputs'!$B$8*(1+'2. Inputs'!$B$7)^(('3. Leases'!$G$9+INT(($A16-'3. Leases'!$G$9-1)/('3. Leases'!$H$9+'2. Inputs'!$B$11))*('3. Leases'!$H$9+'2. Inputs'!$B$11))/4),0)+IF(AG16='3. Leases'!$H$9,'2. Inputs'!$B$12*MAX(0,'3. Leases'!$F$9*'3. Leases'!$E$9*(1+'2. Inputs'!$B$6)^(('3. Leases'!$G$9+'3. Leases'!$H$9+INT(($A16-'3. Leases'!$G$9-1)/('3. Leases'!$H$9+'2. Inputs'!$B$11))*('3. Leases'!$H$9+'2. Inputs'!$B$11))/4)-('2. Inputs'!$B$3+'2. Inputs'!$B$4)*(1+'2. Inputs'!$B$7)^(('3. Leases'!$G$9+'3. Leases'!$H$9+INT(($A16-'3. Leases'!$G$9-1)/('3. Leases'!$H$9+'2. Inputs'!$B$11))*('3. Leases'!$H$9+'2. Inputs'!$B$11))/4))*'3. Leases'!$C$9,0))</f>
        <v>0</v>
      </c>
      <c r="AK16" s="15" t="n">
        <f aca="false">IF($A16&lt;='3. Leases'!$G$9,0,IF(AG16&lt;'3. Leases'!$H$9,'3. Leases'!$C$9,0))</f>
        <v>0</v>
      </c>
      <c r="AL16" s="14" t="n">
        <f aca="false">IF($A16&lt;='3. Leases'!$G$10,-1,MOD($A16-'3. Leases'!$G$10-1,('3. Leases'!$H$10+'2. Inputs'!$B$11)))</f>
        <v>-1</v>
      </c>
      <c r="AM16" s="15" t="n">
        <f aca="false">IF($A16&lt;='3. Leases'!$G$10,'3. Leases'!$C$10*'3. Leases'!$D$10/4,IF(AL16&lt;'3. Leases'!$H$10+'2. Inputs'!$B$10,0,'3. Leases'!$C$10*MAX(0,'3. Leases'!$F$10*'3. Leases'!$E$10*(1+'2. Inputs'!$B$6)^(('3. Leases'!$G$10+'3. Leases'!$H$10+INT(($A16-'3. Leases'!$G$10-1)/('3. Leases'!$H$10+'2. Inputs'!$B$11))*('3. Leases'!$H$10+'2. Inputs'!$B$11))/4)-('2. Inputs'!$B$3+'2. Inputs'!$B$4)*(1+'2. Inputs'!$B$7)^(('3. Leases'!$G$10+'3. Leases'!$H$10+INT(($A16-'3. Leases'!$G$10-1)/('3. Leases'!$H$10+'2. Inputs'!$B$11))*('3. Leases'!$H$10+'2. Inputs'!$B$11))/4))/4))</f>
        <v>24000</v>
      </c>
      <c r="AN16" s="15" t="n">
        <f aca="false">IF($A16&lt;='3. Leases'!$G$10,'3. Leases'!$C$10*'3. Leases'!$D$10,IF(AL16&lt;'3. Leases'!$H$10,0,'3. Leases'!$C$10*MAX(0,'3. Leases'!$F$10*'3. Leases'!$E$10*(1+'2. Inputs'!$B$6)^(('3. Leases'!$G$10+'3. Leases'!$H$10+INT(($A16-'3. Leases'!$G$10-1)/('3. Leases'!$H$10+'2. Inputs'!$B$11))*('3. Leases'!$H$10+'2. Inputs'!$B$11))/4)-('2. Inputs'!$B$3+'2. Inputs'!$B$4)*(1+'2. Inputs'!$B$7)^(('3. Leases'!$G$10+'3. Leases'!$H$10+INT(($A16-'3. Leases'!$G$10-1)/('3. Leases'!$H$10+'2. Inputs'!$B$11))*('3. Leases'!$H$10+'2. Inputs'!$B$11))/4))))</f>
        <v>96000</v>
      </c>
      <c r="AO16" s="15" t="n">
        <f aca="false">IF($A16&lt;='3. Leases'!$G$10,0,IF(AL16=0,'3. Leases'!$C$10*'2. Inputs'!$B$8*(1+'2. Inputs'!$B$7)^(('3. Leases'!$G$10+INT(($A16-'3. Leases'!$G$10-1)/('3. Leases'!$H$10+'2. Inputs'!$B$11))*('3. Leases'!$H$10+'2. Inputs'!$B$11))/4),0)+IF(AL16='3. Leases'!$H$10,'2. Inputs'!$B$12*MAX(0,'3. Leases'!$F$10*'3. Leases'!$E$10*(1+'2. Inputs'!$B$6)^(('3. Leases'!$G$10+'3. Leases'!$H$10+INT(($A16-'3. Leases'!$G$10-1)/('3. Leases'!$H$10+'2. Inputs'!$B$11))*('3. Leases'!$H$10+'2. Inputs'!$B$11))/4)-('2. Inputs'!$B$3+'2. Inputs'!$B$4)*(1+'2. Inputs'!$B$7)^(('3. Leases'!$G$10+'3. Leases'!$H$10+INT(($A16-'3. Leases'!$G$10-1)/('3. Leases'!$H$10+'2. Inputs'!$B$11))*('3. Leases'!$H$10+'2. Inputs'!$B$11))/4))*'3. Leases'!$C$10,0))</f>
        <v>0</v>
      </c>
      <c r="AP16" s="15" t="n">
        <f aca="false">IF($A16&lt;='3. Leases'!$G$10,0,IF(AL16&lt;'3. Leases'!$H$10,'3. Leases'!$C$10,0))</f>
        <v>0</v>
      </c>
      <c r="AQ16" s="14" t="n">
        <f aca="false">IF($A16&lt;='3. Leases'!$G$11,-1,MOD($A16-'3. Leases'!$G$11-1,('3. Leases'!$H$11+'2. Inputs'!$B$11)))</f>
        <v>0</v>
      </c>
      <c r="AR16" s="15" t="n">
        <f aca="false">IF($A16&lt;='3. Leases'!$G$11,'3. Leases'!$C$11*'3. Leases'!$D$11/4,IF(AQ16&lt;'3. Leases'!$H$11+'2. Inputs'!$B$10,0,'3. Leases'!$C$11*MAX(0,'3. Leases'!$F$11*'3. Leases'!$E$11*(1+'2. Inputs'!$B$6)^(('3. Leases'!$G$11+'3. Leases'!$H$11+INT(($A16-'3. Leases'!$G$11-1)/('3. Leases'!$H$11+'2. Inputs'!$B$11))*('3. Leases'!$H$11+'2. Inputs'!$B$11))/4)-('2. Inputs'!$B$3+'2. Inputs'!$B$4)*(1+'2. Inputs'!$B$7)^(('3. Leases'!$G$11+'3. Leases'!$H$11+INT(($A16-'3. Leases'!$G$11-1)/('3. Leases'!$H$11+'2. Inputs'!$B$11))*('3. Leases'!$H$11+'2. Inputs'!$B$11))/4))/4))</f>
        <v>0</v>
      </c>
      <c r="AS16" s="15" t="n">
        <f aca="false">IF($A16&lt;='3. Leases'!$G$11,'3. Leases'!$C$11*'3. Leases'!$D$11,IF(AQ16&lt;'3. Leases'!$H$11,0,'3. Leases'!$C$11*MAX(0,'3. Leases'!$F$11*'3. Leases'!$E$11*(1+'2. Inputs'!$B$6)^(('3. Leases'!$G$11+'3. Leases'!$H$11+INT(($A16-'3. Leases'!$G$11-1)/('3. Leases'!$H$11+'2. Inputs'!$B$11))*('3. Leases'!$H$11+'2. Inputs'!$B$11))/4)-('2. Inputs'!$B$3+'2. Inputs'!$B$4)*(1+'2. Inputs'!$B$7)^(('3. Leases'!$G$11+'3. Leases'!$H$11+INT(($A16-'3. Leases'!$G$11-1)/('3. Leases'!$H$11+'2. Inputs'!$B$11))*('3. Leases'!$H$11+'2. Inputs'!$B$11))/4))))</f>
        <v>0</v>
      </c>
      <c r="AT16" s="15" t="n">
        <f aca="false">IF($A16&lt;='3. Leases'!$G$11,0,IF(AQ16=0,'3. Leases'!$C$11*'2. Inputs'!$B$8*(1+'2. Inputs'!$B$7)^(('3. Leases'!$G$11+INT(($A16-'3. Leases'!$G$11-1)/('3. Leases'!$H$11+'2. Inputs'!$B$11))*('3. Leases'!$H$11+'2. Inputs'!$B$11))/4),0)+IF(AQ16='3. Leases'!$H$11,'2. Inputs'!$B$12*MAX(0,'3. Leases'!$F$11*'3. Leases'!$E$11*(1+'2. Inputs'!$B$6)^(('3. Leases'!$G$11+'3. Leases'!$H$11+INT(($A16-'3. Leases'!$G$11-1)/('3. Leases'!$H$11+'2. Inputs'!$B$11))*('3. Leases'!$H$11+'2. Inputs'!$B$11))/4)-('2. Inputs'!$B$3+'2. Inputs'!$B$4)*(1+'2. Inputs'!$B$7)^(('3. Leases'!$G$11+'3. Leases'!$H$11+INT(($A16-'3. Leases'!$G$11-1)/('3. Leases'!$H$11+'2. Inputs'!$B$11))*('3. Leases'!$H$11+'2. Inputs'!$B$11))/4))*'3. Leases'!$C$11,0))</f>
        <v>465216.75</v>
      </c>
      <c r="AU16" s="15" t="n">
        <f aca="false">IF($A16&lt;='3. Leases'!$G$11,0,IF(AQ16&lt;'3. Leases'!$H$11,'3. Leases'!$C$11,0))</f>
        <v>2400</v>
      </c>
      <c r="AV16" s="14" t="n">
        <f aca="false">IF($A16&lt;='3. Leases'!$G$12,-1,MOD($A16-'3. Leases'!$G$12-1,('3. Leases'!$H$12+'2. Inputs'!$B$11)))</f>
        <v>-1</v>
      </c>
      <c r="AW16" s="15" t="n">
        <f aca="false">IF($A16&lt;='3. Leases'!$G$12,'3. Leases'!$C$12*'3. Leases'!$D$12/4,IF(AV16&lt;'3. Leases'!$H$12+'2. Inputs'!$B$10,0,'3. Leases'!$C$12*MAX(0,'3. Leases'!$F$12*'3. Leases'!$E$12*(1+'2. Inputs'!$B$6)^(('3. Leases'!$G$12+'3. Leases'!$H$12+INT(($A16-'3. Leases'!$G$12-1)/('3. Leases'!$H$12+'2. Inputs'!$B$11))*('3. Leases'!$H$12+'2. Inputs'!$B$11))/4)-('2. Inputs'!$B$3+'2. Inputs'!$B$4)*(1+'2. Inputs'!$B$7)^(('3. Leases'!$G$12+'3. Leases'!$H$12+INT(($A16-'3. Leases'!$G$12-1)/('3. Leases'!$H$12+'2. Inputs'!$B$11))*('3. Leases'!$H$12+'2. Inputs'!$B$11))/4))/4))</f>
        <v>21000</v>
      </c>
      <c r="AX16" s="15" t="n">
        <f aca="false">IF($A16&lt;='3. Leases'!$G$12,'3. Leases'!$C$12*'3. Leases'!$D$12,IF(AV16&lt;'3. Leases'!$H$12,0,'3. Leases'!$C$12*MAX(0,'3. Leases'!$F$12*'3. Leases'!$E$12*(1+'2. Inputs'!$B$6)^(('3. Leases'!$G$12+'3. Leases'!$H$12+INT(($A16-'3. Leases'!$G$12-1)/('3. Leases'!$H$12+'2. Inputs'!$B$11))*('3. Leases'!$H$12+'2. Inputs'!$B$11))/4)-('2. Inputs'!$B$3+'2. Inputs'!$B$4)*(1+'2. Inputs'!$B$7)^(('3. Leases'!$G$12+'3. Leases'!$H$12+INT(($A16-'3. Leases'!$G$12-1)/('3. Leases'!$H$12+'2. Inputs'!$B$11))*('3. Leases'!$H$12+'2. Inputs'!$B$11))/4))))</f>
        <v>84000</v>
      </c>
      <c r="AY16" s="15" t="n">
        <f aca="false">IF($A16&lt;='3. Leases'!$G$12,0,IF(AV16=0,'3. Leases'!$C$12*'2. Inputs'!$B$8*(1+'2. Inputs'!$B$7)^(('3. Leases'!$G$12+INT(($A16-'3. Leases'!$G$12-1)/('3. Leases'!$H$12+'2. Inputs'!$B$11))*('3. Leases'!$H$12+'2. Inputs'!$B$11))/4),0)+IF(AV16='3. Leases'!$H$12,'2. Inputs'!$B$12*MAX(0,'3. Leases'!$F$12*'3. Leases'!$E$12*(1+'2. Inputs'!$B$6)^(('3. Leases'!$G$12+'3. Leases'!$H$12+INT(($A16-'3. Leases'!$G$12-1)/('3. Leases'!$H$12+'2. Inputs'!$B$11))*('3. Leases'!$H$12+'2. Inputs'!$B$11))/4)-('2. Inputs'!$B$3+'2. Inputs'!$B$4)*(1+'2. Inputs'!$B$7)^(('3. Leases'!$G$12+'3. Leases'!$H$12+INT(($A16-'3. Leases'!$G$12-1)/('3. Leases'!$H$12+'2. Inputs'!$B$11))*('3. Leases'!$H$12+'2. Inputs'!$B$11))/4))*'3. Leases'!$C$12,0))</f>
        <v>0</v>
      </c>
      <c r="AZ16" s="15" t="n">
        <f aca="false">IF($A16&lt;='3. Leases'!$G$12,0,IF(AV16&lt;'3. Leases'!$H$12,'3. Leases'!$C$12,0))</f>
        <v>0</v>
      </c>
      <c r="BA16" s="14" t="n">
        <f aca="false">IF($A16&lt;='3. Leases'!$G$13,-1,MOD($A16-'3. Leases'!$G$13-1,('3. Leases'!$H$13+'2. Inputs'!$B$11)))</f>
        <v>4</v>
      </c>
      <c r="BB16" s="15" t="n">
        <f aca="false">IF($A16&lt;='3. Leases'!$G$13,'3. Leases'!$C$13*'3. Leases'!$D$13/4,IF(BA16&lt;'3. Leases'!$H$13+'2. Inputs'!$B$10,0,'3. Leases'!$C$13*MAX(0,'3. Leases'!$F$13*'3. Leases'!$E$13*(1+'2. Inputs'!$B$6)^(('3. Leases'!$G$13+'3. Leases'!$H$13+INT(($A16-'3. Leases'!$G$13-1)/('3. Leases'!$H$13+'2. Inputs'!$B$11))*('3. Leases'!$H$13+'2. Inputs'!$B$11))/4)-('2. Inputs'!$B$3+'2. Inputs'!$B$4)*(1+'2. Inputs'!$B$7)^(('3. Leases'!$G$13+'3. Leases'!$H$13+INT(($A16-'3. Leases'!$G$13-1)/('3. Leases'!$H$13+'2. Inputs'!$B$11))*('3. Leases'!$H$13+'2. Inputs'!$B$11))/4))/4))</f>
        <v>0</v>
      </c>
      <c r="BC16" s="15" t="n">
        <f aca="false">IF($A16&lt;='3. Leases'!$G$13,'3. Leases'!$C$13*'3. Leases'!$D$13,IF(BA16&lt;'3. Leases'!$H$13,0,'3. Leases'!$C$13*MAX(0,'3. Leases'!$F$13*'3. Leases'!$E$13*(1+'2. Inputs'!$B$6)^(('3. Leases'!$G$13+'3. Leases'!$H$13+INT(($A16-'3. Leases'!$G$13-1)/('3. Leases'!$H$13+'2. Inputs'!$B$11))*('3. Leases'!$H$13+'2. Inputs'!$B$11))/4)-('2. Inputs'!$B$3+'2. Inputs'!$B$4)*(1+'2. Inputs'!$B$7)^(('3. Leases'!$G$13+'3. Leases'!$H$13+INT(($A16-'3. Leases'!$G$13-1)/('3. Leases'!$H$13+'2. Inputs'!$B$11))*('3. Leases'!$H$13+'2. Inputs'!$B$11))/4))))</f>
        <v>184540.16361</v>
      </c>
      <c r="BD16" s="15" t="n">
        <f aca="false">IF($A16&lt;='3. Leases'!$G$13,0,IF(BA16=0,'3. Leases'!$C$13*'2. Inputs'!$B$8*(1+'2. Inputs'!$B$7)^(('3. Leases'!$G$13+INT(($A16-'3. Leases'!$G$13-1)/('3. Leases'!$H$13+'2. Inputs'!$B$11))*('3. Leases'!$H$13+'2. Inputs'!$B$11))/4),0)+IF(BA16='3. Leases'!$H$13,'2. Inputs'!$B$12*MAX(0,'3. Leases'!$F$13*'3. Leases'!$E$13*(1+'2. Inputs'!$B$6)^(('3. Leases'!$G$13+'3. Leases'!$H$13+INT(($A16-'3. Leases'!$G$13-1)/('3. Leases'!$H$13+'2. Inputs'!$B$11))*('3. Leases'!$H$13+'2. Inputs'!$B$11))/4)-('2. Inputs'!$B$3+'2. Inputs'!$B$4)*(1+'2. Inputs'!$B$7)^(('3. Leases'!$G$13+'3. Leases'!$H$13+INT(($A16-'3. Leases'!$G$13-1)/('3. Leases'!$H$13+'2. Inputs'!$B$11))*('3. Leases'!$H$13+'2. Inputs'!$B$11))/4))*'3. Leases'!$C$13,0))</f>
        <v>27681.0245415</v>
      </c>
      <c r="BE16" s="15" t="n">
        <f aca="false">IF($A16&lt;='3. Leases'!$G$13,0,IF(BA16&lt;'3. Leases'!$H$13,'3. Leases'!$C$13,0))</f>
        <v>0</v>
      </c>
      <c r="BF16" s="14" t="n">
        <f aca="false">IF($A16&lt;='3. Leases'!$G$14,-1,MOD($A16-'3. Leases'!$G$14-1,('3. Leases'!$H$14+'2. Inputs'!$B$11)))</f>
        <v>-1</v>
      </c>
      <c r="BG16" s="15" t="n">
        <f aca="false">IF($A16&lt;='3. Leases'!$G$14,'3. Leases'!$C$14*'3. Leases'!$D$14/4,IF(BF16&lt;'3. Leases'!$H$14+'2. Inputs'!$B$10,0,'3. Leases'!$C$14*MAX(0,'3. Leases'!$F$14*'3. Leases'!$E$14*(1+'2. Inputs'!$B$6)^(('3. Leases'!$G$14+'3. Leases'!$H$14+INT(($A16-'3. Leases'!$G$14-1)/('3. Leases'!$H$14+'2. Inputs'!$B$11))*('3. Leases'!$H$14+'2. Inputs'!$B$11))/4)-('2. Inputs'!$B$3+'2. Inputs'!$B$4)*(1+'2. Inputs'!$B$7)^(('3. Leases'!$G$14+'3. Leases'!$H$14+INT(($A16-'3. Leases'!$G$14-1)/('3. Leases'!$H$14+'2. Inputs'!$B$11))*('3. Leases'!$H$14+'2. Inputs'!$B$11))/4))/4))</f>
        <v>119625</v>
      </c>
      <c r="BH16" s="15" t="n">
        <f aca="false">IF($A16&lt;='3. Leases'!$G$14,'3. Leases'!$C$14*'3. Leases'!$D$14,IF(BF16&lt;'3. Leases'!$H$14,0,'3. Leases'!$C$14*MAX(0,'3. Leases'!$F$14*'3. Leases'!$E$14*(1+'2. Inputs'!$B$6)^(('3. Leases'!$G$14+'3. Leases'!$H$14+INT(($A16-'3. Leases'!$G$14-1)/('3. Leases'!$H$14+'2. Inputs'!$B$11))*('3. Leases'!$H$14+'2. Inputs'!$B$11))/4)-('2. Inputs'!$B$3+'2. Inputs'!$B$4)*(1+'2. Inputs'!$B$7)^(('3. Leases'!$G$14+'3. Leases'!$H$14+INT(($A16-'3. Leases'!$G$14-1)/('3. Leases'!$H$14+'2. Inputs'!$B$11))*('3. Leases'!$H$14+'2. Inputs'!$B$11))/4))))</f>
        <v>478500</v>
      </c>
      <c r="BI16" s="15" t="n">
        <f aca="false">IF($A16&lt;='3. Leases'!$G$14,0,IF(BF16=0,'3. Leases'!$C$14*'2. Inputs'!$B$8*(1+'2. Inputs'!$B$7)^(('3. Leases'!$G$14+INT(($A16-'3. Leases'!$G$14-1)/('3. Leases'!$H$14+'2. Inputs'!$B$11))*('3. Leases'!$H$14+'2. Inputs'!$B$11))/4),0)+IF(BF16='3. Leases'!$H$14,'2. Inputs'!$B$12*MAX(0,'3. Leases'!$F$14*'3. Leases'!$E$14*(1+'2. Inputs'!$B$6)^(('3. Leases'!$G$14+'3. Leases'!$H$14+INT(($A16-'3. Leases'!$G$14-1)/('3. Leases'!$H$14+'2. Inputs'!$B$11))*('3. Leases'!$H$14+'2. Inputs'!$B$11))/4)-('2. Inputs'!$B$3+'2. Inputs'!$B$4)*(1+'2. Inputs'!$B$7)^(('3. Leases'!$G$14+'3. Leases'!$H$14+INT(($A16-'3. Leases'!$G$14-1)/('3. Leases'!$H$14+'2. Inputs'!$B$11))*('3. Leases'!$H$14+'2. Inputs'!$B$11))/4))*'3. Leases'!$C$14,0))</f>
        <v>0</v>
      </c>
      <c r="BJ16" s="15" t="n">
        <f aca="false">IF($A16&lt;='3. Leases'!$G$14,0,IF(BF16&lt;'3. Leases'!$H$14,'3. Leases'!$C$14,0))</f>
        <v>0</v>
      </c>
      <c r="BK16" s="14" t="n">
        <f aca="false">IF($A16&lt;='3. Leases'!$G$15,-1,MOD($A16-'3. Leases'!$G$15-1,('3. Leases'!$H$15+'2. Inputs'!$B$11)))</f>
        <v>-1</v>
      </c>
      <c r="BL16" s="15" t="n">
        <f aca="false">IF($A16&lt;='3. Leases'!$G$15,'3. Leases'!$C$15*'3. Leases'!$D$15/4,IF(BK16&lt;'3. Leases'!$H$15+'2. Inputs'!$B$10,0,'3. Leases'!$C$15*MAX(0,'3. Leases'!$F$15*'3. Leases'!$E$15*(1+'2. Inputs'!$B$6)^(('3. Leases'!$G$15+'3. Leases'!$H$15+INT(($A16-'3. Leases'!$G$15-1)/('3. Leases'!$H$15+'2. Inputs'!$B$11))*('3. Leases'!$H$15+'2. Inputs'!$B$11))/4)-('2. Inputs'!$B$3+'2. Inputs'!$B$4)*(1+'2. Inputs'!$B$7)^(('3. Leases'!$G$15+'3. Leases'!$H$15+INT(($A16-'3. Leases'!$G$15-1)/('3. Leases'!$H$15+'2. Inputs'!$B$11))*('3. Leases'!$H$15+'2. Inputs'!$B$11))/4))/4))</f>
        <v>141375</v>
      </c>
      <c r="BM16" s="15" t="n">
        <f aca="false">IF($A16&lt;='3. Leases'!$G$15,'3. Leases'!$C$15*'3. Leases'!$D$15,IF(BK16&lt;'3. Leases'!$H$15,0,'3. Leases'!$C$15*MAX(0,'3. Leases'!$F$15*'3. Leases'!$E$15*(1+'2. Inputs'!$B$6)^(('3. Leases'!$G$15+'3. Leases'!$H$15+INT(($A16-'3. Leases'!$G$15-1)/('3. Leases'!$H$15+'2. Inputs'!$B$11))*('3. Leases'!$H$15+'2. Inputs'!$B$11))/4)-('2. Inputs'!$B$3+'2. Inputs'!$B$4)*(1+'2. Inputs'!$B$7)^(('3. Leases'!$G$15+'3. Leases'!$H$15+INT(($A16-'3. Leases'!$G$15-1)/('3. Leases'!$H$15+'2. Inputs'!$B$11))*('3. Leases'!$H$15+'2. Inputs'!$B$11))/4))))</f>
        <v>565500</v>
      </c>
      <c r="BN16" s="15" t="n">
        <f aca="false">IF($A16&lt;='3. Leases'!$G$15,0,IF(BK16=0,'3. Leases'!$C$15*'2. Inputs'!$B$8*(1+'2. Inputs'!$B$7)^(('3. Leases'!$G$15+INT(($A16-'3. Leases'!$G$15-1)/('3. Leases'!$H$15+'2. Inputs'!$B$11))*('3. Leases'!$H$15+'2. Inputs'!$B$11))/4),0)+IF(BK16='3. Leases'!$H$15,'2. Inputs'!$B$12*MAX(0,'3. Leases'!$F$15*'3. Leases'!$E$15*(1+'2. Inputs'!$B$6)^(('3. Leases'!$G$15+'3. Leases'!$H$15+INT(($A16-'3. Leases'!$G$15-1)/('3. Leases'!$H$15+'2. Inputs'!$B$11))*('3. Leases'!$H$15+'2. Inputs'!$B$11))/4)-('2. Inputs'!$B$3+'2. Inputs'!$B$4)*(1+'2. Inputs'!$B$7)^(('3. Leases'!$G$15+'3. Leases'!$H$15+INT(($A16-'3. Leases'!$G$15-1)/('3. Leases'!$H$15+'2. Inputs'!$B$11))*('3. Leases'!$H$15+'2. Inputs'!$B$11))/4))*'3. Leases'!$C$15,0))</f>
        <v>0</v>
      </c>
      <c r="BO16" s="15" t="n">
        <f aca="false">IF($A16&lt;='3. Leases'!$G$15,0,IF(BK16&lt;'3. Leases'!$H$15,'3. Leases'!$C$15,0))</f>
        <v>0</v>
      </c>
      <c r="BP16" s="14" t="n">
        <f aca="false">IF($A16&lt;='3. Leases'!$G$16,-1,MOD($A16-'3. Leases'!$G$16-1,('3. Leases'!$H$16+'2. Inputs'!$B$11)))</f>
        <v>-1</v>
      </c>
      <c r="BQ16" s="15" t="n">
        <f aca="false">IF($A16&lt;='3. Leases'!$G$16,'3. Leases'!$C$16*'3. Leases'!$D$16/4,IF(BP16&lt;'3. Leases'!$H$16+'2. Inputs'!$B$10,0,'3. Leases'!$C$16*MAX(0,'3. Leases'!$F$16*'3. Leases'!$E$16*(1+'2. Inputs'!$B$6)^(('3. Leases'!$G$16+'3. Leases'!$H$16+INT(($A16-'3. Leases'!$G$16-1)/('3. Leases'!$H$16+'2. Inputs'!$B$11))*('3. Leases'!$H$16+'2. Inputs'!$B$11))/4)-('2. Inputs'!$B$3+'2. Inputs'!$B$4)*(1+'2. Inputs'!$B$7)^(('3. Leases'!$G$16+'3. Leases'!$H$16+INT(($A16-'3. Leases'!$G$16-1)/('3. Leases'!$H$16+'2. Inputs'!$B$11))*('3. Leases'!$H$16+'2. Inputs'!$B$11))/4))/4))</f>
        <v>54687.5</v>
      </c>
      <c r="BR16" s="15" t="n">
        <f aca="false">IF($A16&lt;='3. Leases'!$G$16,'3. Leases'!$C$16*'3. Leases'!$D$16,IF(BP16&lt;'3. Leases'!$H$16,0,'3. Leases'!$C$16*MAX(0,'3. Leases'!$F$16*'3. Leases'!$E$16*(1+'2. Inputs'!$B$6)^(('3. Leases'!$G$16+'3. Leases'!$H$16+INT(($A16-'3. Leases'!$G$16-1)/('3. Leases'!$H$16+'2. Inputs'!$B$11))*('3. Leases'!$H$16+'2. Inputs'!$B$11))/4)-('2. Inputs'!$B$3+'2. Inputs'!$B$4)*(1+'2. Inputs'!$B$7)^(('3. Leases'!$G$16+'3. Leases'!$H$16+INT(($A16-'3. Leases'!$G$16-1)/('3. Leases'!$H$16+'2. Inputs'!$B$11))*('3. Leases'!$H$16+'2. Inputs'!$B$11))/4))))</f>
        <v>218750</v>
      </c>
      <c r="BS16" s="15" t="n">
        <f aca="false">IF($A16&lt;='3. Leases'!$G$16,0,IF(BP16=0,'3. Leases'!$C$16*'2. Inputs'!$B$8*(1+'2. Inputs'!$B$7)^(('3. Leases'!$G$16+INT(($A16-'3. Leases'!$G$16-1)/('3. Leases'!$H$16+'2. Inputs'!$B$11))*('3. Leases'!$H$16+'2. Inputs'!$B$11))/4),0)+IF(BP16='3. Leases'!$H$16,'2. Inputs'!$B$12*MAX(0,'3. Leases'!$F$16*'3. Leases'!$E$16*(1+'2. Inputs'!$B$6)^(('3. Leases'!$G$16+'3. Leases'!$H$16+INT(($A16-'3. Leases'!$G$16-1)/('3. Leases'!$H$16+'2. Inputs'!$B$11))*('3. Leases'!$H$16+'2. Inputs'!$B$11))/4)-('2. Inputs'!$B$3+'2. Inputs'!$B$4)*(1+'2. Inputs'!$B$7)^(('3. Leases'!$G$16+'3. Leases'!$H$16+INT(($A16-'3. Leases'!$G$16-1)/('3. Leases'!$H$16+'2. Inputs'!$B$11))*('3. Leases'!$H$16+'2. Inputs'!$B$11))/4))*'3. Leases'!$C$16,0))</f>
        <v>0</v>
      </c>
      <c r="BT16" s="15" t="n">
        <f aca="false">IF($A16&lt;='3. Leases'!$G$16,0,IF(BP16&lt;'3. Leases'!$H$16,'3. Leases'!$C$16,0))</f>
        <v>0</v>
      </c>
      <c r="BU16" s="14" t="n">
        <f aca="false">IF($A16&lt;='3. Leases'!$G$17,-1,MOD($A16-'3. Leases'!$G$17-1,('3. Leases'!$H$17+'2. Inputs'!$B$11)))</f>
        <v>8</v>
      </c>
      <c r="BV16" s="15" t="n">
        <f aca="false">IF($A16&lt;='3. Leases'!$G$17,'3. Leases'!$C$17*'3. Leases'!$D$17/4,IF(BU16&lt;'3. Leases'!$H$17+'2. Inputs'!$B$10,0,'3. Leases'!$C$17*MAX(0,'3. Leases'!$F$17*'3. Leases'!$E$17*(1+'2. Inputs'!$B$6)^(('3. Leases'!$G$17+'3. Leases'!$H$17+INT(($A16-'3. Leases'!$G$17-1)/('3. Leases'!$H$17+'2. Inputs'!$B$11))*('3. Leases'!$H$17+'2. Inputs'!$B$11))/4)-('2. Inputs'!$B$3+'2. Inputs'!$B$4)*(1+'2. Inputs'!$B$7)^(('3. Leases'!$G$17+'3. Leases'!$H$17+INT(($A16-'3. Leases'!$G$17-1)/('3. Leases'!$H$17+'2. Inputs'!$B$11))*('3. Leases'!$H$17+'2. Inputs'!$B$11))/4))/4))</f>
        <v>24831.3684375</v>
      </c>
      <c r="BW16" s="15" t="n">
        <f aca="false">IF($A16&lt;='3. Leases'!$G$17,'3. Leases'!$C$17*'3. Leases'!$D$17,IF(BU16&lt;'3. Leases'!$H$17,0,'3. Leases'!$C$17*MAX(0,'3. Leases'!$F$17*'3. Leases'!$E$17*(1+'2. Inputs'!$B$6)^(('3. Leases'!$G$17+'3. Leases'!$H$17+INT(($A16-'3. Leases'!$G$17-1)/('3. Leases'!$H$17+'2. Inputs'!$B$11))*('3. Leases'!$H$17+'2. Inputs'!$B$11))/4)-('2. Inputs'!$B$3+'2. Inputs'!$B$4)*(1+'2. Inputs'!$B$7)^(('3. Leases'!$G$17+'3. Leases'!$H$17+INT(($A16-'3. Leases'!$G$17-1)/('3. Leases'!$H$17+'2. Inputs'!$B$11))*('3. Leases'!$H$17+'2. Inputs'!$B$11))/4))))</f>
        <v>99325.47375</v>
      </c>
      <c r="BX16" s="15" t="n">
        <f aca="false">IF($A16&lt;='3. Leases'!$G$17,0,IF(BU16=0,'3. Leases'!$C$17*'2. Inputs'!$B$8*(1+'2. Inputs'!$B$7)^(('3. Leases'!$G$17+INT(($A16-'3. Leases'!$G$17-1)/('3. Leases'!$H$17+'2. Inputs'!$B$11))*('3. Leases'!$H$17+'2. Inputs'!$B$11))/4),0)+IF(BU16='3. Leases'!$H$17,'2. Inputs'!$B$12*MAX(0,'3. Leases'!$F$17*'3. Leases'!$E$17*(1+'2. Inputs'!$B$6)^(('3. Leases'!$G$17+'3. Leases'!$H$17+INT(($A16-'3. Leases'!$G$17-1)/('3. Leases'!$H$17+'2. Inputs'!$B$11))*('3. Leases'!$H$17+'2. Inputs'!$B$11))/4)-('2. Inputs'!$B$3+'2. Inputs'!$B$4)*(1+'2. Inputs'!$B$7)^(('3. Leases'!$G$17+'3. Leases'!$H$17+INT(($A16-'3. Leases'!$G$17-1)/('3. Leases'!$H$17+'2. Inputs'!$B$11))*('3. Leases'!$H$17+'2. Inputs'!$B$11))/4))*'3. Leases'!$C$17,0))</f>
        <v>0</v>
      </c>
      <c r="BY16" s="15" t="n">
        <f aca="false">IF($A16&lt;='3. Leases'!$G$17,0,IF(BU16&lt;'3. Leases'!$H$17,'3. Leases'!$C$17,0))</f>
        <v>0</v>
      </c>
      <c r="BZ16" s="14" t="n">
        <f aca="false">IF($A16&lt;='3. Leases'!$G$18,-1,MOD($A16-'3. Leases'!$G$18-1,('3. Leases'!$H$18+'2. Inputs'!$B$11)))</f>
        <v>-1</v>
      </c>
      <c r="CA16" s="15" t="n">
        <f aca="false">IF($A16&lt;='3. Leases'!$G$18,'3. Leases'!$C$18*'3. Leases'!$D$18/4,IF(BZ16&lt;'3. Leases'!$H$18+'2. Inputs'!$B$10,0,'3. Leases'!$C$18*MAX(0,'3. Leases'!$F$18*'3. Leases'!$E$18*(1+'2. Inputs'!$B$6)^(('3. Leases'!$G$18+'3. Leases'!$H$18+INT(($A16-'3. Leases'!$G$18-1)/('3. Leases'!$H$18+'2. Inputs'!$B$11))*('3. Leases'!$H$18+'2. Inputs'!$B$11))/4)-('2. Inputs'!$B$3+'2. Inputs'!$B$4)*(1+'2. Inputs'!$B$7)^(('3. Leases'!$G$18+'3. Leases'!$H$18+INT(($A16-'3. Leases'!$G$18-1)/('3. Leases'!$H$18+'2. Inputs'!$B$11))*('3. Leases'!$H$18+'2. Inputs'!$B$11))/4))/4))</f>
        <v>118000</v>
      </c>
      <c r="CB16" s="15" t="n">
        <f aca="false">IF($A16&lt;='3. Leases'!$G$18,'3. Leases'!$C$18*'3. Leases'!$D$18,IF(BZ16&lt;'3. Leases'!$H$18,0,'3. Leases'!$C$18*MAX(0,'3. Leases'!$F$18*'3. Leases'!$E$18*(1+'2. Inputs'!$B$6)^(('3. Leases'!$G$18+'3. Leases'!$H$18+INT(($A16-'3. Leases'!$G$18-1)/('3. Leases'!$H$18+'2. Inputs'!$B$11))*('3. Leases'!$H$18+'2. Inputs'!$B$11))/4)-('2. Inputs'!$B$3+'2. Inputs'!$B$4)*(1+'2. Inputs'!$B$7)^(('3. Leases'!$G$18+'3. Leases'!$H$18+INT(($A16-'3. Leases'!$G$18-1)/('3. Leases'!$H$18+'2. Inputs'!$B$11))*('3. Leases'!$H$18+'2. Inputs'!$B$11))/4))))</f>
        <v>472000</v>
      </c>
      <c r="CC16" s="15" t="n">
        <f aca="false">IF($A16&lt;='3. Leases'!$G$18,0,IF(BZ16=0,'3. Leases'!$C$18*'2. Inputs'!$B$8*(1+'2. Inputs'!$B$7)^(('3. Leases'!$G$18+INT(($A16-'3. Leases'!$G$18-1)/('3. Leases'!$H$18+'2. Inputs'!$B$11))*('3. Leases'!$H$18+'2. Inputs'!$B$11))/4),0)+IF(BZ16='3. Leases'!$H$18,'2. Inputs'!$B$12*MAX(0,'3. Leases'!$F$18*'3. Leases'!$E$18*(1+'2. Inputs'!$B$6)^(('3. Leases'!$G$18+'3. Leases'!$H$18+INT(($A16-'3. Leases'!$G$18-1)/('3. Leases'!$H$18+'2. Inputs'!$B$11))*('3. Leases'!$H$18+'2. Inputs'!$B$11))/4)-('2. Inputs'!$B$3+'2. Inputs'!$B$4)*(1+'2. Inputs'!$B$7)^(('3. Leases'!$G$18+'3. Leases'!$H$18+INT(($A16-'3. Leases'!$G$18-1)/('3. Leases'!$H$18+'2. Inputs'!$B$11))*('3. Leases'!$H$18+'2. Inputs'!$B$11))/4))*'3. Leases'!$C$18,0))</f>
        <v>0</v>
      </c>
      <c r="CD16" s="15" t="n">
        <f aca="false">IF($A16&lt;='3. Leases'!$G$18,0,IF(BZ16&lt;'3. Leases'!$H$18,'3. Leases'!$C$18,0))</f>
        <v>0</v>
      </c>
      <c r="CE16" s="14" t="n">
        <f aca="false">IF($A16&lt;='3. Leases'!$G$19,-1,MOD($A16-'3. Leases'!$G$19-1,('3. Leases'!$H$19+'2. Inputs'!$B$11)))</f>
        <v>12</v>
      </c>
      <c r="CF16" s="15" t="n">
        <f aca="false">IF($A16&lt;='3. Leases'!$G$19,'3. Leases'!$C$19*'3. Leases'!$D$19/4,IF(CE16&lt;'3. Leases'!$H$19+'2. Inputs'!$B$10,0,'3. Leases'!$C$19*MAX(0,'3. Leases'!$F$19*'3. Leases'!$E$19*(1+'2. Inputs'!$B$6)^(('3. Leases'!$G$19+'3. Leases'!$H$19+INT(($A16-'3. Leases'!$G$19-1)/('3. Leases'!$H$19+'2. Inputs'!$B$11))*('3. Leases'!$H$19+'2. Inputs'!$B$11))/4)-('2. Inputs'!$B$3+'2. Inputs'!$B$4)*(1+'2. Inputs'!$B$7)^(('3. Leases'!$G$19+'3. Leases'!$H$19+INT(($A16-'3. Leases'!$G$19-1)/('3. Leases'!$H$19+'2. Inputs'!$B$11))*('3. Leases'!$H$19+'2. Inputs'!$B$11))/4))/4))</f>
        <v>26174.65625</v>
      </c>
      <c r="CG16" s="15" t="n">
        <f aca="false">IF($A16&lt;='3. Leases'!$G$19,'3. Leases'!$C$19*'3. Leases'!$D$19,IF(CE16&lt;'3. Leases'!$H$19,0,'3. Leases'!$C$19*MAX(0,'3. Leases'!$F$19*'3. Leases'!$E$19*(1+'2. Inputs'!$B$6)^(('3. Leases'!$G$19+'3. Leases'!$H$19+INT(($A16-'3. Leases'!$G$19-1)/('3. Leases'!$H$19+'2. Inputs'!$B$11))*('3. Leases'!$H$19+'2. Inputs'!$B$11))/4)-('2. Inputs'!$B$3+'2. Inputs'!$B$4)*(1+'2. Inputs'!$B$7)^(('3. Leases'!$G$19+'3. Leases'!$H$19+INT(($A16-'3. Leases'!$G$19-1)/('3. Leases'!$H$19+'2. Inputs'!$B$11))*('3. Leases'!$H$19+'2. Inputs'!$B$11))/4))))</f>
        <v>104698.625</v>
      </c>
      <c r="CH16" s="15" t="n">
        <f aca="false">IF($A16&lt;='3. Leases'!$G$19,0,IF(CE16=0,'3. Leases'!$C$19*'2. Inputs'!$B$8*(1+'2. Inputs'!$B$7)^(('3. Leases'!$G$19+INT(($A16-'3. Leases'!$G$19-1)/('3. Leases'!$H$19+'2. Inputs'!$B$11))*('3. Leases'!$H$19+'2. Inputs'!$B$11))/4),0)+IF(CE16='3. Leases'!$H$19,'2. Inputs'!$B$12*MAX(0,'3. Leases'!$F$19*'3. Leases'!$E$19*(1+'2. Inputs'!$B$6)^(('3. Leases'!$G$19+'3. Leases'!$H$19+INT(($A16-'3. Leases'!$G$19-1)/('3. Leases'!$H$19+'2. Inputs'!$B$11))*('3. Leases'!$H$19+'2. Inputs'!$B$11))/4)-('2. Inputs'!$B$3+'2. Inputs'!$B$4)*(1+'2. Inputs'!$B$7)^(('3. Leases'!$G$19+'3. Leases'!$H$19+INT(($A16-'3. Leases'!$G$19-1)/('3. Leases'!$H$19+'2. Inputs'!$B$11))*('3. Leases'!$H$19+'2. Inputs'!$B$11))/4))*'3. Leases'!$C$19,0))</f>
        <v>0</v>
      </c>
      <c r="CI16" s="15" t="n">
        <f aca="false">IF($A16&lt;='3. Leases'!$G$19,0,IF(CE16&lt;'3. Leases'!$H$19,'3. Leases'!$C$19,0))</f>
        <v>0</v>
      </c>
      <c r="CJ16" s="15" t="n">
        <f aca="false">D16+I16+N16+S16+X16+AC16+AH16+AM16+AR16+AW16+BB16+BG16+BL16+BQ16+BV16+CA16+CF16</f>
        <v>1125602.64687803</v>
      </c>
      <c r="CK16" s="15" t="n">
        <f aca="false">E16+J16+O16+T16+Y16+AD16+AI16+AN16+AS16+AX16+BC16+BH16+BM16+BR16+BW16+CB16+CG16</f>
        <v>4686950.75112213</v>
      </c>
      <c r="CL16" s="15" t="n">
        <f aca="false">F16+K16+P16+U16+Z16+AE16+AJ16+AO16+AT16+AY16+BD16+BI16+BN16+BS16+BX16+CC16+CH16</f>
        <v>492897.7745415</v>
      </c>
      <c r="CM16" s="15" t="n">
        <f aca="false">G16+L16+Q16+V16+AA16+AF16+AK16+AP16+AU16+AZ16+BE16+BJ16+BO16+BT16+BY16+CD16+CI16</f>
        <v>3040</v>
      </c>
      <c r="CN16" s="15" t="n">
        <f aca="false">CJ16*(1-'2. Inputs'!$B$13)*(1-'2. Inputs'!$B$15)-CM16*('2. Inputs'!$B$5-'2. Inputs'!$B$4*MIN('2. Inputs'!$B$14,'2. Inputs'!$B$9)/'2. Inputs'!$B$9)*(1+'2. Inputs'!$B$7)^(($A16-1)/4)/4</f>
        <v>972746.963284132</v>
      </c>
      <c r="CO16" s="15" t="n">
        <f aca="false">CN16-CL16</f>
        <v>479849.188742632</v>
      </c>
      <c r="CP16" s="16" t="n">
        <f aca="false">1/(1+((1+'2. Inputs'!$B$16)^0.25-1))^$A16</f>
        <v>0.767102416592426</v>
      </c>
      <c r="CQ16" s="15" t="n">
        <f aca="false">CO16*CP16</f>
        <v>368093.472284388</v>
      </c>
    </row>
    <row r="17" customFormat="false" ht="15" hidden="false" customHeight="false" outlineLevel="0" collapsed="false">
      <c r="A17" s="0" t="n">
        <v>14</v>
      </c>
      <c r="B17" s="0" t="n">
        <f aca="false">CEILING(A17/4,1)</f>
        <v>4</v>
      </c>
      <c r="C17" s="14" t="n">
        <f aca="false">IF($A17&lt;='3. Leases'!$G$3,-1,MOD($A17-'3. Leases'!$G$3-1,('3. Leases'!$H$3+'2. Inputs'!$B$11)))</f>
        <v>-1</v>
      </c>
      <c r="D17" s="15" t="n">
        <f aca="false">IF($A17&lt;='3. Leases'!$G$3,'3. Leases'!$C$3*'3. Leases'!$D$3/4,IF(C17&lt;'3. Leases'!$H$3+'2. Inputs'!$B$10,0,'3. Leases'!$C$3*MAX(0,'3. Leases'!$F$3*'3. Leases'!$E$3*(1+'2. Inputs'!$B$6)^(('3. Leases'!$G$3+'3. Leases'!$H$3+INT(($A17-'3. Leases'!$G$3-1)/('3. Leases'!$H$3+'2. Inputs'!$B$11))*('3. Leases'!$H$3+'2. Inputs'!$B$11))/4)-('2. Inputs'!$B$3+'2. Inputs'!$B$4)*(1+'2. Inputs'!$B$7)^(('3. Leases'!$G$3+'3. Leases'!$H$3+INT(($A17-'3. Leases'!$G$3-1)/('3. Leases'!$H$3+'2. Inputs'!$B$11))*('3. Leases'!$H$3+'2. Inputs'!$B$11))/4))/4))</f>
        <v>140400</v>
      </c>
      <c r="E17" s="15" t="n">
        <f aca="false">IF($A17&lt;='3. Leases'!$G$3,'3. Leases'!$C$3*'3. Leases'!$D$3,IF(C17&lt;'3. Leases'!$H$3,0,'3. Leases'!$C$3*MAX(0,'3. Leases'!$F$3*'3. Leases'!$E$3*(1+'2. Inputs'!$B$6)^(('3. Leases'!$G$3+'3. Leases'!$H$3+INT(($A17-'3. Leases'!$G$3-1)/('3. Leases'!$H$3+'2. Inputs'!$B$11))*('3. Leases'!$H$3+'2. Inputs'!$B$11))/4)-('2. Inputs'!$B$3+'2. Inputs'!$B$4)*(1+'2. Inputs'!$B$7)^(('3. Leases'!$G$3+'3. Leases'!$H$3+INT(($A17-'3. Leases'!$G$3-1)/('3. Leases'!$H$3+'2. Inputs'!$B$11))*('3. Leases'!$H$3+'2. Inputs'!$B$11))/4))))</f>
        <v>561600</v>
      </c>
      <c r="F17" s="15" t="n">
        <f aca="false">IF($A17&lt;='3. Leases'!$G$3,0,IF(C17=0,'3. Leases'!$C$3*'2. Inputs'!$B$8*(1+'2. Inputs'!$B$7)^(('3. Leases'!$G$3+INT(($A17-'3. Leases'!$G$3-1)/('3. Leases'!$H$3+'2. Inputs'!$B$11))*('3. Leases'!$H$3+'2. Inputs'!$B$11))/4),0)+IF(C17='3. Leases'!$H$3,'2. Inputs'!$B$12*MAX(0,'3. Leases'!$F$3*'3. Leases'!$E$3*(1+'2. Inputs'!$B$6)^(('3. Leases'!$G$3+'3. Leases'!$H$3+INT(($A17-'3. Leases'!$G$3-1)/('3. Leases'!$H$3+'2. Inputs'!$B$11))*('3. Leases'!$H$3+'2. Inputs'!$B$11))/4)-('2. Inputs'!$B$3+'2. Inputs'!$B$4)*(1+'2. Inputs'!$B$7)^(('3. Leases'!$G$3+'3. Leases'!$H$3+INT(($A17-'3. Leases'!$G$3-1)/('3. Leases'!$H$3+'2. Inputs'!$B$11))*('3. Leases'!$H$3+'2. Inputs'!$B$11))/4))*'3. Leases'!$C$3,0))</f>
        <v>0</v>
      </c>
      <c r="G17" s="15" t="n">
        <f aca="false">IF($A17&lt;='3. Leases'!$G$3,0,IF(C17&lt;'3. Leases'!$H$3,'3. Leases'!$C$3,0))</f>
        <v>0</v>
      </c>
      <c r="H17" s="14" t="n">
        <f aca="false">IF($A17&lt;='3. Leases'!$G$4,-1,MOD($A17-'3. Leases'!$G$4-1,('3. Leases'!$H$4+'2. Inputs'!$B$11)))</f>
        <v>-1</v>
      </c>
      <c r="I17" s="15" t="n">
        <f aca="false">IF($A17&lt;='3. Leases'!$G$4,'3. Leases'!$C$4*'3. Leases'!$D$4/4,IF(H17&lt;'3. Leases'!$H$4+'2. Inputs'!$B$10,0,'3. Leases'!$C$4*MAX(0,'3. Leases'!$F$4*'3. Leases'!$E$4*(1+'2. Inputs'!$B$6)^(('3. Leases'!$G$4+'3. Leases'!$H$4+INT(($A17-'3. Leases'!$G$4-1)/('3. Leases'!$H$4+'2. Inputs'!$B$11))*('3. Leases'!$H$4+'2. Inputs'!$B$11))/4)-('2. Inputs'!$B$3+'2. Inputs'!$B$4)*(1+'2. Inputs'!$B$7)^(('3. Leases'!$G$4+'3. Leases'!$H$4+INT(($A17-'3. Leases'!$G$4-1)/('3. Leases'!$H$4+'2. Inputs'!$B$11))*('3. Leases'!$H$4+'2. Inputs'!$B$11))/4))/4))</f>
        <v>157250</v>
      </c>
      <c r="J17" s="15" t="n">
        <f aca="false">IF($A17&lt;='3. Leases'!$G$4,'3. Leases'!$C$4*'3. Leases'!$D$4,IF(H17&lt;'3. Leases'!$H$4,0,'3. Leases'!$C$4*MAX(0,'3. Leases'!$F$4*'3. Leases'!$E$4*(1+'2. Inputs'!$B$6)^(('3. Leases'!$G$4+'3. Leases'!$H$4+INT(($A17-'3. Leases'!$G$4-1)/('3. Leases'!$H$4+'2. Inputs'!$B$11))*('3. Leases'!$H$4+'2. Inputs'!$B$11))/4)-('2. Inputs'!$B$3+'2. Inputs'!$B$4)*(1+'2. Inputs'!$B$7)^(('3. Leases'!$G$4+'3. Leases'!$H$4+INT(($A17-'3. Leases'!$G$4-1)/('3. Leases'!$H$4+'2. Inputs'!$B$11))*('3. Leases'!$H$4+'2. Inputs'!$B$11))/4))))</f>
        <v>629000</v>
      </c>
      <c r="K17" s="15" t="n">
        <f aca="false">IF($A17&lt;='3. Leases'!$G$4,0,IF(H17=0,'3. Leases'!$C$4*'2. Inputs'!$B$8*(1+'2. Inputs'!$B$7)^(('3. Leases'!$G$4+INT(($A17-'3. Leases'!$G$4-1)/('3. Leases'!$H$4+'2. Inputs'!$B$11))*('3. Leases'!$H$4+'2. Inputs'!$B$11))/4),0)+IF(H17='3. Leases'!$H$4,'2. Inputs'!$B$12*MAX(0,'3. Leases'!$F$4*'3. Leases'!$E$4*(1+'2. Inputs'!$B$6)^(('3. Leases'!$G$4+'3. Leases'!$H$4+INT(($A17-'3. Leases'!$G$4-1)/('3. Leases'!$H$4+'2. Inputs'!$B$11))*('3. Leases'!$H$4+'2. Inputs'!$B$11))/4)-('2. Inputs'!$B$3+'2. Inputs'!$B$4)*(1+'2. Inputs'!$B$7)^(('3. Leases'!$G$4+'3. Leases'!$H$4+INT(($A17-'3. Leases'!$G$4-1)/('3. Leases'!$H$4+'2. Inputs'!$B$11))*('3. Leases'!$H$4+'2. Inputs'!$B$11))/4))*'3. Leases'!$C$4,0))</f>
        <v>0</v>
      </c>
      <c r="L17" s="15" t="n">
        <f aca="false">IF($A17&lt;='3. Leases'!$G$4,0,IF(H17&lt;'3. Leases'!$H$4,'3. Leases'!$C$4,0))</f>
        <v>0</v>
      </c>
      <c r="M17" s="14" t="n">
        <f aca="false">IF($A17&lt;='3. Leases'!$G$5,-1,MOD($A17-'3. Leases'!$G$5-1,('3. Leases'!$H$5+'2. Inputs'!$B$11)))</f>
        <v>7</v>
      </c>
      <c r="N17" s="15" t="n">
        <f aca="false">IF($A17&lt;='3. Leases'!$G$5,'3. Leases'!$C$5*'3. Leases'!$D$5/4,IF(M17&lt;'3. Leases'!$H$5+'2. Inputs'!$B$10,0,'3. Leases'!$C$5*MAX(0,'3. Leases'!$F$5*'3. Leases'!$E$5*(1+'2. Inputs'!$B$6)^(('3. Leases'!$G$5+'3. Leases'!$H$5+INT(($A17-'3. Leases'!$G$5-1)/('3. Leases'!$H$5+'2. Inputs'!$B$11))*('3. Leases'!$H$5+'2. Inputs'!$B$11))/4)-('2. Inputs'!$B$3+'2. Inputs'!$B$4)*(1+'2. Inputs'!$B$7)^(('3. Leases'!$G$5+'3. Leases'!$H$5+INT(($A17-'3. Leases'!$G$5-1)/('3. Leases'!$H$5+'2. Inputs'!$B$11))*('3. Leases'!$H$5+'2. Inputs'!$B$11))/4))/4))</f>
        <v>77459.1221905334</v>
      </c>
      <c r="O17" s="15" t="n">
        <f aca="false">IF($A17&lt;='3. Leases'!$G$5,'3. Leases'!$C$5*'3. Leases'!$D$5,IF(M17&lt;'3. Leases'!$H$5,0,'3. Leases'!$C$5*MAX(0,'3. Leases'!$F$5*'3. Leases'!$E$5*(1+'2. Inputs'!$B$6)^(('3. Leases'!$G$5+'3. Leases'!$H$5+INT(($A17-'3. Leases'!$G$5-1)/('3. Leases'!$H$5+'2. Inputs'!$B$11))*('3. Leases'!$H$5+'2. Inputs'!$B$11))/4)-('2. Inputs'!$B$3+'2. Inputs'!$B$4)*(1+'2. Inputs'!$B$7)^(('3. Leases'!$G$5+'3. Leases'!$H$5+INT(($A17-'3. Leases'!$G$5-1)/('3. Leases'!$H$5+'2. Inputs'!$B$11))*('3. Leases'!$H$5+'2. Inputs'!$B$11))/4))))</f>
        <v>309836.488762134</v>
      </c>
      <c r="P17" s="15" t="n">
        <f aca="false">IF($A17&lt;='3. Leases'!$G$5,0,IF(M17=0,'3. Leases'!$C$5*'2. Inputs'!$B$8*(1+'2. Inputs'!$B$7)^(('3. Leases'!$G$5+INT(($A17-'3. Leases'!$G$5-1)/('3. Leases'!$H$5+'2. Inputs'!$B$11))*('3. Leases'!$H$5+'2. Inputs'!$B$11))/4),0)+IF(M17='3. Leases'!$H$5,'2. Inputs'!$B$12*MAX(0,'3. Leases'!$F$5*'3. Leases'!$E$5*(1+'2. Inputs'!$B$6)^(('3. Leases'!$G$5+'3. Leases'!$H$5+INT(($A17-'3. Leases'!$G$5-1)/('3. Leases'!$H$5+'2. Inputs'!$B$11))*('3. Leases'!$H$5+'2. Inputs'!$B$11))/4)-('2. Inputs'!$B$3+'2. Inputs'!$B$4)*(1+'2. Inputs'!$B$7)^(('3. Leases'!$G$5+'3. Leases'!$H$5+INT(($A17-'3. Leases'!$G$5-1)/('3. Leases'!$H$5+'2. Inputs'!$B$11))*('3. Leases'!$H$5+'2. Inputs'!$B$11))/4))*'3. Leases'!$C$5,0))</f>
        <v>0</v>
      </c>
      <c r="Q17" s="15" t="n">
        <f aca="false">IF($A17&lt;='3. Leases'!$G$5,0,IF(M17&lt;'3. Leases'!$H$5,'3. Leases'!$C$5,0))</f>
        <v>0</v>
      </c>
      <c r="R17" s="14" t="n">
        <f aca="false">IF($A17&lt;='3. Leases'!$G$6,-1,MOD($A17-'3. Leases'!$G$6-1,('3. Leases'!$H$6+'2. Inputs'!$B$11)))</f>
        <v>3</v>
      </c>
      <c r="S17" s="15" t="n">
        <f aca="false">IF($A17&lt;='3. Leases'!$G$6,'3. Leases'!$C$6*'3. Leases'!$D$6/4,IF(R17&lt;'3. Leases'!$H$6+'2. Inputs'!$B$10,0,'3. Leases'!$C$6*MAX(0,'3. Leases'!$F$6*'3. Leases'!$E$6*(1+'2. Inputs'!$B$6)^(('3. Leases'!$G$6+'3. Leases'!$H$6+INT(($A17-'3. Leases'!$G$6-1)/('3. Leases'!$H$6+'2. Inputs'!$B$11))*('3. Leases'!$H$6+'2. Inputs'!$B$11))/4)-('2. Inputs'!$B$3+'2. Inputs'!$B$4)*(1+'2. Inputs'!$B$7)^(('3. Leases'!$G$6+'3. Leases'!$H$6+INT(($A17-'3. Leases'!$G$6-1)/('3. Leases'!$H$6+'2. Inputs'!$B$11))*('3. Leases'!$H$6+'2. Inputs'!$B$11))/4))/4))</f>
        <v>0</v>
      </c>
      <c r="T17" s="15" t="n">
        <f aca="false">IF($A17&lt;='3. Leases'!$G$6,'3. Leases'!$C$6*'3. Leases'!$D$6,IF(R17&lt;'3. Leases'!$H$6,0,'3. Leases'!$C$6*MAX(0,'3. Leases'!$F$6*'3. Leases'!$E$6*(1+'2. Inputs'!$B$6)^(('3. Leases'!$G$6+'3. Leases'!$H$6+INT(($A17-'3. Leases'!$G$6-1)/('3. Leases'!$H$6+'2. Inputs'!$B$11))*('3. Leases'!$H$6+'2. Inputs'!$B$11))/4)-('2. Inputs'!$B$3+'2. Inputs'!$B$4)*(1+'2. Inputs'!$B$7)^(('3. Leases'!$G$6+'3. Leases'!$H$6+INT(($A17-'3. Leases'!$G$6-1)/('3. Leases'!$H$6+'2. Inputs'!$B$11))*('3. Leases'!$H$6+'2. Inputs'!$B$11))/4))))</f>
        <v>0</v>
      </c>
      <c r="U17" s="15" t="n">
        <f aca="false">IF($A17&lt;='3. Leases'!$G$6,0,IF(R17=0,'3. Leases'!$C$6*'2. Inputs'!$B$8*(1+'2. Inputs'!$B$7)^(('3. Leases'!$G$6+INT(($A17-'3. Leases'!$G$6-1)/('3. Leases'!$H$6+'2. Inputs'!$B$11))*('3. Leases'!$H$6+'2. Inputs'!$B$11))/4),0)+IF(R17='3. Leases'!$H$6,'2. Inputs'!$B$12*MAX(0,'3. Leases'!$F$6*'3. Leases'!$E$6*(1+'2. Inputs'!$B$6)^(('3. Leases'!$G$6+'3. Leases'!$H$6+INT(($A17-'3. Leases'!$G$6-1)/('3. Leases'!$H$6+'2. Inputs'!$B$11))*('3. Leases'!$H$6+'2. Inputs'!$B$11))/4)-('2. Inputs'!$B$3+'2. Inputs'!$B$4)*(1+'2. Inputs'!$B$7)^(('3. Leases'!$G$6+'3. Leases'!$H$6+INT(($A17-'3. Leases'!$G$6-1)/('3. Leases'!$H$6+'2. Inputs'!$B$11))*('3. Leases'!$H$6+'2. Inputs'!$B$11))/4))*'3. Leases'!$C$6,0))</f>
        <v>0</v>
      </c>
      <c r="V17" s="15" t="n">
        <f aca="false">IF($A17&lt;='3. Leases'!$G$6,0,IF(R17&lt;'3. Leases'!$H$6,'3. Leases'!$C$6,0))</f>
        <v>640</v>
      </c>
      <c r="W17" s="14" t="n">
        <f aca="false">IF($A17&lt;='3. Leases'!$G$7,-1,MOD($A17-'3. Leases'!$G$7-1,('3. Leases'!$H$7+'2. Inputs'!$B$11)))</f>
        <v>-1</v>
      </c>
      <c r="X17" s="15" t="n">
        <f aca="false">IF($A17&lt;='3. Leases'!$G$7,'3. Leases'!$C$7*'3. Leases'!$D$7/4,IF(W17&lt;'3. Leases'!$H$7+'2. Inputs'!$B$10,0,'3. Leases'!$C$7*MAX(0,'3. Leases'!$F$7*'3. Leases'!$E$7*(1+'2. Inputs'!$B$6)^(('3. Leases'!$G$7+'3. Leases'!$H$7+INT(($A17-'3. Leases'!$G$7-1)/('3. Leases'!$H$7+'2. Inputs'!$B$11))*('3. Leases'!$H$7+'2. Inputs'!$B$11))/4)-('2. Inputs'!$B$3+'2. Inputs'!$B$4)*(1+'2. Inputs'!$B$7)^(('3. Leases'!$G$7+'3. Leases'!$H$7+INT(($A17-'3. Leases'!$G$7-1)/('3. Leases'!$H$7+'2. Inputs'!$B$11))*('3. Leases'!$H$7+'2. Inputs'!$B$11))/4))/4))</f>
        <v>106000</v>
      </c>
      <c r="Y17" s="15" t="n">
        <f aca="false">IF($A17&lt;='3. Leases'!$G$7,'3. Leases'!$C$7*'3. Leases'!$D$7,IF(W17&lt;'3. Leases'!$H$7,0,'3. Leases'!$C$7*MAX(0,'3. Leases'!$F$7*'3. Leases'!$E$7*(1+'2. Inputs'!$B$6)^(('3. Leases'!$G$7+'3. Leases'!$H$7+INT(($A17-'3. Leases'!$G$7-1)/('3. Leases'!$H$7+'2. Inputs'!$B$11))*('3. Leases'!$H$7+'2. Inputs'!$B$11))/4)-('2. Inputs'!$B$3+'2. Inputs'!$B$4)*(1+'2. Inputs'!$B$7)^(('3. Leases'!$G$7+'3. Leases'!$H$7+INT(($A17-'3. Leases'!$G$7-1)/('3. Leases'!$H$7+'2. Inputs'!$B$11))*('3. Leases'!$H$7+'2. Inputs'!$B$11))/4))))</f>
        <v>424000</v>
      </c>
      <c r="Z17" s="15" t="n">
        <f aca="false">IF($A17&lt;='3. Leases'!$G$7,0,IF(W17=0,'3. Leases'!$C$7*'2. Inputs'!$B$8*(1+'2. Inputs'!$B$7)^(('3. Leases'!$G$7+INT(($A17-'3. Leases'!$G$7-1)/('3. Leases'!$H$7+'2. Inputs'!$B$11))*('3. Leases'!$H$7+'2. Inputs'!$B$11))/4),0)+IF(W17='3. Leases'!$H$7,'2. Inputs'!$B$12*MAX(0,'3. Leases'!$F$7*'3. Leases'!$E$7*(1+'2. Inputs'!$B$6)^(('3. Leases'!$G$7+'3. Leases'!$H$7+INT(($A17-'3. Leases'!$G$7-1)/('3. Leases'!$H$7+'2. Inputs'!$B$11))*('3. Leases'!$H$7+'2. Inputs'!$B$11))/4)-('2. Inputs'!$B$3+'2. Inputs'!$B$4)*(1+'2. Inputs'!$B$7)^(('3. Leases'!$G$7+'3. Leases'!$H$7+INT(($A17-'3. Leases'!$G$7-1)/('3. Leases'!$H$7+'2. Inputs'!$B$11))*('3. Leases'!$H$7+'2. Inputs'!$B$11))/4))*'3. Leases'!$C$7,0))</f>
        <v>0</v>
      </c>
      <c r="AA17" s="15" t="n">
        <f aca="false">IF($A17&lt;='3. Leases'!$G$7,0,IF(W17&lt;'3. Leases'!$H$7,'3. Leases'!$C$7,0))</f>
        <v>0</v>
      </c>
      <c r="AB17" s="14" t="n">
        <f aca="false">IF($A17&lt;='3. Leases'!$G$8,-1,MOD($A17-'3. Leases'!$G$8-1,('3. Leases'!$H$8+'2. Inputs'!$B$11)))</f>
        <v>-1</v>
      </c>
      <c r="AC17" s="15" t="n">
        <f aca="false">IF($A17&lt;='3. Leases'!$G$8,'3. Leases'!$C$8*'3. Leases'!$D$8/4,IF(AB17&lt;'3. Leases'!$H$8+'2. Inputs'!$B$10,0,'3. Leases'!$C$8*MAX(0,'3. Leases'!$F$8*'3. Leases'!$E$8*(1+'2. Inputs'!$B$6)^(('3. Leases'!$G$8+'3. Leases'!$H$8+INT(($A17-'3. Leases'!$G$8-1)/('3. Leases'!$H$8+'2. Inputs'!$B$11))*('3. Leases'!$H$8+'2. Inputs'!$B$11))/4)-('2. Inputs'!$B$3+'2. Inputs'!$B$4)*(1+'2. Inputs'!$B$7)^(('3. Leases'!$G$8+'3. Leases'!$H$8+INT(($A17-'3. Leases'!$G$8-1)/('3. Leases'!$H$8+'2. Inputs'!$B$11))*('3. Leases'!$H$8+'2. Inputs'!$B$11))/4))/4))</f>
        <v>55000</v>
      </c>
      <c r="AD17" s="15" t="n">
        <f aca="false">IF($A17&lt;='3. Leases'!$G$8,'3. Leases'!$C$8*'3. Leases'!$D$8,IF(AB17&lt;'3. Leases'!$H$8,0,'3. Leases'!$C$8*MAX(0,'3. Leases'!$F$8*'3. Leases'!$E$8*(1+'2. Inputs'!$B$6)^(('3. Leases'!$G$8+'3. Leases'!$H$8+INT(($A17-'3. Leases'!$G$8-1)/('3. Leases'!$H$8+'2. Inputs'!$B$11))*('3. Leases'!$H$8+'2. Inputs'!$B$11))/4)-('2. Inputs'!$B$3+'2. Inputs'!$B$4)*(1+'2. Inputs'!$B$7)^(('3. Leases'!$G$8+'3. Leases'!$H$8+INT(($A17-'3. Leases'!$G$8-1)/('3. Leases'!$H$8+'2. Inputs'!$B$11))*('3. Leases'!$H$8+'2. Inputs'!$B$11))/4))))</f>
        <v>220000</v>
      </c>
      <c r="AE17" s="15" t="n">
        <f aca="false">IF($A17&lt;='3. Leases'!$G$8,0,IF(AB17=0,'3. Leases'!$C$8*'2. Inputs'!$B$8*(1+'2. Inputs'!$B$7)^(('3. Leases'!$G$8+INT(($A17-'3. Leases'!$G$8-1)/('3. Leases'!$H$8+'2. Inputs'!$B$11))*('3. Leases'!$H$8+'2. Inputs'!$B$11))/4),0)+IF(AB17='3. Leases'!$H$8,'2. Inputs'!$B$12*MAX(0,'3. Leases'!$F$8*'3. Leases'!$E$8*(1+'2. Inputs'!$B$6)^(('3. Leases'!$G$8+'3. Leases'!$H$8+INT(($A17-'3. Leases'!$G$8-1)/('3. Leases'!$H$8+'2. Inputs'!$B$11))*('3. Leases'!$H$8+'2. Inputs'!$B$11))/4)-('2. Inputs'!$B$3+'2. Inputs'!$B$4)*(1+'2. Inputs'!$B$7)^(('3. Leases'!$G$8+'3. Leases'!$H$8+INT(($A17-'3. Leases'!$G$8-1)/('3. Leases'!$H$8+'2. Inputs'!$B$11))*('3. Leases'!$H$8+'2. Inputs'!$B$11))/4))*'3. Leases'!$C$8,0))</f>
        <v>0</v>
      </c>
      <c r="AF17" s="15" t="n">
        <f aca="false">IF($A17&lt;='3. Leases'!$G$8,0,IF(AB17&lt;'3. Leases'!$H$8,'3. Leases'!$C$8,0))</f>
        <v>0</v>
      </c>
      <c r="AG17" s="14" t="n">
        <f aca="false">IF($A17&lt;='3. Leases'!$G$9,-1,MOD($A17-'3. Leases'!$G$9-1,('3. Leases'!$H$9+'2. Inputs'!$B$11)))</f>
        <v>-1</v>
      </c>
      <c r="AH17" s="15" t="n">
        <f aca="false">IF($A17&lt;='3. Leases'!$G$9,'3. Leases'!$C$9*'3. Leases'!$D$9/4,IF(AG17&lt;'3. Leases'!$H$9+'2. Inputs'!$B$10,0,'3. Leases'!$C$9*MAX(0,'3. Leases'!$F$9*'3. Leases'!$E$9*(1+'2. Inputs'!$B$6)^(('3. Leases'!$G$9+'3. Leases'!$H$9+INT(($A17-'3. Leases'!$G$9-1)/('3. Leases'!$H$9+'2. Inputs'!$B$11))*('3. Leases'!$H$9+'2. Inputs'!$B$11))/4)-('2. Inputs'!$B$3+'2. Inputs'!$B$4)*(1+'2. Inputs'!$B$7)^(('3. Leases'!$G$9+'3. Leases'!$H$9+INT(($A17-'3. Leases'!$G$9-1)/('3. Leases'!$H$9+'2. Inputs'!$B$11))*('3. Leases'!$H$9+'2. Inputs'!$B$11))/4))/4))</f>
        <v>59800</v>
      </c>
      <c r="AI17" s="15" t="n">
        <f aca="false">IF($A17&lt;='3. Leases'!$G$9,'3. Leases'!$C$9*'3. Leases'!$D$9,IF(AG17&lt;'3. Leases'!$H$9,0,'3. Leases'!$C$9*MAX(0,'3. Leases'!$F$9*'3. Leases'!$E$9*(1+'2. Inputs'!$B$6)^(('3. Leases'!$G$9+'3. Leases'!$H$9+INT(($A17-'3. Leases'!$G$9-1)/('3. Leases'!$H$9+'2. Inputs'!$B$11))*('3. Leases'!$H$9+'2. Inputs'!$B$11))/4)-('2. Inputs'!$B$3+'2. Inputs'!$B$4)*(1+'2. Inputs'!$B$7)^(('3. Leases'!$G$9+'3. Leases'!$H$9+INT(($A17-'3. Leases'!$G$9-1)/('3. Leases'!$H$9+'2. Inputs'!$B$11))*('3. Leases'!$H$9+'2. Inputs'!$B$11))/4))))</f>
        <v>239200</v>
      </c>
      <c r="AJ17" s="15" t="n">
        <f aca="false">IF($A17&lt;='3. Leases'!$G$9,0,IF(AG17=0,'3. Leases'!$C$9*'2. Inputs'!$B$8*(1+'2. Inputs'!$B$7)^(('3. Leases'!$G$9+INT(($A17-'3. Leases'!$G$9-1)/('3. Leases'!$H$9+'2. Inputs'!$B$11))*('3. Leases'!$H$9+'2. Inputs'!$B$11))/4),0)+IF(AG17='3. Leases'!$H$9,'2. Inputs'!$B$12*MAX(0,'3. Leases'!$F$9*'3. Leases'!$E$9*(1+'2. Inputs'!$B$6)^(('3. Leases'!$G$9+'3. Leases'!$H$9+INT(($A17-'3. Leases'!$G$9-1)/('3. Leases'!$H$9+'2. Inputs'!$B$11))*('3. Leases'!$H$9+'2. Inputs'!$B$11))/4)-('2. Inputs'!$B$3+'2. Inputs'!$B$4)*(1+'2. Inputs'!$B$7)^(('3. Leases'!$G$9+'3. Leases'!$H$9+INT(($A17-'3. Leases'!$G$9-1)/('3. Leases'!$H$9+'2. Inputs'!$B$11))*('3. Leases'!$H$9+'2. Inputs'!$B$11))/4))*'3. Leases'!$C$9,0))</f>
        <v>0</v>
      </c>
      <c r="AK17" s="15" t="n">
        <f aca="false">IF($A17&lt;='3. Leases'!$G$9,0,IF(AG17&lt;'3. Leases'!$H$9,'3. Leases'!$C$9,0))</f>
        <v>0</v>
      </c>
      <c r="AL17" s="14" t="n">
        <f aca="false">IF($A17&lt;='3. Leases'!$G$10,-1,MOD($A17-'3. Leases'!$G$10-1,('3. Leases'!$H$10+'2. Inputs'!$B$11)))</f>
        <v>-1</v>
      </c>
      <c r="AM17" s="15" t="n">
        <f aca="false">IF($A17&lt;='3. Leases'!$G$10,'3. Leases'!$C$10*'3. Leases'!$D$10/4,IF(AL17&lt;'3. Leases'!$H$10+'2. Inputs'!$B$10,0,'3. Leases'!$C$10*MAX(0,'3. Leases'!$F$10*'3. Leases'!$E$10*(1+'2. Inputs'!$B$6)^(('3. Leases'!$G$10+'3. Leases'!$H$10+INT(($A17-'3. Leases'!$G$10-1)/('3. Leases'!$H$10+'2. Inputs'!$B$11))*('3. Leases'!$H$10+'2. Inputs'!$B$11))/4)-('2. Inputs'!$B$3+'2. Inputs'!$B$4)*(1+'2. Inputs'!$B$7)^(('3. Leases'!$G$10+'3. Leases'!$H$10+INT(($A17-'3. Leases'!$G$10-1)/('3. Leases'!$H$10+'2. Inputs'!$B$11))*('3. Leases'!$H$10+'2. Inputs'!$B$11))/4))/4))</f>
        <v>24000</v>
      </c>
      <c r="AN17" s="15" t="n">
        <f aca="false">IF($A17&lt;='3. Leases'!$G$10,'3. Leases'!$C$10*'3. Leases'!$D$10,IF(AL17&lt;'3. Leases'!$H$10,0,'3. Leases'!$C$10*MAX(0,'3. Leases'!$F$10*'3. Leases'!$E$10*(1+'2. Inputs'!$B$6)^(('3. Leases'!$G$10+'3. Leases'!$H$10+INT(($A17-'3. Leases'!$G$10-1)/('3. Leases'!$H$10+'2. Inputs'!$B$11))*('3. Leases'!$H$10+'2. Inputs'!$B$11))/4)-('2. Inputs'!$B$3+'2. Inputs'!$B$4)*(1+'2. Inputs'!$B$7)^(('3. Leases'!$G$10+'3. Leases'!$H$10+INT(($A17-'3. Leases'!$G$10-1)/('3. Leases'!$H$10+'2. Inputs'!$B$11))*('3. Leases'!$H$10+'2. Inputs'!$B$11))/4))))</f>
        <v>96000</v>
      </c>
      <c r="AO17" s="15" t="n">
        <f aca="false">IF($A17&lt;='3. Leases'!$G$10,0,IF(AL17=0,'3. Leases'!$C$10*'2. Inputs'!$B$8*(1+'2. Inputs'!$B$7)^(('3. Leases'!$G$10+INT(($A17-'3. Leases'!$G$10-1)/('3. Leases'!$H$10+'2. Inputs'!$B$11))*('3. Leases'!$H$10+'2. Inputs'!$B$11))/4),0)+IF(AL17='3. Leases'!$H$10,'2. Inputs'!$B$12*MAX(0,'3. Leases'!$F$10*'3. Leases'!$E$10*(1+'2. Inputs'!$B$6)^(('3. Leases'!$G$10+'3. Leases'!$H$10+INT(($A17-'3. Leases'!$G$10-1)/('3. Leases'!$H$10+'2. Inputs'!$B$11))*('3. Leases'!$H$10+'2. Inputs'!$B$11))/4)-('2. Inputs'!$B$3+'2. Inputs'!$B$4)*(1+'2. Inputs'!$B$7)^(('3. Leases'!$G$10+'3. Leases'!$H$10+INT(($A17-'3. Leases'!$G$10-1)/('3. Leases'!$H$10+'2. Inputs'!$B$11))*('3. Leases'!$H$10+'2. Inputs'!$B$11))/4))*'3. Leases'!$C$10,0))</f>
        <v>0</v>
      </c>
      <c r="AP17" s="15" t="n">
        <f aca="false">IF($A17&lt;='3. Leases'!$G$10,0,IF(AL17&lt;'3. Leases'!$H$10,'3. Leases'!$C$10,0))</f>
        <v>0</v>
      </c>
      <c r="AQ17" s="14" t="n">
        <f aca="false">IF($A17&lt;='3. Leases'!$G$11,-1,MOD($A17-'3. Leases'!$G$11-1,('3. Leases'!$H$11+'2. Inputs'!$B$11)))</f>
        <v>1</v>
      </c>
      <c r="AR17" s="15" t="n">
        <f aca="false">IF($A17&lt;='3. Leases'!$G$11,'3. Leases'!$C$11*'3. Leases'!$D$11/4,IF(AQ17&lt;'3. Leases'!$H$11+'2. Inputs'!$B$10,0,'3. Leases'!$C$11*MAX(0,'3. Leases'!$F$11*'3. Leases'!$E$11*(1+'2. Inputs'!$B$6)^(('3. Leases'!$G$11+'3. Leases'!$H$11+INT(($A17-'3. Leases'!$G$11-1)/('3. Leases'!$H$11+'2. Inputs'!$B$11))*('3. Leases'!$H$11+'2. Inputs'!$B$11))/4)-('2. Inputs'!$B$3+'2. Inputs'!$B$4)*(1+'2. Inputs'!$B$7)^(('3. Leases'!$G$11+'3. Leases'!$H$11+INT(($A17-'3. Leases'!$G$11-1)/('3. Leases'!$H$11+'2. Inputs'!$B$11))*('3. Leases'!$H$11+'2. Inputs'!$B$11))/4))/4))</f>
        <v>0</v>
      </c>
      <c r="AS17" s="15" t="n">
        <f aca="false">IF($A17&lt;='3. Leases'!$G$11,'3. Leases'!$C$11*'3. Leases'!$D$11,IF(AQ17&lt;'3. Leases'!$H$11,0,'3. Leases'!$C$11*MAX(0,'3. Leases'!$F$11*'3. Leases'!$E$11*(1+'2. Inputs'!$B$6)^(('3. Leases'!$G$11+'3. Leases'!$H$11+INT(($A17-'3. Leases'!$G$11-1)/('3. Leases'!$H$11+'2. Inputs'!$B$11))*('3. Leases'!$H$11+'2. Inputs'!$B$11))/4)-('2. Inputs'!$B$3+'2. Inputs'!$B$4)*(1+'2. Inputs'!$B$7)^(('3. Leases'!$G$11+'3. Leases'!$H$11+INT(($A17-'3. Leases'!$G$11-1)/('3. Leases'!$H$11+'2. Inputs'!$B$11))*('3. Leases'!$H$11+'2. Inputs'!$B$11))/4))))</f>
        <v>0</v>
      </c>
      <c r="AT17" s="15" t="n">
        <f aca="false">IF($A17&lt;='3. Leases'!$G$11,0,IF(AQ17=0,'3. Leases'!$C$11*'2. Inputs'!$B$8*(1+'2. Inputs'!$B$7)^(('3. Leases'!$G$11+INT(($A17-'3. Leases'!$G$11-1)/('3. Leases'!$H$11+'2. Inputs'!$B$11))*('3. Leases'!$H$11+'2. Inputs'!$B$11))/4),0)+IF(AQ17='3. Leases'!$H$11,'2. Inputs'!$B$12*MAX(0,'3. Leases'!$F$11*'3. Leases'!$E$11*(1+'2. Inputs'!$B$6)^(('3. Leases'!$G$11+'3. Leases'!$H$11+INT(($A17-'3. Leases'!$G$11-1)/('3. Leases'!$H$11+'2. Inputs'!$B$11))*('3. Leases'!$H$11+'2. Inputs'!$B$11))/4)-('2. Inputs'!$B$3+'2. Inputs'!$B$4)*(1+'2. Inputs'!$B$7)^(('3. Leases'!$G$11+'3. Leases'!$H$11+INT(($A17-'3. Leases'!$G$11-1)/('3. Leases'!$H$11+'2. Inputs'!$B$11))*('3. Leases'!$H$11+'2. Inputs'!$B$11))/4))*'3. Leases'!$C$11,0))</f>
        <v>0</v>
      </c>
      <c r="AU17" s="15" t="n">
        <f aca="false">IF($A17&lt;='3. Leases'!$G$11,0,IF(AQ17&lt;'3. Leases'!$H$11,'3. Leases'!$C$11,0))</f>
        <v>2400</v>
      </c>
      <c r="AV17" s="14" t="n">
        <f aca="false">IF($A17&lt;='3. Leases'!$G$12,-1,MOD($A17-'3. Leases'!$G$12-1,('3. Leases'!$H$12+'2. Inputs'!$B$11)))</f>
        <v>-1</v>
      </c>
      <c r="AW17" s="15" t="n">
        <f aca="false">IF($A17&lt;='3. Leases'!$G$12,'3. Leases'!$C$12*'3. Leases'!$D$12/4,IF(AV17&lt;'3. Leases'!$H$12+'2. Inputs'!$B$10,0,'3. Leases'!$C$12*MAX(0,'3. Leases'!$F$12*'3. Leases'!$E$12*(1+'2. Inputs'!$B$6)^(('3. Leases'!$G$12+'3. Leases'!$H$12+INT(($A17-'3. Leases'!$G$12-1)/('3. Leases'!$H$12+'2. Inputs'!$B$11))*('3. Leases'!$H$12+'2. Inputs'!$B$11))/4)-('2. Inputs'!$B$3+'2. Inputs'!$B$4)*(1+'2. Inputs'!$B$7)^(('3. Leases'!$G$12+'3. Leases'!$H$12+INT(($A17-'3. Leases'!$G$12-1)/('3. Leases'!$H$12+'2. Inputs'!$B$11))*('3. Leases'!$H$12+'2. Inputs'!$B$11))/4))/4))</f>
        <v>21000</v>
      </c>
      <c r="AX17" s="15" t="n">
        <f aca="false">IF($A17&lt;='3. Leases'!$G$12,'3. Leases'!$C$12*'3. Leases'!$D$12,IF(AV17&lt;'3. Leases'!$H$12,0,'3. Leases'!$C$12*MAX(0,'3. Leases'!$F$12*'3. Leases'!$E$12*(1+'2. Inputs'!$B$6)^(('3. Leases'!$G$12+'3. Leases'!$H$12+INT(($A17-'3. Leases'!$G$12-1)/('3. Leases'!$H$12+'2. Inputs'!$B$11))*('3. Leases'!$H$12+'2. Inputs'!$B$11))/4)-('2. Inputs'!$B$3+'2. Inputs'!$B$4)*(1+'2. Inputs'!$B$7)^(('3. Leases'!$G$12+'3. Leases'!$H$12+INT(($A17-'3. Leases'!$G$12-1)/('3. Leases'!$H$12+'2. Inputs'!$B$11))*('3. Leases'!$H$12+'2. Inputs'!$B$11))/4))))</f>
        <v>84000</v>
      </c>
      <c r="AY17" s="15" t="n">
        <f aca="false">IF($A17&lt;='3. Leases'!$G$12,0,IF(AV17=0,'3. Leases'!$C$12*'2. Inputs'!$B$8*(1+'2. Inputs'!$B$7)^(('3. Leases'!$G$12+INT(($A17-'3. Leases'!$G$12-1)/('3. Leases'!$H$12+'2. Inputs'!$B$11))*('3. Leases'!$H$12+'2. Inputs'!$B$11))/4),0)+IF(AV17='3. Leases'!$H$12,'2. Inputs'!$B$12*MAX(0,'3. Leases'!$F$12*'3. Leases'!$E$12*(1+'2. Inputs'!$B$6)^(('3. Leases'!$G$12+'3. Leases'!$H$12+INT(($A17-'3. Leases'!$G$12-1)/('3. Leases'!$H$12+'2. Inputs'!$B$11))*('3. Leases'!$H$12+'2. Inputs'!$B$11))/4)-('2. Inputs'!$B$3+'2. Inputs'!$B$4)*(1+'2. Inputs'!$B$7)^(('3. Leases'!$G$12+'3. Leases'!$H$12+INT(($A17-'3. Leases'!$G$12-1)/('3. Leases'!$H$12+'2. Inputs'!$B$11))*('3. Leases'!$H$12+'2. Inputs'!$B$11))/4))*'3. Leases'!$C$12,0))</f>
        <v>0</v>
      </c>
      <c r="AZ17" s="15" t="n">
        <f aca="false">IF($A17&lt;='3. Leases'!$G$12,0,IF(AV17&lt;'3. Leases'!$H$12,'3. Leases'!$C$12,0))</f>
        <v>0</v>
      </c>
      <c r="BA17" s="14" t="n">
        <f aca="false">IF($A17&lt;='3. Leases'!$G$13,-1,MOD($A17-'3. Leases'!$G$13-1,('3. Leases'!$H$13+'2. Inputs'!$B$11)))</f>
        <v>5</v>
      </c>
      <c r="BB17" s="15" t="n">
        <f aca="false">IF($A17&lt;='3. Leases'!$G$13,'3. Leases'!$C$13*'3. Leases'!$D$13/4,IF(BA17&lt;'3. Leases'!$H$13+'2. Inputs'!$B$10,0,'3. Leases'!$C$13*MAX(0,'3. Leases'!$F$13*'3. Leases'!$E$13*(1+'2. Inputs'!$B$6)^(('3. Leases'!$G$13+'3. Leases'!$H$13+INT(($A17-'3. Leases'!$G$13-1)/('3. Leases'!$H$13+'2. Inputs'!$B$11))*('3. Leases'!$H$13+'2. Inputs'!$B$11))/4)-('2. Inputs'!$B$3+'2. Inputs'!$B$4)*(1+'2. Inputs'!$B$7)^(('3. Leases'!$G$13+'3. Leases'!$H$13+INT(($A17-'3. Leases'!$G$13-1)/('3. Leases'!$H$13+'2. Inputs'!$B$11))*('3. Leases'!$H$13+'2. Inputs'!$B$11))/4))/4))</f>
        <v>0</v>
      </c>
      <c r="BC17" s="15" t="n">
        <f aca="false">IF($A17&lt;='3. Leases'!$G$13,'3. Leases'!$C$13*'3. Leases'!$D$13,IF(BA17&lt;'3. Leases'!$H$13,0,'3. Leases'!$C$13*MAX(0,'3. Leases'!$F$13*'3. Leases'!$E$13*(1+'2. Inputs'!$B$6)^(('3. Leases'!$G$13+'3. Leases'!$H$13+INT(($A17-'3. Leases'!$G$13-1)/('3. Leases'!$H$13+'2. Inputs'!$B$11))*('3. Leases'!$H$13+'2. Inputs'!$B$11))/4)-('2. Inputs'!$B$3+'2. Inputs'!$B$4)*(1+'2. Inputs'!$B$7)^(('3. Leases'!$G$13+'3. Leases'!$H$13+INT(($A17-'3. Leases'!$G$13-1)/('3. Leases'!$H$13+'2. Inputs'!$B$11))*('3. Leases'!$H$13+'2. Inputs'!$B$11))/4))))</f>
        <v>184540.16361</v>
      </c>
      <c r="BD17" s="15" t="n">
        <f aca="false">IF($A17&lt;='3. Leases'!$G$13,0,IF(BA17=0,'3. Leases'!$C$13*'2. Inputs'!$B$8*(1+'2. Inputs'!$B$7)^(('3. Leases'!$G$13+INT(($A17-'3. Leases'!$G$13-1)/('3. Leases'!$H$13+'2. Inputs'!$B$11))*('3. Leases'!$H$13+'2. Inputs'!$B$11))/4),0)+IF(BA17='3. Leases'!$H$13,'2. Inputs'!$B$12*MAX(0,'3. Leases'!$F$13*'3. Leases'!$E$13*(1+'2. Inputs'!$B$6)^(('3. Leases'!$G$13+'3. Leases'!$H$13+INT(($A17-'3. Leases'!$G$13-1)/('3. Leases'!$H$13+'2. Inputs'!$B$11))*('3. Leases'!$H$13+'2. Inputs'!$B$11))/4)-('2. Inputs'!$B$3+'2. Inputs'!$B$4)*(1+'2. Inputs'!$B$7)^(('3. Leases'!$G$13+'3. Leases'!$H$13+INT(($A17-'3. Leases'!$G$13-1)/('3. Leases'!$H$13+'2. Inputs'!$B$11))*('3. Leases'!$H$13+'2. Inputs'!$B$11))/4))*'3. Leases'!$C$13,0))</f>
        <v>0</v>
      </c>
      <c r="BE17" s="15" t="n">
        <f aca="false">IF($A17&lt;='3. Leases'!$G$13,0,IF(BA17&lt;'3. Leases'!$H$13,'3. Leases'!$C$13,0))</f>
        <v>0</v>
      </c>
      <c r="BF17" s="14" t="n">
        <f aca="false">IF($A17&lt;='3. Leases'!$G$14,-1,MOD($A17-'3. Leases'!$G$14-1,('3. Leases'!$H$14+'2. Inputs'!$B$11)))</f>
        <v>-1</v>
      </c>
      <c r="BG17" s="15" t="n">
        <f aca="false">IF($A17&lt;='3. Leases'!$G$14,'3. Leases'!$C$14*'3. Leases'!$D$14/4,IF(BF17&lt;'3. Leases'!$H$14+'2. Inputs'!$B$10,0,'3. Leases'!$C$14*MAX(0,'3. Leases'!$F$14*'3. Leases'!$E$14*(1+'2. Inputs'!$B$6)^(('3. Leases'!$G$14+'3. Leases'!$H$14+INT(($A17-'3. Leases'!$G$14-1)/('3. Leases'!$H$14+'2. Inputs'!$B$11))*('3. Leases'!$H$14+'2. Inputs'!$B$11))/4)-('2. Inputs'!$B$3+'2. Inputs'!$B$4)*(1+'2. Inputs'!$B$7)^(('3. Leases'!$G$14+'3. Leases'!$H$14+INT(($A17-'3. Leases'!$G$14-1)/('3. Leases'!$H$14+'2. Inputs'!$B$11))*('3. Leases'!$H$14+'2. Inputs'!$B$11))/4))/4))</f>
        <v>119625</v>
      </c>
      <c r="BH17" s="15" t="n">
        <f aca="false">IF($A17&lt;='3. Leases'!$G$14,'3. Leases'!$C$14*'3. Leases'!$D$14,IF(BF17&lt;'3. Leases'!$H$14,0,'3. Leases'!$C$14*MAX(0,'3. Leases'!$F$14*'3. Leases'!$E$14*(1+'2. Inputs'!$B$6)^(('3. Leases'!$G$14+'3. Leases'!$H$14+INT(($A17-'3. Leases'!$G$14-1)/('3. Leases'!$H$14+'2. Inputs'!$B$11))*('3. Leases'!$H$14+'2. Inputs'!$B$11))/4)-('2. Inputs'!$B$3+'2. Inputs'!$B$4)*(1+'2. Inputs'!$B$7)^(('3. Leases'!$G$14+'3. Leases'!$H$14+INT(($A17-'3. Leases'!$G$14-1)/('3. Leases'!$H$14+'2. Inputs'!$B$11))*('3. Leases'!$H$14+'2. Inputs'!$B$11))/4))))</f>
        <v>478500</v>
      </c>
      <c r="BI17" s="15" t="n">
        <f aca="false">IF($A17&lt;='3. Leases'!$G$14,0,IF(BF17=0,'3. Leases'!$C$14*'2. Inputs'!$B$8*(1+'2. Inputs'!$B$7)^(('3. Leases'!$G$14+INT(($A17-'3. Leases'!$G$14-1)/('3. Leases'!$H$14+'2. Inputs'!$B$11))*('3. Leases'!$H$14+'2. Inputs'!$B$11))/4),0)+IF(BF17='3. Leases'!$H$14,'2. Inputs'!$B$12*MAX(0,'3. Leases'!$F$14*'3. Leases'!$E$14*(1+'2. Inputs'!$B$6)^(('3. Leases'!$G$14+'3. Leases'!$H$14+INT(($A17-'3. Leases'!$G$14-1)/('3. Leases'!$H$14+'2. Inputs'!$B$11))*('3. Leases'!$H$14+'2. Inputs'!$B$11))/4)-('2. Inputs'!$B$3+'2. Inputs'!$B$4)*(1+'2. Inputs'!$B$7)^(('3. Leases'!$G$14+'3. Leases'!$H$14+INT(($A17-'3. Leases'!$G$14-1)/('3. Leases'!$H$14+'2. Inputs'!$B$11))*('3. Leases'!$H$14+'2. Inputs'!$B$11))/4))*'3. Leases'!$C$14,0))</f>
        <v>0</v>
      </c>
      <c r="BJ17" s="15" t="n">
        <f aca="false">IF($A17&lt;='3. Leases'!$G$14,0,IF(BF17&lt;'3. Leases'!$H$14,'3. Leases'!$C$14,0))</f>
        <v>0</v>
      </c>
      <c r="BK17" s="14" t="n">
        <f aca="false">IF($A17&lt;='3. Leases'!$G$15,-1,MOD($A17-'3. Leases'!$G$15-1,('3. Leases'!$H$15+'2. Inputs'!$B$11)))</f>
        <v>-1</v>
      </c>
      <c r="BL17" s="15" t="n">
        <f aca="false">IF($A17&lt;='3. Leases'!$G$15,'3. Leases'!$C$15*'3. Leases'!$D$15/4,IF(BK17&lt;'3. Leases'!$H$15+'2. Inputs'!$B$10,0,'3. Leases'!$C$15*MAX(0,'3. Leases'!$F$15*'3. Leases'!$E$15*(1+'2. Inputs'!$B$6)^(('3. Leases'!$G$15+'3. Leases'!$H$15+INT(($A17-'3. Leases'!$G$15-1)/('3. Leases'!$H$15+'2. Inputs'!$B$11))*('3. Leases'!$H$15+'2. Inputs'!$B$11))/4)-('2. Inputs'!$B$3+'2. Inputs'!$B$4)*(1+'2. Inputs'!$B$7)^(('3. Leases'!$G$15+'3. Leases'!$H$15+INT(($A17-'3. Leases'!$G$15-1)/('3. Leases'!$H$15+'2. Inputs'!$B$11))*('3. Leases'!$H$15+'2. Inputs'!$B$11))/4))/4))</f>
        <v>141375</v>
      </c>
      <c r="BM17" s="15" t="n">
        <f aca="false">IF($A17&lt;='3. Leases'!$G$15,'3. Leases'!$C$15*'3. Leases'!$D$15,IF(BK17&lt;'3. Leases'!$H$15,0,'3. Leases'!$C$15*MAX(0,'3. Leases'!$F$15*'3. Leases'!$E$15*(1+'2. Inputs'!$B$6)^(('3. Leases'!$G$15+'3. Leases'!$H$15+INT(($A17-'3. Leases'!$G$15-1)/('3. Leases'!$H$15+'2. Inputs'!$B$11))*('3. Leases'!$H$15+'2. Inputs'!$B$11))/4)-('2. Inputs'!$B$3+'2. Inputs'!$B$4)*(1+'2. Inputs'!$B$7)^(('3. Leases'!$G$15+'3. Leases'!$H$15+INT(($A17-'3. Leases'!$G$15-1)/('3. Leases'!$H$15+'2. Inputs'!$B$11))*('3. Leases'!$H$15+'2. Inputs'!$B$11))/4))))</f>
        <v>565500</v>
      </c>
      <c r="BN17" s="15" t="n">
        <f aca="false">IF($A17&lt;='3. Leases'!$G$15,0,IF(BK17=0,'3. Leases'!$C$15*'2. Inputs'!$B$8*(1+'2. Inputs'!$B$7)^(('3. Leases'!$G$15+INT(($A17-'3. Leases'!$G$15-1)/('3. Leases'!$H$15+'2. Inputs'!$B$11))*('3. Leases'!$H$15+'2. Inputs'!$B$11))/4),0)+IF(BK17='3. Leases'!$H$15,'2. Inputs'!$B$12*MAX(0,'3. Leases'!$F$15*'3. Leases'!$E$15*(1+'2. Inputs'!$B$6)^(('3. Leases'!$G$15+'3. Leases'!$H$15+INT(($A17-'3. Leases'!$G$15-1)/('3. Leases'!$H$15+'2. Inputs'!$B$11))*('3. Leases'!$H$15+'2. Inputs'!$B$11))/4)-('2. Inputs'!$B$3+'2. Inputs'!$B$4)*(1+'2. Inputs'!$B$7)^(('3. Leases'!$G$15+'3. Leases'!$H$15+INT(($A17-'3. Leases'!$G$15-1)/('3. Leases'!$H$15+'2. Inputs'!$B$11))*('3. Leases'!$H$15+'2. Inputs'!$B$11))/4))*'3. Leases'!$C$15,0))</f>
        <v>0</v>
      </c>
      <c r="BO17" s="15" t="n">
        <f aca="false">IF($A17&lt;='3. Leases'!$G$15,0,IF(BK17&lt;'3. Leases'!$H$15,'3. Leases'!$C$15,0))</f>
        <v>0</v>
      </c>
      <c r="BP17" s="14" t="n">
        <f aca="false">IF($A17&lt;='3. Leases'!$G$16,-1,MOD($A17-'3. Leases'!$G$16-1,('3. Leases'!$H$16+'2. Inputs'!$B$11)))</f>
        <v>-1</v>
      </c>
      <c r="BQ17" s="15" t="n">
        <f aca="false">IF($A17&lt;='3. Leases'!$G$16,'3. Leases'!$C$16*'3. Leases'!$D$16/4,IF(BP17&lt;'3. Leases'!$H$16+'2. Inputs'!$B$10,0,'3. Leases'!$C$16*MAX(0,'3. Leases'!$F$16*'3. Leases'!$E$16*(1+'2. Inputs'!$B$6)^(('3. Leases'!$G$16+'3. Leases'!$H$16+INT(($A17-'3. Leases'!$G$16-1)/('3. Leases'!$H$16+'2. Inputs'!$B$11))*('3. Leases'!$H$16+'2. Inputs'!$B$11))/4)-('2. Inputs'!$B$3+'2. Inputs'!$B$4)*(1+'2. Inputs'!$B$7)^(('3. Leases'!$G$16+'3. Leases'!$H$16+INT(($A17-'3. Leases'!$G$16-1)/('3. Leases'!$H$16+'2. Inputs'!$B$11))*('3. Leases'!$H$16+'2. Inputs'!$B$11))/4))/4))</f>
        <v>54687.5</v>
      </c>
      <c r="BR17" s="15" t="n">
        <f aca="false">IF($A17&lt;='3. Leases'!$G$16,'3. Leases'!$C$16*'3. Leases'!$D$16,IF(BP17&lt;'3. Leases'!$H$16,0,'3. Leases'!$C$16*MAX(0,'3. Leases'!$F$16*'3. Leases'!$E$16*(1+'2. Inputs'!$B$6)^(('3. Leases'!$G$16+'3. Leases'!$H$16+INT(($A17-'3. Leases'!$G$16-1)/('3. Leases'!$H$16+'2. Inputs'!$B$11))*('3. Leases'!$H$16+'2. Inputs'!$B$11))/4)-('2. Inputs'!$B$3+'2. Inputs'!$B$4)*(1+'2. Inputs'!$B$7)^(('3. Leases'!$G$16+'3. Leases'!$H$16+INT(($A17-'3. Leases'!$G$16-1)/('3. Leases'!$H$16+'2. Inputs'!$B$11))*('3. Leases'!$H$16+'2. Inputs'!$B$11))/4))))</f>
        <v>218750</v>
      </c>
      <c r="BS17" s="15" t="n">
        <f aca="false">IF($A17&lt;='3. Leases'!$G$16,0,IF(BP17=0,'3. Leases'!$C$16*'2. Inputs'!$B$8*(1+'2. Inputs'!$B$7)^(('3. Leases'!$G$16+INT(($A17-'3. Leases'!$G$16-1)/('3. Leases'!$H$16+'2. Inputs'!$B$11))*('3. Leases'!$H$16+'2. Inputs'!$B$11))/4),0)+IF(BP17='3. Leases'!$H$16,'2. Inputs'!$B$12*MAX(0,'3. Leases'!$F$16*'3. Leases'!$E$16*(1+'2. Inputs'!$B$6)^(('3. Leases'!$G$16+'3. Leases'!$H$16+INT(($A17-'3. Leases'!$G$16-1)/('3. Leases'!$H$16+'2. Inputs'!$B$11))*('3. Leases'!$H$16+'2. Inputs'!$B$11))/4)-('2. Inputs'!$B$3+'2. Inputs'!$B$4)*(1+'2. Inputs'!$B$7)^(('3. Leases'!$G$16+'3. Leases'!$H$16+INT(($A17-'3. Leases'!$G$16-1)/('3. Leases'!$H$16+'2. Inputs'!$B$11))*('3. Leases'!$H$16+'2. Inputs'!$B$11))/4))*'3. Leases'!$C$16,0))</f>
        <v>0</v>
      </c>
      <c r="BT17" s="15" t="n">
        <f aca="false">IF($A17&lt;='3. Leases'!$G$16,0,IF(BP17&lt;'3. Leases'!$H$16,'3. Leases'!$C$16,0))</f>
        <v>0</v>
      </c>
      <c r="BU17" s="14" t="n">
        <f aca="false">IF($A17&lt;='3. Leases'!$G$17,-1,MOD($A17-'3. Leases'!$G$17-1,('3. Leases'!$H$17+'2. Inputs'!$B$11)))</f>
        <v>9</v>
      </c>
      <c r="BV17" s="15" t="n">
        <f aca="false">IF($A17&lt;='3. Leases'!$G$17,'3. Leases'!$C$17*'3. Leases'!$D$17/4,IF(BU17&lt;'3. Leases'!$H$17+'2. Inputs'!$B$10,0,'3. Leases'!$C$17*MAX(0,'3. Leases'!$F$17*'3. Leases'!$E$17*(1+'2. Inputs'!$B$6)^(('3. Leases'!$G$17+'3. Leases'!$H$17+INT(($A17-'3. Leases'!$G$17-1)/('3. Leases'!$H$17+'2. Inputs'!$B$11))*('3. Leases'!$H$17+'2. Inputs'!$B$11))/4)-('2. Inputs'!$B$3+'2. Inputs'!$B$4)*(1+'2. Inputs'!$B$7)^(('3. Leases'!$G$17+'3. Leases'!$H$17+INT(($A17-'3. Leases'!$G$17-1)/('3. Leases'!$H$17+'2. Inputs'!$B$11))*('3. Leases'!$H$17+'2. Inputs'!$B$11))/4))/4))</f>
        <v>24831.3684375</v>
      </c>
      <c r="BW17" s="15" t="n">
        <f aca="false">IF($A17&lt;='3. Leases'!$G$17,'3. Leases'!$C$17*'3. Leases'!$D$17,IF(BU17&lt;'3. Leases'!$H$17,0,'3. Leases'!$C$17*MAX(0,'3. Leases'!$F$17*'3. Leases'!$E$17*(1+'2. Inputs'!$B$6)^(('3. Leases'!$G$17+'3. Leases'!$H$17+INT(($A17-'3. Leases'!$G$17-1)/('3. Leases'!$H$17+'2. Inputs'!$B$11))*('3. Leases'!$H$17+'2. Inputs'!$B$11))/4)-('2. Inputs'!$B$3+'2. Inputs'!$B$4)*(1+'2. Inputs'!$B$7)^(('3. Leases'!$G$17+'3. Leases'!$H$17+INT(($A17-'3. Leases'!$G$17-1)/('3. Leases'!$H$17+'2. Inputs'!$B$11))*('3. Leases'!$H$17+'2. Inputs'!$B$11))/4))))</f>
        <v>99325.47375</v>
      </c>
      <c r="BX17" s="15" t="n">
        <f aca="false">IF($A17&lt;='3. Leases'!$G$17,0,IF(BU17=0,'3. Leases'!$C$17*'2. Inputs'!$B$8*(1+'2. Inputs'!$B$7)^(('3. Leases'!$G$17+INT(($A17-'3. Leases'!$G$17-1)/('3. Leases'!$H$17+'2. Inputs'!$B$11))*('3. Leases'!$H$17+'2. Inputs'!$B$11))/4),0)+IF(BU17='3. Leases'!$H$17,'2. Inputs'!$B$12*MAX(0,'3. Leases'!$F$17*'3. Leases'!$E$17*(1+'2. Inputs'!$B$6)^(('3. Leases'!$G$17+'3. Leases'!$H$17+INT(($A17-'3. Leases'!$G$17-1)/('3. Leases'!$H$17+'2. Inputs'!$B$11))*('3. Leases'!$H$17+'2. Inputs'!$B$11))/4)-('2. Inputs'!$B$3+'2. Inputs'!$B$4)*(1+'2. Inputs'!$B$7)^(('3. Leases'!$G$17+'3. Leases'!$H$17+INT(($A17-'3. Leases'!$G$17-1)/('3. Leases'!$H$17+'2. Inputs'!$B$11))*('3. Leases'!$H$17+'2. Inputs'!$B$11))/4))*'3. Leases'!$C$17,0))</f>
        <v>0</v>
      </c>
      <c r="BY17" s="15" t="n">
        <f aca="false">IF($A17&lt;='3. Leases'!$G$17,0,IF(BU17&lt;'3. Leases'!$H$17,'3. Leases'!$C$17,0))</f>
        <v>0</v>
      </c>
      <c r="BZ17" s="14" t="n">
        <f aca="false">IF($A17&lt;='3. Leases'!$G$18,-1,MOD($A17-'3. Leases'!$G$18-1,('3. Leases'!$H$18+'2. Inputs'!$B$11)))</f>
        <v>-1</v>
      </c>
      <c r="CA17" s="15" t="n">
        <f aca="false">IF($A17&lt;='3. Leases'!$G$18,'3. Leases'!$C$18*'3. Leases'!$D$18/4,IF(BZ17&lt;'3. Leases'!$H$18+'2. Inputs'!$B$10,0,'3. Leases'!$C$18*MAX(0,'3. Leases'!$F$18*'3. Leases'!$E$18*(1+'2. Inputs'!$B$6)^(('3. Leases'!$G$18+'3. Leases'!$H$18+INT(($A17-'3. Leases'!$G$18-1)/('3. Leases'!$H$18+'2. Inputs'!$B$11))*('3. Leases'!$H$18+'2. Inputs'!$B$11))/4)-('2. Inputs'!$B$3+'2. Inputs'!$B$4)*(1+'2. Inputs'!$B$7)^(('3. Leases'!$G$18+'3. Leases'!$H$18+INT(($A17-'3. Leases'!$G$18-1)/('3. Leases'!$H$18+'2. Inputs'!$B$11))*('3. Leases'!$H$18+'2. Inputs'!$B$11))/4))/4))</f>
        <v>118000</v>
      </c>
      <c r="CB17" s="15" t="n">
        <f aca="false">IF($A17&lt;='3. Leases'!$G$18,'3. Leases'!$C$18*'3. Leases'!$D$18,IF(BZ17&lt;'3. Leases'!$H$18,0,'3. Leases'!$C$18*MAX(0,'3. Leases'!$F$18*'3. Leases'!$E$18*(1+'2. Inputs'!$B$6)^(('3. Leases'!$G$18+'3. Leases'!$H$18+INT(($A17-'3. Leases'!$G$18-1)/('3. Leases'!$H$18+'2. Inputs'!$B$11))*('3. Leases'!$H$18+'2. Inputs'!$B$11))/4)-('2. Inputs'!$B$3+'2. Inputs'!$B$4)*(1+'2. Inputs'!$B$7)^(('3. Leases'!$G$18+'3. Leases'!$H$18+INT(($A17-'3. Leases'!$G$18-1)/('3. Leases'!$H$18+'2. Inputs'!$B$11))*('3. Leases'!$H$18+'2. Inputs'!$B$11))/4))))</f>
        <v>472000</v>
      </c>
      <c r="CC17" s="15" t="n">
        <f aca="false">IF($A17&lt;='3. Leases'!$G$18,0,IF(BZ17=0,'3. Leases'!$C$18*'2. Inputs'!$B$8*(1+'2. Inputs'!$B$7)^(('3. Leases'!$G$18+INT(($A17-'3. Leases'!$G$18-1)/('3. Leases'!$H$18+'2. Inputs'!$B$11))*('3. Leases'!$H$18+'2. Inputs'!$B$11))/4),0)+IF(BZ17='3. Leases'!$H$18,'2. Inputs'!$B$12*MAX(0,'3. Leases'!$F$18*'3. Leases'!$E$18*(1+'2. Inputs'!$B$6)^(('3. Leases'!$G$18+'3. Leases'!$H$18+INT(($A17-'3. Leases'!$G$18-1)/('3. Leases'!$H$18+'2. Inputs'!$B$11))*('3. Leases'!$H$18+'2. Inputs'!$B$11))/4)-('2. Inputs'!$B$3+'2. Inputs'!$B$4)*(1+'2. Inputs'!$B$7)^(('3. Leases'!$G$18+'3. Leases'!$H$18+INT(($A17-'3. Leases'!$G$18-1)/('3. Leases'!$H$18+'2. Inputs'!$B$11))*('3. Leases'!$H$18+'2. Inputs'!$B$11))/4))*'3. Leases'!$C$18,0))</f>
        <v>0</v>
      </c>
      <c r="CD17" s="15" t="n">
        <f aca="false">IF($A17&lt;='3. Leases'!$G$18,0,IF(BZ17&lt;'3. Leases'!$H$18,'3. Leases'!$C$18,0))</f>
        <v>0</v>
      </c>
      <c r="CE17" s="14" t="n">
        <f aca="false">IF($A17&lt;='3. Leases'!$G$19,-1,MOD($A17-'3. Leases'!$G$19-1,('3. Leases'!$H$19+'2. Inputs'!$B$11)))</f>
        <v>13</v>
      </c>
      <c r="CF17" s="15" t="n">
        <f aca="false">IF($A17&lt;='3. Leases'!$G$19,'3. Leases'!$C$19*'3. Leases'!$D$19/4,IF(CE17&lt;'3. Leases'!$H$19+'2. Inputs'!$B$10,0,'3. Leases'!$C$19*MAX(0,'3. Leases'!$F$19*'3. Leases'!$E$19*(1+'2. Inputs'!$B$6)^(('3. Leases'!$G$19+'3. Leases'!$H$19+INT(($A17-'3. Leases'!$G$19-1)/('3. Leases'!$H$19+'2. Inputs'!$B$11))*('3. Leases'!$H$19+'2. Inputs'!$B$11))/4)-('2. Inputs'!$B$3+'2. Inputs'!$B$4)*(1+'2. Inputs'!$B$7)^(('3. Leases'!$G$19+'3. Leases'!$H$19+INT(($A17-'3. Leases'!$G$19-1)/('3. Leases'!$H$19+'2. Inputs'!$B$11))*('3. Leases'!$H$19+'2. Inputs'!$B$11))/4))/4))</f>
        <v>26174.65625</v>
      </c>
      <c r="CG17" s="15" t="n">
        <f aca="false">IF($A17&lt;='3. Leases'!$G$19,'3. Leases'!$C$19*'3. Leases'!$D$19,IF(CE17&lt;'3. Leases'!$H$19,0,'3. Leases'!$C$19*MAX(0,'3. Leases'!$F$19*'3. Leases'!$E$19*(1+'2. Inputs'!$B$6)^(('3. Leases'!$G$19+'3. Leases'!$H$19+INT(($A17-'3. Leases'!$G$19-1)/('3. Leases'!$H$19+'2. Inputs'!$B$11))*('3. Leases'!$H$19+'2. Inputs'!$B$11))/4)-('2. Inputs'!$B$3+'2. Inputs'!$B$4)*(1+'2. Inputs'!$B$7)^(('3. Leases'!$G$19+'3. Leases'!$H$19+INT(($A17-'3. Leases'!$G$19-1)/('3. Leases'!$H$19+'2. Inputs'!$B$11))*('3. Leases'!$H$19+'2. Inputs'!$B$11))/4))))</f>
        <v>104698.625</v>
      </c>
      <c r="CH17" s="15" t="n">
        <f aca="false">IF($A17&lt;='3. Leases'!$G$19,0,IF(CE17=0,'3. Leases'!$C$19*'2. Inputs'!$B$8*(1+'2. Inputs'!$B$7)^(('3. Leases'!$G$19+INT(($A17-'3. Leases'!$G$19-1)/('3. Leases'!$H$19+'2. Inputs'!$B$11))*('3. Leases'!$H$19+'2. Inputs'!$B$11))/4),0)+IF(CE17='3. Leases'!$H$19,'2. Inputs'!$B$12*MAX(0,'3. Leases'!$F$19*'3. Leases'!$E$19*(1+'2. Inputs'!$B$6)^(('3. Leases'!$G$19+'3. Leases'!$H$19+INT(($A17-'3. Leases'!$G$19-1)/('3. Leases'!$H$19+'2. Inputs'!$B$11))*('3. Leases'!$H$19+'2. Inputs'!$B$11))/4)-('2. Inputs'!$B$3+'2. Inputs'!$B$4)*(1+'2. Inputs'!$B$7)^(('3. Leases'!$G$19+'3. Leases'!$H$19+INT(($A17-'3. Leases'!$G$19-1)/('3. Leases'!$H$19+'2. Inputs'!$B$11))*('3. Leases'!$H$19+'2. Inputs'!$B$11))/4))*'3. Leases'!$C$19,0))</f>
        <v>0</v>
      </c>
      <c r="CI17" s="15" t="n">
        <f aca="false">IF($A17&lt;='3. Leases'!$G$19,0,IF(CE17&lt;'3. Leases'!$H$19,'3. Leases'!$C$19,0))</f>
        <v>0</v>
      </c>
      <c r="CJ17" s="15" t="n">
        <f aca="false">D17+I17+N17+S17+X17+AC17+AH17+AM17+AR17+AW17+BB17+BG17+BL17+BQ17+BV17+CA17+CF17</f>
        <v>1125602.64687803</v>
      </c>
      <c r="CK17" s="15" t="n">
        <f aca="false">E17+J17+O17+T17+Y17+AD17+AI17+AN17+AS17+AX17+BC17+BH17+BM17+BR17+BW17+CB17+CG17</f>
        <v>4686950.75112213</v>
      </c>
      <c r="CL17" s="15" t="n">
        <f aca="false">F17+K17+P17+U17+Z17+AE17+AJ17+AO17+AT17+AY17+BD17+BI17+BN17+BS17+BX17+CC17+CH17</f>
        <v>0</v>
      </c>
      <c r="CM17" s="15" t="n">
        <f aca="false">G17+L17+Q17+V17+AA17+AF17+AK17+AP17+AU17+AZ17+BE17+BJ17+BO17+BT17+BY17+CD17+CI17</f>
        <v>3040</v>
      </c>
      <c r="CN17" s="15" t="n">
        <f aca="false">CJ17*(1-'2. Inputs'!$B$13)*(1-'2. Inputs'!$B$15)-CM17*('2. Inputs'!$B$5-'2. Inputs'!$B$4*MIN('2. Inputs'!$B$14,'2. Inputs'!$B$9)/'2. Inputs'!$B$9)*(1+'2. Inputs'!$B$7)^(($A17-1)/4)/4</f>
        <v>972148.943681758</v>
      </c>
      <c r="CO17" s="15" t="n">
        <f aca="false">CN17-CL17</f>
        <v>972148.943681758</v>
      </c>
      <c r="CP17" s="16" t="n">
        <f aca="false">1/(1+((1+'2. Inputs'!$B$16)^0.25-1))^$A17</f>
        <v>0.751615826584791</v>
      </c>
      <c r="CQ17" s="15" t="n">
        <f aca="false">CO17*CP17</f>
        <v>730682.531868895</v>
      </c>
    </row>
    <row r="18" customFormat="false" ht="15" hidden="false" customHeight="false" outlineLevel="0" collapsed="false">
      <c r="A18" s="0" t="n">
        <v>15</v>
      </c>
      <c r="B18" s="0" t="n">
        <f aca="false">CEILING(A18/4,1)</f>
        <v>4</v>
      </c>
      <c r="C18" s="14" t="n">
        <f aca="false">IF($A18&lt;='3. Leases'!$G$3,-1,MOD($A18-'3. Leases'!$G$3-1,('3. Leases'!$H$3+'2. Inputs'!$B$11)))</f>
        <v>-1</v>
      </c>
      <c r="D18" s="15" t="n">
        <f aca="false">IF($A18&lt;='3. Leases'!$G$3,'3. Leases'!$C$3*'3. Leases'!$D$3/4,IF(C18&lt;'3. Leases'!$H$3+'2. Inputs'!$B$10,0,'3. Leases'!$C$3*MAX(0,'3. Leases'!$F$3*'3. Leases'!$E$3*(1+'2. Inputs'!$B$6)^(('3. Leases'!$G$3+'3. Leases'!$H$3+INT(($A18-'3. Leases'!$G$3-1)/('3. Leases'!$H$3+'2. Inputs'!$B$11))*('3. Leases'!$H$3+'2. Inputs'!$B$11))/4)-('2. Inputs'!$B$3+'2. Inputs'!$B$4)*(1+'2. Inputs'!$B$7)^(('3. Leases'!$G$3+'3. Leases'!$H$3+INT(($A18-'3. Leases'!$G$3-1)/('3. Leases'!$H$3+'2. Inputs'!$B$11))*('3. Leases'!$H$3+'2. Inputs'!$B$11))/4))/4))</f>
        <v>140400</v>
      </c>
      <c r="E18" s="15" t="n">
        <f aca="false">IF($A18&lt;='3. Leases'!$G$3,'3. Leases'!$C$3*'3. Leases'!$D$3,IF(C18&lt;'3. Leases'!$H$3,0,'3. Leases'!$C$3*MAX(0,'3. Leases'!$F$3*'3. Leases'!$E$3*(1+'2. Inputs'!$B$6)^(('3. Leases'!$G$3+'3. Leases'!$H$3+INT(($A18-'3. Leases'!$G$3-1)/('3. Leases'!$H$3+'2. Inputs'!$B$11))*('3. Leases'!$H$3+'2. Inputs'!$B$11))/4)-('2. Inputs'!$B$3+'2. Inputs'!$B$4)*(1+'2. Inputs'!$B$7)^(('3. Leases'!$G$3+'3. Leases'!$H$3+INT(($A18-'3. Leases'!$G$3-1)/('3. Leases'!$H$3+'2. Inputs'!$B$11))*('3. Leases'!$H$3+'2. Inputs'!$B$11))/4))))</f>
        <v>561600</v>
      </c>
      <c r="F18" s="15" t="n">
        <f aca="false">IF($A18&lt;='3. Leases'!$G$3,0,IF(C18=0,'3. Leases'!$C$3*'2. Inputs'!$B$8*(1+'2. Inputs'!$B$7)^(('3. Leases'!$G$3+INT(($A18-'3. Leases'!$G$3-1)/('3. Leases'!$H$3+'2. Inputs'!$B$11))*('3. Leases'!$H$3+'2. Inputs'!$B$11))/4),0)+IF(C18='3. Leases'!$H$3,'2. Inputs'!$B$12*MAX(0,'3. Leases'!$F$3*'3. Leases'!$E$3*(1+'2. Inputs'!$B$6)^(('3. Leases'!$G$3+'3. Leases'!$H$3+INT(($A18-'3. Leases'!$G$3-1)/('3. Leases'!$H$3+'2. Inputs'!$B$11))*('3. Leases'!$H$3+'2. Inputs'!$B$11))/4)-('2. Inputs'!$B$3+'2. Inputs'!$B$4)*(1+'2. Inputs'!$B$7)^(('3. Leases'!$G$3+'3. Leases'!$H$3+INT(($A18-'3. Leases'!$G$3-1)/('3. Leases'!$H$3+'2. Inputs'!$B$11))*('3. Leases'!$H$3+'2. Inputs'!$B$11))/4))*'3. Leases'!$C$3,0))</f>
        <v>0</v>
      </c>
      <c r="G18" s="15" t="n">
        <f aca="false">IF($A18&lt;='3. Leases'!$G$3,0,IF(C18&lt;'3. Leases'!$H$3,'3. Leases'!$C$3,0))</f>
        <v>0</v>
      </c>
      <c r="H18" s="14" t="n">
        <f aca="false">IF($A18&lt;='3. Leases'!$G$4,-1,MOD($A18-'3. Leases'!$G$4-1,('3. Leases'!$H$4+'2. Inputs'!$B$11)))</f>
        <v>0</v>
      </c>
      <c r="I18" s="15" t="n">
        <f aca="false">IF($A18&lt;='3. Leases'!$G$4,'3. Leases'!$C$4*'3. Leases'!$D$4/4,IF(H18&lt;'3. Leases'!$H$4+'2. Inputs'!$B$10,0,'3. Leases'!$C$4*MAX(0,'3. Leases'!$F$4*'3. Leases'!$E$4*(1+'2. Inputs'!$B$6)^(('3. Leases'!$G$4+'3. Leases'!$H$4+INT(($A18-'3. Leases'!$G$4-1)/('3. Leases'!$H$4+'2. Inputs'!$B$11))*('3. Leases'!$H$4+'2. Inputs'!$B$11))/4)-('2. Inputs'!$B$3+'2. Inputs'!$B$4)*(1+'2. Inputs'!$B$7)^(('3. Leases'!$G$4+'3. Leases'!$H$4+INT(($A18-'3. Leases'!$G$4-1)/('3. Leases'!$H$4+'2. Inputs'!$B$11))*('3. Leases'!$H$4+'2. Inputs'!$B$11))/4))/4))</f>
        <v>0</v>
      </c>
      <c r="J18" s="15" t="n">
        <f aca="false">IF($A18&lt;='3. Leases'!$G$4,'3. Leases'!$C$4*'3. Leases'!$D$4,IF(H18&lt;'3. Leases'!$H$4,0,'3. Leases'!$C$4*MAX(0,'3. Leases'!$F$4*'3. Leases'!$E$4*(1+'2. Inputs'!$B$6)^(('3. Leases'!$G$4+'3. Leases'!$H$4+INT(($A18-'3. Leases'!$G$4-1)/('3. Leases'!$H$4+'2. Inputs'!$B$11))*('3. Leases'!$H$4+'2. Inputs'!$B$11))/4)-('2. Inputs'!$B$3+'2. Inputs'!$B$4)*(1+'2. Inputs'!$B$7)^(('3. Leases'!$G$4+'3. Leases'!$H$4+INT(($A18-'3. Leases'!$G$4-1)/('3. Leases'!$H$4+'2. Inputs'!$B$11))*('3. Leases'!$H$4+'2. Inputs'!$B$11))/4))))</f>
        <v>0</v>
      </c>
      <c r="K18" s="15" t="n">
        <f aca="false">IF($A18&lt;='3. Leases'!$G$4,0,IF(H18=0,'3. Leases'!$C$4*'2. Inputs'!$B$8*(1+'2. Inputs'!$B$7)^(('3. Leases'!$G$4+INT(($A18-'3. Leases'!$G$4-1)/('3. Leases'!$H$4+'2. Inputs'!$B$11))*('3. Leases'!$H$4+'2. Inputs'!$B$11))/4),0)+IF(H18='3. Leases'!$H$4,'2. Inputs'!$B$12*MAX(0,'3. Leases'!$F$4*'3. Leases'!$E$4*(1+'2. Inputs'!$B$6)^(('3. Leases'!$G$4+'3. Leases'!$H$4+INT(($A18-'3. Leases'!$G$4-1)/('3. Leases'!$H$4+'2. Inputs'!$B$11))*('3. Leases'!$H$4+'2. Inputs'!$B$11))/4)-('2. Inputs'!$B$3+'2. Inputs'!$B$4)*(1+'2. Inputs'!$B$7)^(('3. Leases'!$G$4+'3. Leases'!$H$4+INT(($A18-'3. Leases'!$G$4-1)/('3. Leases'!$H$4+'2. Inputs'!$B$11))*('3. Leases'!$H$4+'2. Inputs'!$B$11))/4))*'3. Leases'!$C$4,0))</f>
        <v>363059.464190805</v>
      </c>
      <c r="L18" s="15" t="n">
        <f aca="false">IF($A18&lt;='3. Leases'!$G$4,0,IF(H18&lt;'3. Leases'!$H$4,'3. Leases'!$C$4,0))</f>
        <v>1850</v>
      </c>
      <c r="M18" s="14" t="n">
        <f aca="false">IF($A18&lt;='3. Leases'!$G$5,-1,MOD($A18-'3. Leases'!$G$5-1,('3. Leases'!$H$5+'2. Inputs'!$B$11)))</f>
        <v>8</v>
      </c>
      <c r="N18" s="15" t="n">
        <f aca="false">IF($A18&lt;='3. Leases'!$G$5,'3. Leases'!$C$5*'3. Leases'!$D$5/4,IF(M18&lt;'3. Leases'!$H$5+'2. Inputs'!$B$10,0,'3. Leases'!$C$5*MAX(0,'3. Leases'!$F$5*'3. Leases'!$E$5*(1+'2. Inputs'!$B$6)^(('3. Leases'!$G$5+'3. Leases'!$H$5+INT(($A18-'3. Leases'!$G$5-1)/('3. Leases'!$H$5+'2. Inputs'!$B$11))*('3. Leases'!$H$5+'2. Inputs'!$B$11))/4)-('2. Inputs'!$B$3+'2. Inputs'!$B$4)*(1+'2. Inputs'!$B$7)^(('3. Leases'!$G$5+'3. Leases'!$H$5+INT(($A18-'3. Leases'!$G$5-1)/('3. Leases'!$H$5+'2. Inputs'!$B$11))*('3. Leases'!$H$5+'2. Inputs'!$B$11))/4))/4))</f>
        <v>77459.1221905334</v>
      </c>
      <c r="O18" s="15" t="n">
        <f aca="false">IF($A18&lt;='3. Leases'!$G$5,'3. Leases'!$C$5*'3. Leases'!$D$5,IF(M18&lt;'3. Leases'!$H$5,0,'3. Leases'!$C$5*MAX(0,'3. Leases'!$F$5*'3. Leases'!$E$5*(1+'2. Inputs'!$B$6)^(('3. Leases'!$G$5+'3. Leases'!$H$5+INT(($A18-'3. Leases'!$G$5-1)/('3. Leases'!$H$5+'2. Inputs'!$B$11))*('3. Leases'!$H$5+'2. Inputs'!$B$11))/4)-('2. Inputs'!$B$3+'2. Inputs'!$B$4)*(1+'2. Inputs'!$B$7)^(('3. Leases'!$G$5+'3. Leases'!$H$5+INT(($A18-'3. Leases'!$G$5-1)/('3. Leases'!$H$5+'2. Inputs'!$B$11))*('3. Leases'!$H$5+'2. Inputs'!$B$11))/4))))</f>
        <v>309836.488762134</v>
      </c>
      <c r="P18" s="15" t="n">
        <f aca="false">IF($A18&lt;='3. Leases'!$G$5,0,IF(M18=0,'3. Leases'!$C$5*'2. Inputs'!$B$8*(1+'2. Inputs'!$B$7)^(('3. Leases'!$G$5+INT(($A18-'3. Leases'!$G$5-1)/('3. Leases'!$H$5+'2. Inputs'!$B$11))*('3. Leases'!$H$5+'2. Inputs'!$B$11))/4),0)+IF(M18='3. Leases'!$H$5,'2. Inputs'!$B$12*MAX(0,'3. Leases'!$F$5*'3. Leases'!$E$5*(1+'2. Inputs'!$B$6)^(('3. Leases'!$G$5+'3. Leases'!$H$5+INT(($A18-'3. Leases'!$G$5-1)/('3. Leases'!$H$5+'2. Inputs'!$B$11))*('3. Leases'!$H$5+'2. Inputs'!$B$11))/4)-('2. Inputs'!$B$3+'2. Inputs'!$B$4)*(1+'2. Inputs'!$B$7)^(('3. Leases'!$G$5+'3. Leases'!$H$5+INT(($A18-'3. Leases'!$G$5-1)/('3. Leases'!$H$5+'2. Inputs'!$B$11))*('3. Leases'!$H$5+'2. Inputs'!$B$11))/4))*'3. Leases'!$C$5,0))</f>
        <v>0</v>
      </c>
      <c r="Q18" s="15" t="n">
        <f aca="false">IF($A18&lt;='3. Leases'!$G$5,0,IF(M18&lt;'3. Leases'!$H$5,'3. Leases'!$C$5,0))</f>
        <v>0</v>
      </c>
      <c r="R18" s="14" t="n">
        <f aca="false">IF($A18&lt;='3. Leases'!$G$6,-1,MOD($A18-'3. Leases'!$G$6-1,('3. Leases'!$H$6+'2. Inputs'!$B$11)))</f>
        <v>4</v>
      </c>
      <c r="S18" s="15" t="n">
        <f aca="false">IF($A18&lt;='3. Leases'!$G$6,'3. Leases'!$C$6*'3. Leases'!$D$6/4,IF(R18&lt;'3. Leases'!$H$6+'2. Inputs'!$B$10,0,'3. Leases'!$C$6*MAX(0,'3. Leases'!$F$6*'3. Leases'!$E$6*(1+'2. Inputs'!$B$6)^(('3. Leases'!$G$6+'3. Leases'!$H$6+INT(($A18-'3. Leases'!$G$6-1)/('3. Leases'!$H$6+'2. Inputs'!$B$11))*('3. Leases'!$H$6+'2. Inputs'!$B$11))/4)-('2. Inputs'!$B$3+'2. Inputs'!$B$4)*(1+'2. Inputs'!$B$7)^(('3. Leases'!$G$6+'3. Leases'!$H$6+INT(($A18-'3. Leases'!$G$6-1)/('3. Leases'!$H$6+'2. Inputs'!$B$11))*('3. Leases'!$H$6+'2. Inputs'!$B$11))/4))/4))</f>
        <v>0</v>
      </c>
      <c r="T18" s="15" t="n">
        <f aca="false">IF($A18&lt;='3. Leases'!$G$6,'3. Leases'!$C$6*'3. Leases'!$D$6,IF(R18&lt;'3. Leases'!$H$6,0,'3. Leases'!$C$6*MAX(0,'3. Leases'!$F$6*'3. Leases'!$E$6*(1+'2. Inputs'!$B$6)^(('3. Leases'!$G$6+'3. Leases'!$H$6+INT(($A18-'3. Leases'!$G$6-1)/('3. Leases'!$H$6+'2. Inputs'!$B$11))*('3. Leases'!$H$6+'2. Inputs'!$B$11))/4)-('2. Inputs'!$B$3+'2. Inputs'!$B$4)*(1+'2. Inputs'!$B$7)^(('3. Leases'!$G$6+'3. Leases'!$H$6+INT(($A18-'3. Leases'!$G$6-1)/('3. Leases'!$H$6+'2. Inputs'!$B$11))*('3. Leases'!$H$6+'2. Inputs'!$B$11))/4))))</f>
        <v>208885.241306479</v>
      </c>
      <c r="U18" s="15" t="n">
        <f aca="false">IF($A18&lt;='3. Leases'!$G$6,0,IF(R18=0,'3. Leases'!$C$6*'2. Inputs'!$B$8*(1+'2. Inputs'!$B$7)^(('3. Leases'!$G$6+INT(($A18-'3. Leases'!$G$6-1)/('3. Leases'!$H$6+'2. Inputs'!$B$11))*('3. Leases'!$H$6+'2. Inputs'!$B$11))/4),0)+IF(R18='3. Leases'!$H$6,'2. Inputs'!$B$12*MAX(0,'3. Leases'!$F$6*'3. Leases'!$E$6*(1+'2. Inputs'!$B$6)^(('3. Leases'!$G$6+'3. Leases'!$H$6+INT(($A18-'3. Leases'!$G$6-1)/('3. Leases'!$H$6+'2. Inputs'!$B$11))*('3. Leases'!$H$6+'2. Inputs'!$B$11))/4)-('2. Inputs'!$B$3+'2. Inputs'!$B$4)*(1+'2. Inputs'!$B$7)^(('3. Leases'!$G$6+'3. Leases'!$H$6+INT(($A18-'3. Leases'!$G$6-1)/('3. Leases'!$H$6+'2. Inputs'!$B$11))*('3. Leases'!$H$6+'2. Inputs'!$B$11))/4))*'3. Leases'!$C$6,0))</f>
        <v>31332.7861959718</v>
      </c>
      <c r="V18" s="15" t="n">
        <f aca="false">IF($A18&lt;='3. Leases'!$G$6,0,IF(R18&lt;'3. Leases'!$H$6,'3. Leases'!$C$6,0))</f>
        <v>0</v>
      </c>
      <c r="W18" s="14" t="n">
        <f aca="false">IF($A18&lt;='3. Leases'!$G$7,-1,MOD($A18-'3. Leases'!$G$7-1,('3. Leases'!$H$7+'2. Inputs'!$B$11)))</f>
        <v>-1</v>
      </c>
      <c r="X18" s="15" t="n">
        <f aca="false">IF($A18&lt;='3. Leases'!$G$7,'3. Leases'!$C$7*'3. Leases'!$D$7/4,IF(W18&lt;'3. Leases'!$H$7+'2. Inputs'!$B$10,0,'3. Leases'!$C$7*MAX(0,'3. Leases'!$F$7*'3. Leases'!$E$7*(1+'2. Inputs'!$B$6)^(('3. Leases'!$G$7+'3. Leases'!$H$7+INT(($A18-'3. Leases'!$G$7-1)/('3. Leases'!$H$7+'2. Inputs'!$B$11))*('3. Leases'!$H$7+'2. Inputs'!$B$11))/4)-('2. Inputs'!$B$3+'2. Inputs'!$B$4)*(1+'2. Inputs'!$B$7)^(('3. Leases'!$G$7+'3. Leases'!$H$7+INT(($A18-'3. Leases'!$G$7-1)/('3. Leases'!$H$7+'2. Inputs'!$B$11))*('3. Leases'!$H$7+'2. Inputs'!$B$11))/4))/4))</f>
        <v>106000</v>
      </c>
      <c r="Y18" s="15" t="n">
        <f aca="false">IF($A18&lt;='3. Leases'!$G$7,'3. Leases'!$C$7*'3. Leases'!$D$7,IF(W18&lt;'3. Leases'!$H$7,0,'3. Leases'!$C$7*MAX(0,'3. Leases'!$F$7*'3. Leases'!$E$7*(1+'2. Inputs'!$B$6)^(('3. Leases'!$G$7+'3. Leases'!$H$7+INT(($A18-'3. Leases'!$G$7-1)/('3. Leases'!$H$7+'2. Inputs'!$B$11))*('3. Leases'!$H$7+'2. Inputs'!$B$11))/4)-('2. Inputs'!$B$3+'2. Inputs'!$B$4)*(1+'2. Inputs'!$B$7)^(('3. Leases'!$G$7+'3. Leases'!$H$7+INT(($A18-'3. Leases'!$G$7-1)/('3. Leases'!$H$7+'2. Inputs'!$B$11))*('3. Leases'!$H$7+'2. Inputs'!$B$11))/4))))</f>
        <v>424000</v>
      </c>
      <c r="Z18" s="15" t="n">
        <f aca="false">IF($A18&lt;='3. Leases'!$G$7,0,IF(W18=0,'3. Leases'!$C$7*'2. Inputs'!$B$8*(1+'2. Inputs'!$B$7)^(('3. Leases'!$G$7+INT(($A18-'3. Leases'!$G$7-1)/('3. Leases'!$H$7+'2. Inputs'!$B$11))*('3. Leases'!$H$7+'2. Inputs'!$B$11))/4),0)+IF(W18='3. Leases'!$H$7,'2. Inputs'!$B$12*MAX(0,'3. Leases'!$F$7*'3. Leases'!$E$7*(1+'2. Inputs'!$B$6)^(('3. Leases'!$G$7+'3. Leases'!$H$7+INT(($A18-'3. Leases'!$G$7-1)/('3. Leases'!$H$7+'2. Inputs'!$B$11))*('3. Leases'!$H$7+'2. Inputs'!$B$11))/4)-('2. Inputs'!$B$3+'2. Inputs'!$B$4)*(1+'2. Inputs'!$B$7)^(('3. Leases'!$G$7+'3. Leases'!$H$7+INT(($A18-'3. Leases'!$G$7-1)/('3. Leases'!$H$7+'2. Inputs'!$B$11))*('3. Leases'!$H$7+'2. Inputs'!$B$11))/4))*'3. Leases'!$C$7,0))</f>
        <v>0</v>
      </c>
      <c r="AA18" s="15" t="n">
        <f aca="false">IF($A18&lt;='3. Leases'!$G$7,0,IF(W18&lt;'3. Leases'!$H$7,'3. Leases'!$C$7,0))</f>
        <v>0</v>
      </c>
      <c r="AB18" s="14" t="n">
        <f aca="false">IF($A18&lt;='3. Leases'!$G$8,-1,MOD($A18-'3. Leases'!$G$8-1,('3. Leases'!$H$8+'2. Inputs'!$B$11)))</f>
        <v>-1</v>
      </c>
      <c r="AC18" s="15" t="n">
        <f aca="false">IF($A18&lt;='3. Leases'!$G$8,'3. Leases'!$C$8*'3. Leases'!$D$8/4,IF(AB18&lt;'3. Leases'!$H$8+'2. Inputs'!$B$10,0,'3. Leases'!$C$8*MAX(0,'3. Leases'!$F$8*'3. Leases'!$E$8*(1+'2. Inputs'!$B$6)^(('3. Leases'!$G$8+'3. Leases'!$H$8+INT(($A18-'3. Leases'!$G$8-1)/('3. Leases'!$H$8+'2. Inputs'!$B$11))*('3. Leases'!$H$8+'2. Inputs'!$B$11))/4)-('2. Inputs'!$B$3+'2. Inputs'!$B$4)*(1+'2. Inputs'!$B$7)^(('3. Leases'!$G$8+'3. Leases'!$H$8+INT(($A18-'3. Leases'!$G$8-1)/('3. Leases'!$H$8+'2. Inputs'!$B$11))*('3. Leases'!$H$8+'2. Inputs'!$B$11))/4))/4))</f>
        <v>55000</v>
      </c>
      <c r="AD18" s="15" t="n">
        <f aca="false">IF($A18&lt;='3. Leases'!$G$8,'3. Leases'!$C$8*'3. Leases'!$D$8,IF(AB18&lt;'3. Leases'!$H$8,0,'3. Leases'!$C$8*MAX(0,'3. Leases'!$F$8*'3. Leases'!$E$8*(1+'2. Inputs'!$B$6)^(('3. Leases'!$G$8+'3. Leases'!$H$8+INT(($A18-'3. Leases'!$G$8-1)/('3. Leases'!$H$8+'2. Inputs'!$B$11))*('3. Leases'!$H$8+'2. Inputs'!$B$11))/4)-('2. Inputs'!$B$3+'2. Inputs'!$B$4)*(1+'2. Inputs'!$B$7)^(('3. Leases'!$G$8+'3. Leases'!$H$8+INT(($A18-'3. Leases'!$G$8-1)/('3. Leases'!$H$8+'2. Inputs'!$B$11))*('3. Leases'!$H$8+'2. Inputs'!$B$11))/4))))</f>
        <v>220000</v>
      </c>
      <c r="AE18" s="15" t="n">
        <f aca="false">IF($A18&lt;='3. Leases'!$G$8,0,IF(AB18=0,'3. Leases'!$C$8*'2. Inputs'!$B$8*(1+'2. Inputs'!$B$7)^(('3. Leases'!$G$8+INT(($A18-'3. Leases'!$G$8-1)/('3. Leases'!$H$8+'2. Inputs'!$B$11))*('3. Leases'!$H$8+'2. Inputs'!$B$11))/4),0)+IF(AB18='3. Leases'!$H$8,'2. Inputs'!$B$12*MAX(0,'3. Leases'!$F$8*'3. Leases'!$E$8*(1+'2. Inputs'!$B$6)^(('3. Leases'!$G$8+'3. Leases'!$H$8+INT(($A18-'3. Leases'!$G$8-1)/('3. Leases'!$H$8+'2. Inputs'!$B$11))*('3. Leases'!$H$8+'2. Inputs'!$B$11))/4)-('2. Inputs'!$B$3+'2. Inputs'!$B$4)*(1+'2. Inputs'!$B$7)^(('3. Leases'!$G$8+'3. Leases'!$H$8+INT(($A18-'3. Leases'!$G$8-1)/('3. Leases'!$H$8+'2. Inputs'!$B$11))*('3. Leases'!$H$8+'2. Inputs'!$B$11))/4))*'3. Leases'!$C$8,0))</f>
        <v>0</v>
      </c>
      <c r="AF18" s="15" t="n">
        <f aca="false">IF($A18&lt;='3. Leases'!$G$8,0,IF(AB18&lt;'3. Leases'!$H$8,'3. Leases'!$C$8,0))</f>
        <v>0</v>
      </c>
      <c r="AG18" s="14" t="n">
        <f aca="false">IF($A18&lt;='3. Leases'!$G$9,-1,MOD($A18-'3. Leases'!$G$9-1,('3. Leases'!$H$9+'2. Inputs'!$B$11)))</f>
        <v>-1</v>
      </c>
      <c r="AH18" s="15" t="n">
        <f aca="false">IF($A18&lt;='3. Leases'!$G$9,'3. Leases'!$C$9*'3. Leases'!$D$9/4,IF(AG18&lt;'3. Leases'!$H$9+'2. Inputs'!$B$10,0,'3. Leases'!$C$9*MAX(0,'3. Leases'!$F$9*'3. Leases'!$E$9*(1+'2. Inputs'!$B$6)^(('3. Leases'!$G$9+'3. Leases'!$H$9+INT(($A18-'3. Leases'!$G$9-1)/('3. Leases'!$H$9+'2. Inputs'!$B$11))*('3. Leases'!$H$9+'2. Inputs'!$B$11))/4)-('2. Inputs'!$B$3+'2. Inputs'!$B$4)*(1+'2. Inputs'!$B$7)^(('3. Leases'!$G$9+'3. Leases'!$H$9+INT(($A18-'3. Leases'!$G$9-1)/('3. Leases'!$H$9+'2. Inputs'!$B$11))*('3. Leases'!$H$9+'2. Inputs'!$B$11))/4))/4))</f>
        <v>59800</v>
      </c>
      <c r="AI18" s="15" t="n">
        <f aca="false">IF($A18&lt;='3. Leases'!$G$9,'3. Leases'!$C$9*'3. Leases'!$D$9,IF(AG18&lt;'3. Leases'!$H$9,0,'3. Leases'!$C$9*MAX(0,'3. Leases'!$F$9*'3. Leases'!$E$9*(1+'2. Inputs'!$B$6)^(('3. Leases'!$G$9+'3. Leases'!$H$9+INT(($A18-'3. Leases'!$G$9-1)/('3. Leases'!$H$9+'2. Inputs'!$B$11))*('3. Leases'!$H$9+'2. Inputs'!$B$11))/4)-('2. Inputs'!$B$3+'2. Inputs'!$B$4)*(1+'2. Inputs'!$B$7)^(('3. Leases'!$G$9+'3. Leases'!$H$9+INT(($A18-'3. Leases'!$G$9-1)/('3. Leases'!$H$9+'2. Inputs'!$B$11))*('3. Leases'!$H$9+'2. Inputs'!$B$11))/4))))</f>
        <v>239200</v>
      </c>
      <c r="AJ18" s="15" t="n">
        <f aca="false">IF($A18&lt;='3. Leases'!$G$9,0,IF(AG18=0,'3. Leases'!$C$9*'2. Inputs'!$B$8*(1+'2. Inputs'!$B$7)^(('3. Leases'!$G$9+INT(($A18-'3. Leases'!$G$9-1)/('3. Leases'!$H$9+'2. Inputs'!$B$11))*('3. Leases'!$H$9+'2. Inputs'!$B$11))/4),0)+IF(AG18='3. Leases'!$H$9,'2. Inputs'!$B$12*MAX(0,'3. Leases'!$F$9*'3. Leases'!$E$9*(1+'2. Inputs'!$B$6)^(('3. Leases'!$G$9+'3. Leases'!$H$9+INT(($A18-'3. Leases'!$G$9-1)/('3. Leases'!$H$9+'2. Inputs'!$B$11))*('3. Leases'!$H$9+'2. Inputs'!$B$11))/4)-('2. Inputs'!$B$3+'2. Inputs'!$B$4)*(1+'2. Inputs'!$B$7)^(('3. Leases'!$G$9+'3. Leases'!$H$9+INT(($A18-'3. Leases'!$G$9-1)/('3. Leases'!$H$9+'2. Inputs'!$B$11))*('3. Leases'!$H$9+'2. Inputs'!$B$11))/4))*'3. Leases'!$C$9,0))</f>
        <v>0</v>
      </c>
      <c r="AK18" s="15" t="n">
        <f aca="false">IF($A18&lt;='3. Leases'!$G$9,0,IF(AG18&lt;'3. Leases'!$H$9,'3. Leases'!$C$9,0))</f>
        <v>0</v>
      </c>
      <c r="AL18" s="14" t="n">
        <f aca="false">IF($A18&lt;='3. Leases'!$G$10,-1,MOD($A18-'3. Leases'!$G$10-1,('3. Leases'!$H$10+'2. Inputs'!$B$11)))</f>
        <v>-1</v>
      </c>
      <c r="AM18" s="15" t="n">
        <f aca="false">IF($A18&lt;='3. Leases'!$G$10,'3. Leases'!$C$10*'3. Leases'!$D$10/4,IF(AL18&lt;'3. Leases'!$H$10+'2. Inputs'!$B$10,0,'3. Leases'!$C$10*MAX(0,'3. Leases'!$F$10*'3. Leases'!$E$10*(1+'2. Inputs'!$B$6)^(('3. Leases'!$G$10+'3. Leases'!$H$10+INT(($A18-'3. Leases'!$G$10-1)/('3. Leases'!$H$10+'2. Inputs'!$B$11))*('3. Leases'!$H$10+'2. Inputs'!$B$11))/4)-('2. Inputs'!$B$3+'2. Inputs'!$B$4)*(1+'2. Inputs'!$B$7)^(('3. Leases'!$G$10+'3. Leases'!$H$10+INT(($A18-'3. Leases'!$G$10-1)/('3. Leases'!$H$10+'2. Inputs'!$B$11))*('3. Leases'!$H$10+'2. Inputs'!$B$11))/4))/4))</f>
        <v>24000</v>
      </c>
      <c r="AN18" s="15" t="n">
        <f aca="false">IF($A18&lt;='3. Leases'!$G$10,'3. Leases'!$C$10*'3. Leases'!$D$10,IF(AL18&lt;'3. Leases'!$H$10,0,'3. Leases'!$C$10*MAX(0,'3. Leases'!$F$10*'3. Leases'!$E$10*(1+'2. Inputs'!$B$6)^(('3. Leases'!$G$10+'3. Leases'!$H$10+INT(($A18-'3. Leases'!$G$10-1)/('3. Leases'!$H$10+'2. Inputs'!$B$11))*('3. Leases'!$H$10+'2. Inputs'!$B$11))/4)-('2. Inputs'!$B$3+'2. Inputs'!$B$4)*(1+'2. Inputs'!$B$7)^(('3. Leases'!$G$10+'3. Leases'!$H$10+INT(($A18-'3. Leases'!$G$10-1)/('3. Leases'!$H$10+'2. Inputs'!$B$11))*('3. Leases'!$H$10+'2. Inputs'!$B$11))/4))))</f>
        <v>96000</v>
      </c>
      <c r="AO18" s="15" t="n">
        <f aca="false">IF($A18&lt;='3. Leases'!$G$10,0,IF(AL18=0,'3. Leases'!$C$10*'2. Inputs'!$B$8*(1+'2. Inputs'!$B$7)^(('3. Leases'!$G$10+INT(($A18-'3. Leases'!$G$10-1)/('3. Leases'!$H$10+'2. Inputs'!$B$11))*('3. Leases'!$H$10+'2. Inputs'!$B$11))/4),0)+IF(AL18='3. Leases'!$H$10,'2. Inputs'!$B$12*MAX(0,'3. Leases'!$F$10*'3. Leases'!$E$10*(1+'2. Inputs'!$B$6)^(('3. Leases'!$G$10+'3. Leases'!$H$10+INT(($A18-'3. Leases'!$G$10-1)/('3. Leases'!$H$10+'2. Inputs'!$B$11))*('3. Leases'!$H$10+'2. Inputs'!$B$11))/4)-('2. Inputs'!$B$3+'2. Inputs'!$B$4)*(1+'2. Inputs'!$B$7)^(('3. Leases'!$G$10+'3. Leases'!$H$10+INT(($A18-'3. Leases'!$G$10-1)/('3. Leases'!$H$10+'2. Inputs'!$B$11))*('3. Leases'!$H$10+'2. Inputs'!$B$11))/4))*'3. Leases'!$C$10,0))</f>
        <v>0</v>
      </c>
      <c r="AP18" s="15" t="n">
        <f aca="false">IF($A18&lt;='3. Leases'!$G$10,0,IF(AL18&lt;'3. Leases'!$H$10,'3. Leases'!$C$10,0))</f>
        <v>0</v>
      </c>
      <c r="AQ18" s="14" t="n">
        <f aca="false">IF($A18&lt;='3. Leases'!$G$11,-1,MOD($A18-'3. Leases'!$G$11-1,('3. Leases'!$H$11+'2. Inputs'!$B$11)))</f>
        <v>2</v>
      </c>
      <c r="AR18" s="15" t="n">
        <f aca="false">IF($A18&lt;='3. Leases'!$G$11,'3. Leases'!$C$11*'3. Leases'!$D$11/4,IF(AQ18&lt;'3. Leases'!$H$11+'2. Inputs'!$B$10,0,'3. Leases'!$C$11*MAX(0,'3. Leases'!$F$11*'3. Leases'!$E$11*(1+'2. Inputs'!$B$6)^(('3. Leases'!$G$11+'3. Leases'!$H$11+INT(($A18-'3. Leases'!$G$11-1)/('3. Leases'!$H$11+'2. Inputs'!$B$11))*('3. Leases'!$H$11+'2. Inputs'!$B$11))/4)-('2. Inputs'!$B$3+'2. Inputs'!$B$4)*(1+'2. Inputs'!$B$7)^(('3. Leases'!$G$11+'3. Leases'!$H$11+INT(($A18-'3. Leases'!$G$11-1)/('3. Leases'!$H$11+'2. Inputs'!$B$11))*('3. Leases'!$H$11+'2. Inputs'!$B$11))/4))/4))</f>
        <v>0</v>
      </c>
      <c r="AS18" s="15" t="n">
        <f aca="false">IF($A18&lt;='3. Leases'!$G$11,'3. Leases'!$C$11*'3. Leases'!$D$11,IF(AQ18&lt;'3. Leases'!$H$11,0,'3. Leases'!$C$11*MAX(0,'3. Leases'!$F$11*'3. Leases'!$E$11*(1+'2. Inputs'!$B$6)^(('3. Leases'!$G$11+'3. Leases'!$H$11+INT(($A18-'3. Leases'!$G$11-1)/('3. Leases'!$H$11+'2. Inputs'!$B$11))*('3. Leases'!$H$11+'2. Inputs'!$B$11))/4)-('2. Inputs'!$B$3+'2. Inputs'!$B$4)*(1+'2. Inputs'!$B$7)^(('3. Leases'!$G$11+'3. Leases'!$H$11+INT(($A18-'3. Leases'!$G$11-1)/('3. Leases'!$H$11+'2. Inputs'!$B$11))*('3. Leases'!$H$11+'2. Inputs'!$B$11))/4))))</f>
        <v>0</v>
      </c>
      <c r="AT18" s="15" t="n">
        <f aca="false">IF($A18&lt;='3. Leases'!$G$11,0,IF(AQ18=0,'3. Leases'!$C$11*'2. Inputs'!$B$8*(1+'2. Inputs'!$B$7)^(('3. Leases'!$G$11+INT(($A18-'3. Leases'!$G$11-1)/('3. Leases'!$H$11+'2. Inputs'!$B$11))*('3. Leases'!$H$11+'2. Inputs'!$B$11))/4),0)+IF(AQ18='3. Leases'!$H$11,'2. Inputs'!$B$12*MAX(0,'3. Leases'!$F$11*'3. Leases'!$E$11*(1+'2. Inputs'!$B$6)^(('3. Leases'!$G$11+'3. Leases'!$H$11+INT(($A18-'3. Leases'!$G$11-1)/('3. Leases'!$H$11+'2. Inputs'!$B$11))*('3. Leases'!$H$11+'2. Inputs'!$B$11))/4)-('2. Inputs'!$B$3+'2. Inputs'!$B$4)*(1+'2. Inputs'!$B$7)^(('3. Leases'!$G$11+'3. Leases'!$H$11+INT(($A18-'3. Leases'!$G$11-1)/('3. Leases'!$H$11+'2. Inputs'!$B$11))*('3. Leases'!$H$11+'2. Inputs'!$B$11))/4))*'3. Leases'!$C$11,0))</f>
        <v>0</v>
      </c>
      <c r="AU18" s="15" t="n">
        <f aca="false">IF($A18&lt;='3. Leases'!$G$11,0,IF(AQ18&lt;'3. Leases'!$H$11,'3. Leases'!$C$11,0))</f>
        <v>2400</v>
      </c>
      <c r="AV18" s="14" t="n">
        <f aca="false">IF($A18&lt;='3. Leases'!$G$12,-1,MOD($A18-'3. Leases'!$G$12-1,('3. Leases'!$H$12+'2. Inputs'!$B$11)))</f>
        <v>-1</v>
      </c>
      <c r="AW18" s="15" t="n">
        <f aca="false">IF($A18&lt;='3. Leases'!$G$12,'3. Leases'!$C$12*'3. Leases'!$D$12/4,IF(AV18&lt;'3. Leases'!$H$12+'2. Inputs'!$B$10,0,'3. Leases'!$C$12*MAX(0,'3. Leases'!$F$12*'3. Leases'!$E$12*(1+'2. Inputs'!$B$6)^(('3. Leases'!$G$12+'3. Leases'!$H$12+INT(($A18-'3. Leases'!$G$12-1)/('3. Leases'!$H$12+'2. Inputs'!$B$11))*('3. Leases'!$H$12+'2. Inputs'!$B$11))/4)-('2. Inputs'!$B$3+'2. Inputs'!$B$4)*(1+'2. Inputs'!$B$7)^(('3. Leases'!$G$12+'3. Leases'!$H$12+INT(($A18-'3. Leases'!$G$12-1)/('3. Leases'!$H$12+'2. Inputs'!$B$11))*('3. Leases'!$H$12+'2. Inputs'!$B$11))/4))/4))</f>
        <v>21000</v>
      </c>
      <c r="AX18" s="15" t="n">
        <f aca="false">IF($A18&lt;='3. Leases'!$G$12,'3. Leases'!$C$12*'3. Leases'!$D$12,IF(AV18&lt;'3. Leases'!$H$12,0,'3. Leases'!$C$12*MAX(0,'3. Leases'!$F$12*'3. Leases'!$E$12*(1+'2. Inputs'!$B$6)^(('3. Leases'!$G$12+'3. Leases'!$H$12+INT(($A18-'3. Leases'!$G$12-1)/('3. Leases'!$H$12+'2. Inputs'!$B$11))*('3. Leases'!$H$12+'2. Inputs'!$B$11))/4)-('2. Inputs'!$B$3+'2. Inputs'!$B$4)*(1+'2. Inputs'!$B$7)^(('3. Leases'!$G$12+'3. Leases'!$H$12+INT(($A18-'3. Leases'!$G$12-1)/('3. Leases'!$H$12+'2. Inputs'!$B$11))*('3. Leases'!$H$12+'2. Inputs'!$B$11))/4))))</f>
        <v>84000</v>
      </c>
      <c r="AY18" s="15" t="n">
        <f aca="false">IF($A18&lt;='3. Leases'!$G$12,0,IF(AV18=0,'3. Leases'!$C$12*'2. Inputs'!$B$8*(1+'2. Inputs'!$B$7)^(('3. Leases'!$G$12+INT(($A18-'3. Leases'!$G$12-1)/('3. Leases'!$H$12+'2. Inputs'!$B$11))*('3. Leases'!$H$12+'2. Inputs'!$B$11))/4),0)+IF(AV18='3. Leases'!$H$12,'2. Inputs'!$B$12*MAX(0,'3. Leases'!$F$12*'3. Leases'!$E$12*(1+'2. Inputs'!$B$6)^(('3. Leases'!$G$12+'3. Leases'!$H$12+INT(($A18-'3. Leases'!$G$12-1)/('3. Leases'!$H$12+'2. Inputs'!$B$11))*('3. Leases'!$H$12+'2. Inputs'!$B$11))/4)-('2. Inputs'!$B$3+'2. Inputs'!$B$4)*(1+'2. Inputs'!$B$7)^(('3. Leases'!$G$12+'3. Leases'!$H$12+INT(($A18-'3. Leases'!$G$12-1)/('3. Leases'!$H$12+'2. Inputs'!$B$11))*('3. Leases'!$H$12+'2. Inputs'!$B$11))/4))*'3. Leases'!$C$12,0))</f>
        <v>0</v>
      </c>
      <c r="AZ18" s="15" t="n">
        <f aca="false">IF($A18&lt;='3. Leases'!$G$12,0,IF(AV18&lt;'3. Leases'!$H$12,'3. Leases'!$C$12,0))</f>
        <v>0</v>
      </c>
      <c r="BA18" s="14" t="n">
        <f aca="false">IF($A18&lt;='3. Leases'!$G$13,-1,MOD($A18-'3. Leases'!$G$13-1,('3. Leases'!$H$13+'2. Inputs'!$B$11)))</f>
        <v>6</v>
      </c>
      <c r="BB18" s="15" t="n">
        <f aca="false">IF($A18&lt;='3. Leases'!$G$13,'3. Leases'!$C$13*'3. Leases'!$D$13/4,IF(BA18&lt;'3. Leases'!$H$13+'2. Inputs'!$B$10,0,'3. Leases'!$C$13*MAX(0,'3. Leases'!$F$13*'3. Leases'!$E$13*(1+'2. Inputs'!$B$6)^(('3. Leases'!$G$13+'3. Leases'!$H$13+INT(($A18-'3. Leases'!$G$13-1)/('3. Leases'!$H$13+'2. Inputs'!$B$11))*('3. Leases'!$H$13+'2. Inputs'!$B$11))/4)-('2. Inputs'!$B$3+'2. Inputs'!$B$4)*(1+'2. Inputs'!$B$7)^(('3. Leases'!$G$13+'3. Leases'!$H$13+INT(($A18-'3. Leases'!$G$13-1)/('3. Leases'!$H$13+'2. Inputs'!$B$11))*('3. Leases'!$H$13+'2. Inputs'!$B$11))/4))/4))</f>
        <v>46135.0409025</v>
      </c>
      <c r="BC18" s="15" t="n">
        <f aca="false">IF($A18&lt;='3. Leases'!$G$13,'3. Leases'!$C$13*'3. Leases'!$D$13,IF(BA18&lt;'3. Leases'!$H$13,0,'3. Leases'!$C$13*MAX(0,'3. Leases'!$F$13*'3. Leases'!$E$13*(1+'2. Inputs'!$B$6)^(('3. Leases'!$G$13+'3. Leases'!$H$13+INT(($A18-'3. Leases'!$G$13-1)/('3. Leases'!$H$13+'2. Inputs'!$B$11))*('3. Leases'!$H$13+'2. Inputs'!$B$11))/4)-('2. Inputs'!$B$3+'2. Inputs'!$B$4)*(1+'2. Inputs'!$B$7)^(('3. Leases'!$G$13+'3. Leases'!$H$13+INT(($A18-'3. Leases'!$G$13-1)/('3. Leases'!$H$13+'2. Inputs'!$B$11))*('3. Leases'!$H$13+'2. Inputs'!$B$11))/4))))</f>
        <v>184540.16361</v>
      </c>
      <c r="BD18" s="15" t="n">
        <f aca="false">IF($A18&lt;='3. Leases'!$G$13,0,IF(BA18=0,'3. Leases'!$C$13*'2. Inputs'!$B$8*(1+'2. Inputs'!$B$7)^(('3. Leases'!$G$13+INT(($A18-'3. Leases'!$G$13-1)/('3. Leases'!$H$13+'2. Inputs'!$B$11))*('3. Leases'!$H$13+'2. Inputs'!$B$11))/4),0)+IF(BA18='3. Leases'!$H$13,'2. Inputs'!$B$12*MAX(0,'3. Leases'!$F$13*'3. Leases'!$E$13*(1+'2. Inputs'!$B$6)^(('3. Leases'!$G$13+'3. Leases'!$H$13+INT(($A18-'3. Leases'!$G$13-1)/('3. Leases'!$H$13+'2. Inputs'!$B$11))*('3. Leases'!$H$13+'2. Inputs'!$B$11))/4)-('2. Inputs'!$B$3+'2. Inputs'!$B$4)*(1+'2. Inputs'!$B$7)^(('3. Leases'!$G$13+'3. Leases'!$H$13+INT(($A18-'3. Leases'!$G$13-1)/('3. Leases'!$H$13+'2. Inputs'!$B$11))*('3. Leases'!$H$13+'2. Inputs'!$B$11))/4))*'3. Leases'!$C$13,0))</f>
        <v>0</v>
      </c>
      <c r="BE18" s="15" t="n">
        <f aca="false">IF($A18&lt;='3. Leases'!$G$13,0,IF(BA18&lt;'3. Leases'!$H$13,'3. Leases'!$C$13,0))</f>
        <v>0</v>
      </c>
      <c r="BF18" s="14" t="n">
        <f aca="false">IF($A18&lt;='3. Leases'!$G$14,-1,MOD($A18-'3. Leases'!$G$14-1,('3. Leases'!$H$14+'2. Inputs'!$B$11)))</f>
        <v>-1</v>
      </c>
      <c r="BG18" s="15" t="n">
        <f aca="false">IF($A18&lt;='3. Leases'!$G$14,'3. Leases'!$C$14*'3. Leases'!$D$14/4,IF(BF18&lt;'3. Leases'!$H$14+'2. Inputs'!$B$10,0,'3. Leases'!$C$14*MAX(0,'3. Leases'!$F$14*'3. Leases'!$E$14*(1+'2. Inputs'!$B$6)^(('3. Leases'!$G$14+'3. Leases'!$H$14+INT(($A18-'3. Leases'!$G$14-1)/('3. Leases'!$H$14+'2. Inputs'!$B$11))*('3. Leases'!$H$14+'2. Inputs'!$B$11))/4)-('2. Inputs'!$B$3+'2. Inputs'!$B$4)*(1+'2. Inputs'!$B$7)^(('3. Leases'!$G$14+'3. Leases'!$H$14+INT(($A18-'3. Leases'!$G$14-1)/('3. Leases'!$H$14+'2. Inputs'!$B$11))*('3. Leases'!$H$14+'2. Inputs'!$B$11))/4))/4))</f>
        <v>119625</v>
      </c>
      <c r="BH18" s="15" t="n">
        <f aca="false">IF($A18&lt;='3. Leases'!$G$14,'3. Leases'!$C$14*'3. Leases'!$D$14,IF(BF18&lt;'3. Leases'!$H$14,0,'3. Leases'!$C$14*MAX(0,'3. Leases'!$F$14*'3. Leases'!$E$14*(1+'2. Inputs'!$B$6)^(('3. Leases'!$G$14+'3. Leases'!$H$14+INT(($A18-'3. Leases'!$G$14-1)/('3. Leases'!$H$14+'2. Inputs'!$B$11))*('3. Leases'!$H$14+'2. Inputs'!$B$11))/4)-('2. Inputs'!$B$3+'2. Inputs'!$B$4)*(1+'2. Inputs'!$B$7)^(('3. Leases'!$G$14+'3. Leases'!$H$14+INT(($A18-'3. Leases'!$G$14-1)/('3. Leases'!$H$14+'2. Inputs'!$B$11))*('3. Leases'!$H$14+'2. Inputs'!$B$11))/4))))</f>
        <v>478500</v>
      </c>
      <c r="BI18" s="15" t="n">
        <f aca="false">IF($A18&lt;='3. Leases'!$G$14,0,IF(BF18=0,'3. Leases'!$C$14*'2. Inputs'!$B$8*(1+'2. Inputs'!$B$7)^(('3. Leases'!$G$14+INT(($A18-'3. Leases'!$G$14-1)/('3. Leases'!$H$14+'2. Inputs'!$B$11))*('3. Leases'!$H$14+'2. Inputs'!$B$11))/4),0)+IF(BF18='3. Leases'!$H$14,'2. Inputs'!$B$12*MAX(0,'3. Leases'!$F$14*'3. Leases'!$E$14*(1+'2. Inputs'!$B$6)^(('3. Leases'!$G$14+'3. Leases'!$H$14+INT(($A18-'3. Leases'!$G$14-1)/('3. Leases'!$H$14+'2. Inputs'!$B$11))*('3. Leases'!$H$14+'2. Inputs'!$B$11))/4)-('2. Inputs'!$B$3+'2. Inputs'!$B$4)*(1+'2. Inputs'!$B$7)^(('3. Leases'!$G$14+'3. Leases'!$H$14+INT(($A18-'3. Leases'!$G$14-1)/('3. Leases'!$H$14+'2. Inputs'!$B$11))*('3. Leases'!$H$14+'2. Inputs'!$B$11))/4))*'3. Leases'!$C$14,0))</f>
        <v>0</v>
      </c>
      <c r="BJ18" s="15" t="n">
        <f aca="false">IF($A18&lt;='3. Leases'!$G$14,0,IF(BF18&lt;'3. Leases'!$H$14,'3. Leases'!$C$14,0))</f>
        <v>0</v>
      </c>
      <c r="BK18" s="14" t="n">
        <f aca="false">IF($A18&lt;='3. Leases'!$G$15,-1,MOD($A18-'3. Leases'!$G$15-1,('3. Leases'!$H$15+'2. Inputs'!$B$11)))</f>
        <v>-1</v>
      </c>
      <c r="BL18" s="15" t="n">
        <f aca="false">IF($A18&lt;='3. Leases'!$G$15,'3. Leases'!$C$15*'3. Leases'!$D$15/4,IF(BK18&lt;'3. Leases'!$H$15+'2. Inputs'!$B$10,0,'3. Leases'!$C$15*MAX(0,'3. Leases'!$F$15*'3. Leases'!$E$15*(1+'2. Inputs'!$B$6)^(('3. Leases'!$G$15+'3. Leases'!$H$15+INT(($A18-'3. Leases'!$G$15-1)/('3. Leases'!$H$15+'2. Inputs'!$B$11))*('3. Leases'!$H$15+'2. Inputs'!$B$11))/4)-('2. Inputs'!$B$3+'2. Inputs'!$B$4)*(1+'2. Inputs'!$B$7)^(('3. Leases'!$G$15+'3. Leases'!$H$15+INT(($A18-'3. Leases'!$G$15-1)/('3. Leases'!$H$15+'2. Inputs'!$B$11))*('3. Leases'!$H$15+'2. Inputs'!$B$11))/4))/4))</f>
        <v>141375</v>
      </c>
      <c r="BM18" s="15" t="n">
        <f aca="false">IF($A18&lt;='3. Leases'!$G$15,'3. Leases'!$C$15*'3. Leases'!$D$15,IF(BK18&lt;'3. Leases'!$H$15,0,'3. Leases'!$C$15*MAX(0,'3. Leases'!$F$15*'3. Leases'!$E$15*(1+'2. Inputs'!$B$6)^(('3. Leases'!$G$15+'3. Leases'!$H$15+INT(($A18-'3. Leases'!$G$15-1)/('3. Leases'!$H$15+'2. Inputs'!$B$11))*('3. Leases'!$H$15+'2. Inputs'!$B$11))/4)-('2. Inputs'!$B$3+'2. Inputs'!$B$4)*(1+'2. Inputs'!$B$7)^(('3. Leases'!$G$15+'3. Leases'!$H$15+INT(($A18-'3. Leases'!$G$15-1)/('3. Leases'!$H$15+'2. Inputs'!$B$11))*('3. Leases'!$H$15+'2. Inputs'!$B$11))/4))))</f>
        <v>565500</v>
      </c>
      <c r="BN18" s="15" t="n">
        <f aca="false">IF($A18&lt;='3. Leases'!$G$15,0,IF(BK18=0,'3. Leases'!$C$15*'2. Inputs'!$B$8*(1+'2. Inputs'!$B$7)^(('3. Leases'!$G$15+INT(($A18-'3. Leases'!$G$15-1)/('3. Leases'!$H$15+'2. Inputs'!$B$11))*('3. Leases'!$H$15+'2. Inputs'!$B$11))/4),0)+IF(BK18='3. Leases'!$H$15,'2. Inputs'!$B$12*MAX(0,'3. Leases'!$F$15*'3. Leases'!$E$15*(1+'2. Inputs'!$B$6)^(('3. Leases'!$G$15+'3. Leases'!$H$15+INT(($A18-'3. Leases'!$G$15-1)/('3. Leases'!$H$15+'2. Inputs'!$B$11))*('3. Leases'!$H$15+'2. Inputs'!$B$11))/4)-('2. Inputs'!$B$3+'2. Inputs'!$B$4)*(1+'2. Inputs'!$B$7)^(('3. Leases'!$G$15+'3. Leases'!$H$15+INT(($A18-'3. Leases'!$G$15-1)/('3. Leases'!$H$15+'2. Inputs'!$B$11))*('3. Leases'!$H$15+'2. Inputs'!$B$11))/4))*'3. Leases'!$C$15,0))</f>
        <v>0</v>
      </c>
      <c r="BO18" s="15" t="n">
        <f aca="false">IF($A18&lt;='3. Leases'!$G$15,0,IF(BK18&lt;'3. Leases'!$H$15,'3. Leases'!$C$15,0))</f>
        <v>0</v>
      </c>
      <c r="BP18" s="14" t="n">
        <f aca="false">IF($A18&lt;='3. Leases'!$G$16,-1,MOD($A18-'3. Leases'!$G$16-1,('3. Leases'!$H$16+'2. Inputs'!$B$11)))</f>
        <v>-1</v>
      </c>
      <c r="BQ18" s="15" t="n">
        <f aca="false">IF($A18&lt;='3. Leases'!$G$16,'3. Leases'!$C$16*'3. Leases'!$D$16/4,IF(BP18&lt;'3. Leases'!$H$16+'2. Inputs'!$B$10,0,'3. Leases'!$C$16*MAX(0,'3. Leases'!$F$16*'3. Leases'!$E$16*(1+'2. Inputs'!$B$6)^(('3. Leases'!$G$16+'3. Leases'!$H$16+INT(($A18-'3. Leases'!$G$16-1)/('3. Leases'!$H$16+'2. Inputs'!$B$11))*('3. Leases'!$H$16+'2. Inputs'!$B$11))/4)-('2. Inputs'!$B$3+'2. Inputs'!$B$4)*(1+'2. Inputs'!$B$7)^(('3. Leases'!$G$16+'3. Leases'!$H$16+INT(($A18-'3. Leases'!$G$16-1)/('3. Leases'!$H$16+'2. Inputs'!$B$11))*('3. Leases'!$H$16+'2. Inputs'!$B$11))/4))/4))</f>
        <v>54687.5</v>
      </c>
      <c r="BR18" s="15" t="n">
        <f aca="false">IF($A18&lt;='3. Leases'!$G$16,'3. Leases'!$C$16*'3. Leases'!$D$16,IF(BP18&lt;'3. Leases'!$H$16,0,'3. Leases'!$C$16*MAX(0,'3. Leases'!$F$16*'3. Leases'!$E$16*(1+'2. Inputs'!$B$6)^(('3. Leases'!$G$16+'3. Leases'!$H$16+INT(($A18-'3. Leases'!$G$16-1)/('3. Leases'!$H$16+'2. Inputs'!$B$11))*('3. Leases'!$H$16+'2. Inputs'!$B$11))/4)-('2. Inputs'!$B$3+'2. Inputs'!$B$4)*(1+'2. Inputs'!$B$7)^(('3. Leases'!$G$16+'3. Leases'!$H$16+INT(($A18-'3. Leases'!$G$16-1)/('3. Leases'!$H$16+'2. Inputs'!$B$11))*('3. Leases'!$H$16+'2. Inputs'!$B$11))/4))))</f>
        <v>218750</v>
      </c>
      <c r="BS18" s="15" t="n">
        <f aca="false">IF($A18&lt;='3. Leases'!$G$16,0,IF(BP18=0,'3. Leases'!$C$16*'2. Inputs'!$B$8*(1+'2. Inputs'!$B$7)^(('3. Leases'!$G$16+INT(($A18-'3. Leases'!$G$16-1)/('3. Leases'!$H$16+'2. Inputs'!$B$11))*('3. Leases'!$H$16+'2. Inputs'!$B$11))/4),0)+IF(BP18='3. Leases'!$H$16,'2. Inputs'!$B$12*MAX(0,'3. Leases'!$F$16*'3. Leases'!$E$16*(1+'2. Inputs'!$B$6)^(('3. Leases'!$G$16+'3. Leases'!$H$16+INT(($A18-'3. Leases'!$G$16-1)/('3. Leases'!$H$16+'2. Inputs'!$B$11))*('3. Leases'!$H$16+'2. Inputs'!$B$11))/4)-('2. Inputs'!$B$3+'2. Inputs'!$B$4)*(1+'2. Inputs'!$B$7)^(('3. Leases'!$G$16+'3. Leases'!$H$16+INT(($A18-'3. Leases'!$G$16-1)/('3. Leases'!$H$16+'2. Inputs'!$B$11))*('3. Leases'!$H$16+'2. Inputs'!$B$11))/4))*'3. Leases'!$C$16,0))</f>
        <v>0</v>
      </c>
      <c r="BT18" s="15" t="n">
        <f aca="false">IF($A18&lt;='3. Leases'!$G$16,0,IF(BP18&lt;'3. Leases'!$H$16,'3. Leases'!$C$16,0))</f>
        <v>0</v>
      </c>
      <c r="BU18" s="14" t="n">
        <f aca="false">IF($A18&lt;='3. Leases'!$G$17,-1,MOD($A18-'3. Leases'!$G$17-1,('3. Leases'!$H$17+'2. Inputs'!$B$11)))</f>
        <v>10</v>
      </c>
      <c r="BV18" s="15" t="n">
        <f aca="false">IF($A18&lt;='3. Leases'!$G$17,'3. Leases'!$C$17*'3. Leases'!$D$17/4,IF(BU18&lt;'3. Leases'!$H$17+'2. Inputs'!$B$10,0,'3. Leases'!$C$17*MAX(0,'3. Leases'!$F$17*'3. Leases'!$E$17*(1+'2. Inputs'!$B$6)^(('3. Leases'!$G$17+'3. Leases'!$H$17+INT(($A18-'3. Leases'!$G$17-1)/('3. Leases'!$H$17+'2. Inputs'!$B$11))*('3. Leases'!$H$17+'2. Inputs'!$B$11))/4)-('2. Inputs'!$B$3+'2. Inputs'!$B$4)*(1+'2. Inputs'!$B$7)^(('3. Leases'!$G$17+'3. Leases'!$H$17+INT(($A18-'3. Leases'!$G$17-1)/('3. Leases'!$H$17+'2. Inputs'!$B$11))*('3. Leases'!$H$17+'2. Inputs'!$B$11))/4))/4))</f>
        <v>24831.3684375</v>
      </c>
      <c r="BW18" s="15" t="n">
        <f aca="false">IF($A18&lt;='3. Leases'!$G$17,'3. Leases'!$C$17*'3. Leases'!$D$17,IF(BU18&lt;'3. Leases'!$H$17,0,'3. Leases'!$C$17*MAX(0,'3. Leases'!$F$17*'3. Leases'!$E$17*(1+'2. Inputs'!$B$6)^(('3. Leases'!$G$17+'3. Leases'!$H$17+INT(($A18-'3. Leases'!$G$17-1)/('3. Leases'!$H$17+'2. Inputs'!$B$11))*('3. Leases'!$H$17+'2. Inputs'!$B$11))/4)-('2. Inputs'!$B$3+'2. Inputs'!$B$4)*(1+'2. Inputs'!$B$7)^(('3. Leases'!$G$17+'3. Leases'!$H$17+INT(($A18-'3. Leases'!$G$17-1)/('3. Leases'!$H$17+'2. Inputs'!$B$11))*('3. Leases'!$H$17+'2. Inputs'!$B$11))/4))))</f>
        <v>99325.47375</v>
      </c>
      <c r="BX18" s="15" t="n">
        <f aca="false">IF($A18&lt;='3. Leases'!$G$17,0,IF(BU18=0,'3. Leases'!$C$17*'2. Inputs'!$B$8*(1+'2. Inputs'!$B$7)^(('3. Leases'!$G$17+INT(($A18-'3. Leases'!$G$17-1)/('3. Leases'!$H$17+'2. Inputs'!$B$11))*('3. Leases'!$H$17+'2. Inputs'!$B$11))/4),0)+IF(BU18='3. Leases'!$H$17,'2. Inputs'!$B$12*MAX(0,'3. Leases'!$F$17*'3. Leases'!$E$17*(1+'2. Inputs'!$B$6)^(('3. Leases'!$G$17+'3. Leases'!$H$17+INT(($A18-'3. Leases'!$G$17-1)/('3. Leases'!$H$17+'2. Inputs'!$B$11))*('3. Leases'!$H$17+'2. Inputs'!$B$11))/4)-('2. Inputs'!$B$3+'2. Inputs'!$B$4)*(1+'2. Inputs'!$B$7)^(('3. Leases'!$G$17+'3. Leases'!$H$17+INT(($A18-'3. Leases'!$G$17-1)/('3. Leases'!$H$17+'2. Inputs'!$B$11))*('3. Leases'!$H$17+'2. Inputs'!$B$11))/4))*'3. Leases'!$C$17,0))</f>
        <v>0</v>
      </c>
      <c r="BY18" s="15" t="n">
        <f aca="false">IF($A18&lt;='3. Leases'!$G$17,0,IF(BU18&lt;'3. Leases'!$H$17,'3. Leases'!$C$17,0))</f>
        <v>0</v>
      </c>
      <c r="BZ18" s="14" t="n">
        <f aca="false">IF($A18&lt;='3. Leases'!$G$18,-1,MOD($A18-'3. Leases'!$G$18-1,('3. Leases'!$H$18+'2. Inputs'!$B$11)))</f>
        <v>-1</v>
      </c>
      <c r="CA18" s="15" t="n">
        <f aca="false">IF($A18&lt;='3. Leases'!$G$18,'3. Leases'!$C$18*'3. Leases'!$D$18/4,IF(BZ18&lt;'3. Leases'!$H$18+'2. Inputs'!$B$10,0,'3. Leases'!$C$18*MAX(0,'3. Leases'!$F$18*'3. Leases'!$E$18*(1+'2. Inputs'!$B$6)^(('3. Leases'!$G$18+'3. Leases'!$H$18+INT(($A18-'3. Leases'!$G$18-1)/('3. Leases'!$H$18+'2. Inputs'!$B$11))*('3. Leases'!$H$18+'2. Inputs'!$B$11))/4)-('2. Inputs'!$B$3+'2. Inputs'!$B$4)*(1+'2. Inputs'!$B$7)^(('3. Leases'!$G$18+'3. Leases'!$H$18+INT(($A18-'3. Leases'!$G$18-1)/('3. Leases'!$H$18+'2. Inputs'!$B$11))*('3. Leases'!$H$18+'2. Inputs'!$B$11))/4))/4))</f>
        <v>118000</v>
      </c>
      <c r="CB18" s="15" t="n">
        <f aca="false">IF($A18&lt;='3. Leases'!$G$18,'3. Leases'!$C$18*'3. Leases'!$D$18,IF(BZ18&lt;'3. Leases'!$H$18,0,'3. Leases'!$C$18*MAX(0,'3. Leases'!$F$18*'3. Leases'!$E$18*(1+'2. Inputs'!$B$6)^(('3. Leases'!$G$18+'3. Leases'!$H$18+INT(($A18-'3. Leases'!$G$18-1)/('3. Leases'!$H$18+'2. Inputs'!$B$11))*('3. Leases'!$H$18+'2. Inputs'!$B$11))/4)-('2. Inputs'!$B$3+'2. Inputs'!$B$4)*(1+'2. Inputs'!$B$7)^(('3. Leases'!$G$18+'3. Leases'!$H$18+INT(($A18-'3. Leases'!$G$18-1)/('3. Leases'!$H$18+'2. Inputs'!$B$11))*('3. Leases'!$H$18+'2. Inputs'!$B$11))/4))))</f>
        <v>472000</v>
      </c>
      <c r="CC18" s="15" t="n">
        <f aca="false">IF($A18&lt;='3. Leases'!$G$18,0,IF(BZ18=0,'3. Leases'!$C$18*'2. Inputs'!$B$8*(1+'2. Inputs'!$B$7)^(('3. Leases'!$G$18+INT(($A18-'3. Leases'!$G$18-1)/('3. Leases'!$H$18+'2. Inputs'!$B$11))*('3. Leases'!$H$18+'2. Inputs'!$B$11))/4),0)+IF(BZ18='3. Leases'!$H$18,'2. Inputs'!$B$12*MAX(0,'3. Leases'!$F$18*'3. Leases'!$E$18*(1+'2. Inputs'!$B$6)^(('3. Leases'!$G$18+'3. Leases'!$H$18+INT(($A18-'3. Leases'!$G$18-1)/('3. Leases'!$H$18+'2. Inputs'!$B$11))*('3. Leases'!$H$18+'2. Inputs'!$B$11))/4)-('2. Inputs'!$B$3+'2. Inputs'!$B$4)*(1+'2. Inputs'!$B$7)^(('3. Leases'!$G$18+'3. Leases'!$H$18+INT(($A18-'3. Leases'!$G$18-1)/('3. Leases'!$H$18+'2. Inputs'!$B$11))*('3. Leases'!$H$18+'2. Inputs'!$B$11))/4))*'3. Leases'!$C$18,0))</f>
        <v>0</v>
      </c>
      <c r="CD18" s="15" t="n">
        <f aca="false">IF($A18&lt;='3. Leases'!$G$18,0,IF(BZ18&lt;'3. Leases'!$H$18,'3. Leases'!$C$18,0))</f>
        <v>0</v>
      </c>
      <c r="CE18" s="14" t="n">
        <f aca="false">IF($A18&lt;='3. Leases'!$G$19,-1,MOD($A18-'3. Leases'!$G$19-1,('3. Leases'!$H$19+'2. Inputs'!$B$11)))</f>
        <v>14</v>
      </c>
      <c r="CF18" s="15" t="n">
        <f aca="false">IF($A18&lt;='3. Leases'!$G$19,'3. Leases'!$C$19*'3. Leases'!$D$19/4,IF(CE18&lt;'3. Leases'!$H$19+'2. Inputs'!$B$10,0,'3. Leases'!$C$19*MAX(0,'3. Leases'!$F$19*'3. Leases'!$E$19*(1+'2. Inputs'!$B$6)^(('3. Leases'!$G$19+'3. Leases'!$H$19+INT(($A18-'3. Leases'!$G$19-1)/('3. Leases'!$H$19+'2. Inputs'!$B$11))*('3. Leases'!$H$19+'2. Inputs'!$B$11))/4)-('2. Inputs'!$B$3+'2. Inputs'!$B$4)*(1+'2. Inputs'!$B$7)^(('3. Leases'!$G$19+'3. Leases'!$H$19+INT(($A18-'3. Leases'!$G$19-1)/('3. Leases'!$H$19+'2. Inputs'!$B$11))*('3. Leases'!$H$19+'2. Inputs'!$B$11))/4))/4))</f>
        <v>26174.65625</v>
      </c>
      <c r="CG18" s="15" t="n">
        <f aca="false">IF($A18&lt;='3. Leases'!$G$19,'3. Leases'!$C$19*'3. Leases'!$D$19,IF(CE18&lt;'3. Leases'!$H$19,0,'3. Leases'!$C$19*MAX(0,'3. Leases'!$F$19*'3. Leases'!$E$19*(1+'2. Inputs'!$B$6)^(('3. Leases'!$G$19+'3. Leases'!$H$19+INT(($A18-'3. Leases'!$G$19-1)/('3. Leases'!$H$19+'2. Inputs'!$B$11))*('3. Leases'!$H$19+'2. Inputs'!$B$11))/4)-('2. Inputs'!$B$3+'2. Inputs'!$B$4)*(1+'2. Inputs'!$B$7)^(('3. Leases'!$G$19+'3. Leases'!$H$19+INT(($A18-'3. Leases'!$G$19-1)/('3. Leases'!$H$19+'2. Inputs'!$B$11))*('3. Leases'!$H$19+'2. Inputs'!$B$11))/4))))</f>
        <v>104698.625</v>
      </c>
      <c r="CH18" s="15" t="n">
        <f aca="false">IF($A18&lt;='3. Leases'!$G$19,0,IF(CE18=0,'3. Leases'!$C$19*'2. Inputs'!$B$8*(1+'2. Inputs'!$B$7)^(('3. Leases'!$G$19+INT(($A18-'3. Leases'!$G$19-1)/('3. Leases'!$H$19+'2. Inputs'!$B$11))*('3. Leases'!$H$19+'2. Inputs'!$B$11))/4),0)+IF(CE18='3. Leases'!$H$19,'2. Inputs'!$B$12*MAX(0,'3. Leases'!$F$19*'3. Leases'!$E$19*(1+'2. Inputs'!$B$6)^(('3. Leases'!$G$19+'3. Leases'!$H$19+INT(($A18-'3. Leases'!$G$19-1)/('3. Leases'!$H$19+'2. Inputs'!$B$11))*('3. Leases'!$H$19+'2. Inputs'!$B$11))/4)-('2. Inputs'!$B$3+'2. Inputs'!$B$4)*(1+'2. Inputs'!$B$7)^(('3. Leases'!$G$19+'3. Leases'!$H$19+INT(($A18-'3. Leases'!$G$19-1)/('3. Leases'!$H$19+'2. Inputs'!$B$11))*('3. Leases'!$H$19+'2. Inputs'!$B$11))/4))*'3. Leases'!$C$19,0))</f>
        <v>0</v>
      </c>
      <c r="CI18" s="15" t="n">
        <f aca="false">IF($A18&lt;='3. Leases'!$G$19,0,IF(CE18&lt;'3. Leases'!$H$19,'3. Leases'!$C$19,0))</f>
        <v>0</v>
      </c>
      <c r="CJ18" s="15" t="n">
        <f aca="false">D18+I18+N18+S18+X18+AC18+AH18+AM18+AR18+AW18+BB18+BG18+BL18+BQ18+BV18+CA18+CF18</f>
        <v>1014487.68778053</v>
      </c>
      <c r="CK18" s="15" t="n">
        <f aca="false">E18+J18+O18+T18+Y18+AD18+AI18+AN18+AS18+AX18+BC18+BH18+BM18+BR18+BW18+CB18+CG18</f>
        <v>4266835.99242861</v>
      </c>
      <c r="CL18" s="15" t="n">
        <f aca="false">F18+K18+P18+U18+Z18+AE18+AJ18+AO18+AT18+AY18+BD18+BI18+BN18+BS18+BX18+CC18+CH18</f>
        <v>394392.250386777</v>
      </c>
      <c r="CM18" s="15" t="n">
        <f aca="false">G18+L18+Q18+V18+AA18+AF18+AK18+AP18+AU18+AZ18+BE18+BJ18+BO18+BT18+BY18+CD18+CI18</f>
        <v>4250</v>
      </c>
      <c r="CN18" s="15" t="n">
        <f aca="false">CJ18*(1-'2. Inputs'!$B$13)*(1-'2. Inputs'!$B$15)-CM18*('2. Inputs'!$B$5-'2. Inputs'!$B$4*MIN('2. Inputs'!$B$14,'2. Inputs'!$B$9)/'2. Inputs'!$B$9)*(1+'2. Inputs'!$B$7)^(($A18-1)/4)/4</f>
        <v>827070.869989338</v>
      </c>
      <c r="CO18" s="15" t="n">
        <f aca="false">CN18-CL18</f>
        <v>432678.619602561</v>
      </c>
      <c r="CP18" s="16" t="n">
        <f aca="false">1/(1+((1+'2. Inputs'!$B$16)^0.25-1))^$A18</f>
        <v>0.736441886446165</v>
      </c>
      <c r="CQ18" s="15" t="n">
        <f aca="false">CO18*CP18</f>
        <v>318642.658845033</v>
      </c>
    </row>
    <row r="19" customFormat="false" ht="15" hidden="false" customHeight="false" outlineLevel="0" collapsed="false">
      <c r="A19" s="0" t="n">
        <v>16</v>
      </c>
      <c r="B19" s="0" t="n">
        <f aca="false">CEILING(A19/4,1)</f>
        <v>4</v>
      </c>
      <c r="C19" s="14" t="n">
        <f aca="false">IF($A19&lt;='3. Leases'!$G$3,-1,MOD($A19-'3. Leases'!$G$3-1,('3. Leases'!$H$3+'2. Inputs'!$B$11)))</f>
        <v>-1</v>
      </c>
      <c r="D19" s="15" t="n">
        <f aca="false">IF($A19&lt;='3. Leases'!$G$3,'3. Leases'!$C$3*'3. Leases'!$D$3/4,IF(C19&lt;'3. Leases'!$H$3+'2. Inputs'!$B$10,0,'3. Leases'!$C$3*MAX(0,'3. Leases'!$F$3*'3. Leases'!$E$3*(1+'2. Inputs'!$B$6)^(('3. Leases'!$G$3+'3. Leases'!$H$3+INT(($A19-'3. Leases'!$G$3-1)/('3. Leases'!$H$3+'2. Inputs'!$B$11))*('3. Leases'!$H$3+'2. Inputs'!$B$11))/4)-('2. Inputs'!$B$3+'2. Inputs'!$B$4)*(1+'2. Inputs'!$B$7)^(('3. Leases'!$G$3+'3. Leases'!$H$3+INT(($A19-'3. Leases'!$G$3-1)/('3. Leases'!$H$3+'2. Inputs'!$B$11))*('3. Leases'!$H$3+'2. Inputs'!$B$11))/4))/4))</f>
        <v>140400</v>
      </c>
      <c r="E19" s="15" t="n">
        <f aca="false">IF($A19&lt;='3. Leases'!$G$3,'3. Leases'!$C$3*'3. Leases'!$D$3,IF(C19&lt;'3. Leases'!$H$3,0,'3. Leases'!$C$3*MAX(0,'3. Leases'!$F$3*'3. Leases'!$E$3*(1+'2. Inputs'!$B$6)^(('3. Leases'!$G$3+'3. Leases'!$H$3+INT(($A19-'3. Leases'!$G$3-1)/('3. Leases'!$H$3+'2. Inputs'!$B$11))*('3. Leases'!$H$3+'2. Inputs'!$B$11))/4)-('2. Inputs'!$B$3+'2. Inputs'!$B$4)*(1+'2. Inputs'!$B$7)^(('3. Leases'!$G$3+'3. Leases'!$H$3+INT(($A19-'3. Leases'!$G$3-1)/('3. Leases'!$H$3+'2. Inputs'!$B$11))*('3. Leases'!$H$3+'2. Inputs'!$B$11))/4))))</f>
        <v>561600</v>
      </c>
      <c r="F19" s="15" t="n">
        <f aca="false">IF($A19&lt;='3. Leases'!$G$3,0,IF(C19=0,'3. Leases'!$C$3*'2. Inputs'!$B$8*(1+'2. Inputs'!$B$7)^(('3. Leases'!$G$3+INT(($A19-'3. Leases'!$G$3-1)/('3. Leases'!$H$3+'2. Inputs'!$B$11))*('3. Leases'!$H$3+'2. Inputs'!$B$11))/4),0)+IF(C19='3. Leases'!$H$3,'2. Inputs'!$B$12*MAX(0,'3. Leases'!$F$3*'3. Leases'!$E$3*(1+'2. Inputs'!$B$6)^(('3. Leases'!$G$3+'3. Leases'!$H$3+INT(($A19-'3. Leases'!$G$3-1)/('3. Leases'!$H$3+'2. Inputs'!$B$11))*('3. Leases'!$H$3+'2. Inputs'!$B$11))/4)-('2. Inputs'!$B$3+'2. Inputs'!$B$4)*(1+'2. Inputs'!$B$7)^(('3. Leases'!$G$3+'3. Leases'!$H$3+INT(($A19-'3. Leases'!$G$3-1)/('3. Leases'!$H$3+'2. Inputs'!$B$11))*('3. Leases'!$H$3+'2. Inputs'!$B$11))/4))*'3. Leases'!$C$3,0))</f>
        <v>0</v>
      </c>
      <c r="G19" s="15" t="n">
        <f aca="false">IF($A19&lt;='3. Leases'!$G$3,0,IF(C19&lt;'3. Leases'!$H$3,'3. Leases'!$C$3,0))</f>
        <v>0</v>
      </c>
      <c r="H19" s="14" t="n">
        <f aca="false">IF($A19&lt;='3. Leases'!$G$4,-1,MOD($A19-'3. Leases'!$G$4-1,('3. Leases'!$H$4+'2. Inputs'!$B$11)))</f>
        <v>1</v>
      </c>
      <c r="I19" s="15" t="n">
        <f aca="false">IF($A19&lt;='3. Leases'!$G$4,'3. Leases'!$C$4*'3. Leases'!$D$4/4,IF(H19&lt;'3. Leases'!$H$4+'2. Inputs'!$B$10,0,'3. Leases'!$C$4*MAX(0,'3. Leases'!$F$4*'3. Leases'!$E$4*(1+'2. Inputs'!$B$6)^(('3. Leases'!$G$4+'3. Leases'!$H$4+INT(($A19-'3. Leases'!$G$4-1)/('3. Leases'!$H$4+'2. Inputs'!$B$11))*('3. Leases'!$H$4+'2. Inputs'!$B$11))/4)-('2. Inputs'!$B$3+'2. Inputs'!$B$4)*(1+'2. Inputs'!$B$7)^(('3. Leases'!$G$4+'3. Leases'!$H$4+INT(($A19-'3. Leases'!$G$4-1)/('3. Leases'!$H$4+'2. Inputs'!$B$11))*('3. Leases'!$H$4+'2. Inputs'!$B$11))/4))/4))</f>
        <v>0</v>
      </c>
      <c r="J19" s="15" t="n">
        <f aca="false">IF($A19&lt;='3. Leases'!$G$4,'3. Leases'!$C$4*'3. Leases'!$D$4,IF(H19&lt;'3. Leases'!$H$4,0,'3. Leases'!$C$4*MAX(0,'3. Leases'!$F$4*'3. Leases'!$E$4*(1+'2. Inputs'!$B$6)^(('3. Leases'!$G$4+'3. Leases'!$H$4+INT(($A19-'3. Leases'!$G$4-1)/('3. Leases'!$H$4+'2. Inputs'!$B$11))*('3. Leases'!$H$4+'2. Inputs'!$B$11))/4)-('2. Inputs'!$B$3+'2. Inputs'!$B$4)*(1+'2. Inputs'!$B$7)^(('3. Leases'!$G$4+'3. Leases'!$H$4+INT(($A19-'3. Leases'!$G$4-1)/('3. Leases'!$H$4+'2. Inputs'!$B$11))*('3. Leases'!$H$4+'2. Inputs'!$B$11))/4))))</f>
        <v>0</v>
      </c>
      <c r="K19" s="15" t="n">
        <f aca="false">IF($A19&lt;='3. Leases'!$G$4,0,IF(H19=0,'3. Leases'!$C$4*'2. Inputs'!$B$8*(1+'2. Inputs'!$B$7)^(('3. Leases'!$G$4+INT(($A19-'3. Leases'!$G$4-1)/('3. Leases'!$H$4+'2. Inputs'!$B$11))*('3. Leases'!$H$4+'2. Inputs'!$B$11))/4),0)+IF(H19='3. Leases'!$H$4,'2. Inputs'!$B$12*MAX(0,'3. Leases'!$F$4*'3. Leases'!$E$4*(1+'2. Inputs'!$B$6)^(('3. Leases'!$G$4+'3. Leases'!$H$4+INT(($A19-'3. Leases'!$G$4-1)/('3. Leases'!$H$4+'2. Inputs'!$B$11))*('3. Leases'!$H$4+'2. Inputs'!$B$11))/4)-('2. Inputs'!$B$3+'2. Inputs'!$B$4)*(1+'2. Inputs'!$B$7)^(('3. Leases'!$G$4+'3. Leases'!$H$4+INT(($A19-'3. Leases'!$G$4-1)/('3. Leases'!$H$4+'2. Inputs'!$B$11))*('3. Leases'!$H$4+'2. Inputs'!$B$11))/4))*'3. Leases'!$C$4,0))</f>
        <v>0</v>
      </c>
      <c r="L19" s="15" t="n">
        <f aca="false">IF($A19&lt;='3. Leases'!$G$4,0,IF(H19&lt;'3. Leases'!$H$4,'3. Leases'!$C$4,0))</f>
        <v>1850</v>
      </c>
      <c r="M19" s="14" t="n">
        <f aca="false">IF($A19&lt;='3. Leases'!$G$5,-1,MOD($A19-'3. Leases'!$G$5-1,('3. Leases'!$H$5+'2. Inputs'!$B$11)))</f>
        <v>9</v>
      </c>
      <c r="N19" s="15" t="n">
        <f aca="false">IF($A19&lt;='3. Leases'!$G$5,'3. Leases'!$C$5*'3. Leases'!$D$5/4,IF(M19&lt;'3. Leases'!$H$5+'2. Inputs'!$B$10,0,'3. Leases'!$C$5*MAX(0,'3. Leases'!$F$5*'3. Leases'!$E$5*(1+'2. Inputs'!$B$6)^(('3. Leases'!$G$5+'3. Leases'!$H$5+INT(($A19-'3. Leases'!$G$5-1)/('3. Leases'!$H$5+'2. Inputs'!$B$11))*('3. Leases'!$H$5+'2. Inputs'!$B$11))/4)-('2. Inputs'!$B$3+'2. Inputs'!$B$4)*(1+'2. Inputs'!$B$7)^(('3. Leases'!$G$5+'3. Leases'!$H$5+INT(($A19-'3. Leases'!$G$5-1)/('3. Leases'!$H$5+'2. Inputs'!$B$11))*('3. Leases'!$H$5+'2. Inputs'!$B$11))/4))/4))</f>
        <v>77459.1221905334</v>
      </c>
      <c r="O19" s="15" t="n">
        <f aca="false">IF($A19&lt;='3. Leases'!$G$5,'3. Leases'!$C$5*'3. Leases'!$D$5,IF(M19&lt;'3. Leases'!$H$5,0,'3. Leases'!$C$5*MAX(0,'3. Leases'!$F$5*'3. Leases'!$E$5*(1+'2. Inputs'!$B$6)^(('3. Leases'!$G$5+'3. Leases'!$H$5+INT(($A19-'3. Leases'!$G$5-1)/('3. Leases'!$H$5+'2. Inputs'!$B$11))*('3. Leases'!$H$5+'2. Inputs'!$B$11))/4)-('2. Inputs'!$B$3+'2. Inputs'!$B$4)*(1+'2. Inputs'!$B$7)^(('3. Leases'!$G$5+'3. Leases'!$H$5+INT(($A19-'3. Leases'!$G$5-1)/('3. Leases'!$H$5+'2. Inputs'!$B$11))*('3. Leases'!$H$5+'2. Inputs'!$B$11))/4))))</f>
        <v>309836.488762134</v>
      </c>
      <c r="P19" s="15" t="n">
        <f aca="false">IF($A19&lt;='3. Leases'!$G$5,0,IF(M19=0,'3. Leases'!$C$5*'2. Inputs'!$B$8*(1+'2. Inputs'!$B$7)^(('3. Leases'!$G$5+INT(($A19-'3. Leases'!$G$5-1)/('3. Leases'!$H$5+'2. Inputs'!$B$11))*('3. Leases'!$H$5+'2. Inputs'!$B$11))/4),0)+IF(M19='3. Leases'!$H$5,'2. Inputs'!$B$12*MAX(0,'3. Leases'!$F$5*'3. Leases'!$E$5*(1+'2. Inputs'!$B$6)^(('3. Leases'!$G$5+'3. Leases'!$H$5+INT(($A19-'3. Leases'!$G$5-1)/('3. Leases'!$H$5+'2. Inputs'!$B$11))*('3. Leases'!$H$5+'2. Inputs'!$B$11))/4)-('2. Inputs'!$B$3+'2. Inputs'!$B$4)*(1+'2. Inputs'!$B$7)^(('3. Leases'!$G$5+'3. Leases'!$H$5+INT(($A19-'3. Leases'!$G$5-1)/('3. Leases'!$H$5+'2. Inputs'!$B$11))*('3. Leases'!$H$5+'2. Inputs'!$B$11))/4))*'3. Leases'!$C$5,0))</f>
        <v>0</v>
      </c>
      <c r="Q19" s="15" t="n">
        <f aca="false">IF($A19&lt;='3. Leases'!$G$5,0,IF(M19&lt;'3. Leases'!$H$5,'3. Leases'!$C$5,0))</f>
        <v>0</v>
      </c>
      <c r="R19" s="14" t="n">
        <f aca="false">IF($A19&lt;='3. Leases'!$G$6,-1,MOD($A19-'3. Leases'!$G$6-1,('3. Leases'!$H$6+'2. Inputs'!$B$11)))</f>
        <v>5</v>
      </c>
      <c r="S19" s="15" t="n">
        <f aca="false">IF($A19&lt;='3. Leases'!$G$6,'3. Leases'!$C$6*'3. Leases'!$D$6/4,IF(R19&lt;'3. Leases'!$H$6+'2. Inputs'!$B$10,0,'3. Leases'!$C$6*MAX(0,'3. Leases'!$F$6*'3. Leases'!$E$6*(1+'2. Inputs'!$B$6)^(('3. Leases'!$G$6+'3. Leases'!$H$6+INT(($A19-'3. Leases'!$G$6-1)/('3. Leases'!$H$6+'2. Inputs'!$B$11))*('3. Leases'!$H$6+'2. Inputs'!$B$11))/4)-('2. Inputs'!$B$3+'2. Inputs'!$B$4)*(1+'2. Inputs'!$B$7)^(('3. Leases'!$G$6+'3. Leases'!$H$6+INT(($A19-'3. Leases'!$G$6-1)/('3. Leases'!$H$6+'2. Inputs'!$B$11))*('3. Leases'!$H$6+'2. Inputs'!$B$11))/4))/4))</f>
        <v>0</v>
      </c>
      <c r="T19" s="15" t="n">
        <f aca="false">IF($A19&lt;='3. Leases'!$G$6,'3. Leases'!$C$6*'3. Leases'!$D$6,IF(R19&lt;'3. Leases'!$H$6,0,'3. Leases'!$C$6*MAX(0,'3. Leases'!$F$6*'3. Leases'!$E$6*(1+'2. Inputs'!$B$6)^(('3. Leases'!$G$6+'3. Leases'!$H$6+INT(($A19-'3. Leases'!$G$6-1)/('3. Leases'!$H$6+'2. Inputs'!$B$11))*('3. Leases'!$H$6+'2. Inputs'!$B$11))/4)-('2. Inputs'!$B$3+'2. Inputs'!$B$4)*(1+'2. Inputs'!$B$7)^(('3. Leases'!$G$6+'3. Leases'!$H$6+INT(($A19-'3. Leases'!$G$6-1)/('3. Leases'!$H$6+'2. Inputs'!$B$11))*('3. Leases'!$H$6+'2. Inputs'!$B$11))/4))))</f>
        <v>208885.241306479</v>
      </c>
      <c r="U19" s="15" t="n">
        <f aca="false">IF($A19&lt;='3. Leases'!$G$6,0,IF(R19=0,'3. Leases'!$C$6*'2. Inputs'!$B$8*(1+'2. Inputs'!$B$7)^(('3. Leases'!$G$6+INT(($A19-'3. Leases'!$G$6-1)/('3. Leases'!$H$6+'2. Inputs'!$B$11))*('3. Leases'!$H$6+'2. Inputs'!$B$11))/4),0)+IF(R19='3. Leases'!$H$6,'2. Inputs'!$B$12*MAX(0,'3. Leases'!$F$6*'3. Leases'!$E$6*(1+'2. Inputs'!$B$6)^(('3. Leases'!$G$6+'3. Leases'!$H$6+INT(($A19-'3. Leases'!$G$6-1)/('3. Leases'!$H$6+'2. Inputs'!$B$11))*('3. Leases'!$H$6+'2. Inputs'!$B$11))/4)-('2. Inputs'!$B$3+'2. Inputs'!$B$4)*(1+'2. Inputs'!$B$7)^(('3. Leases'!$G$6+'3. Leases'!$H$6+INT(($A19-'3. Leases'!$G$6-1)/('3. Leases'!$H$6+'2. Inputs'!$B$11))*('3. Leases'!$H$6+'2. Inputs'!$B$11))/4))*'3. Leases'!$C$6,0))</f>
        <v>0</v>
      </c>
      <c r="V19" s="15" t="n">
        <f aca="false">IF($A19&lt;='3. Leases'!$G$6,0,IF(R19&lt;'3. Leases'!$H$6,'3. Leases'!$C$6,0))</f>
        <v>0</v>
      </c>
      <c r="W19" s="14" t="n">
        <f aca="false">IF($A19&lt;='3. Leases'!$G$7,-1,MOD($A19-'3. Leases'!$G$7-1,('3. Leases'!$H$7+'2. Inputs'!$B$11)))</f>
        <v>-1</v>
      </c>
      <c r="X19" s="15" t="n">
        <f aca="false">IF($A19&lt;='3. Leases'!$G$7,'3. Leases'!$C$7*'3. Leases'!$D$7/4,IF(W19&lt;'3. Leases'!$H$7+'2. Inputs'!$B$10,0,'3. Leases'!$C$7*MAX(0,'3. Leases'!$F$7*'3. Leases'!$E$7*(1+'2. Inputs'!$B$6)^(('3. Leases'!$G$7+'3. Leases'!$H$7+INT(($A19-'3. Leases'!$G$7-1)/('3. Leases'!$H$7+'2. Inputs'!$B$11))*('3. Leases'!$H$7+'2. Inputs'!$B$11))/4)-('2. Inputs'!$B$3+'2. Inputs'!$B$4)*(1+'2. Inputs'!$B$7)^(('3. Leases'!$G$7+'3. Leases'!$H$7+INT(($A19-'3. Leases'!$G$7-1)/('3. Leases'!$H$7+'2. Inputs'!$B$11))*('3. Leases'!$H$7+'2. Inputs'!$B$11))/4))/4))</f>
        <v>106000</v>
      </c>
      <c r="Y19" s="15" t="n">
        <f aca="false">IF($A19&lt;='3. Leases'!$G$7,'3. Leases'!$C$7*'3. Leases'!$D$7,IF(W19&lt;'3. Leases'!$H$7,0,'3. Leases'!$C$7*MAX(0,'3. Leases'!$F$7*'3. Leases'!$E$7*(1+'2. Inputs'!$B$6)^(('3. Leases'!$G$7+'3. Leases'!$H$7+INT(($A19-'3. Leases'!$G$7-1)/('3. Leases'!$H$7+'2. Inputs'!$B$11))*('3. Leases'!$H$7+'2. Inputs'!$B$11))/4)-('2. Inputs'!$B$3+'2. Inputs'!$B$4)*(1+'2. Inputs'!$B$7)^(('3. Leases'!$G$7+'3. Leases'!$H$7+INT(($A19-'3. Leases'!$G$7-1)/('3. Leases'!$H$7+'2. Inputs'!$B$11))*('3. Leases'!$H$7+'2. Inputs'!$B$11))/4))))</f>
        <v>424000</v>
      </c>
      <c r="Z19" s="15" t="n">
        <f aca="false">IF($A19&lt;='3. Leases'!$G$7,0,IF(W19=0,'3. Leases'!$C$7*'2. Inputs'!$B$8*(1+'2. Inputs'!$B$7)^(('3. Leases'!$G$7+INT(($A19-'3. Leases'!$G$7-1)/('3. Leases'!$H$7+'2. Inputs'!$B$11))*('3. Leases'!$H$7+'2. Inputs'!$B$11))/4),0)+IF(W19='3. Leases'!$H$7,'2. Inputs'!$B$12*MAX(0,'3. Leases'!$F$7*'3. Leases'!$E$7*(1+'2. Inputs'!$B$6)^(('3. Leases'!$G$7+'3. Leases'!$H$7+INT(($A19-'3. Leases'!$G$7-1)/('3. Leases'!$H$7+'2. Inputs'!$B$11))*('3. Leases'!$H$7+'2. Inputs'!$B$11))/4)-('2. Inputs'!$B$3+'2. Inputs'!$B$4)*(1+'2. Inputs'!$B$7)^(('3. Leases'!$G$7+'3. Leases'!$H$7+INT(($A19-'3. Leases'!$G$7-1)/('3. Leases'!$H$7+'2. Inputs'!$B$11))*('3. Leases'!$H$7+'2. Inputs'!$B$11))/4))*'3. Leases'!$C$7,0))</f>
        <v>0</v>
      </c>
      <c r="AA19" s="15" t="n">
        <f aca="false">IF($A19&lt;='3. Leases'!$G$7,0,IF(W19&lt;'3. Leases'!$H$7,'3. Leases'!$C$7,0))</f>
        <v>0</v>
      </c>
      <c r="AB19" s="14" t="n">
        <f aca="false">IF($A19&lt;='3. Leases'!$G$8,-1,MOD($A19-'3. Leases'!$G$8-1,('3. Leases'!$H$8+'2. Inputs'!$B$11)))</f>
        <v>-1</v>
      </c>
      <c r="AC19" s="15" t="n">
        <f aca="false">IF($A19&lt;='3. Leases'!$G$8,'3. Leases'!$C$8*'3. Leases'!$D$8/4,IF(AB19&lt;'3. Leases'!$H$8+'2. Inputs'!$B$10,0,'3. Leases'!$C$8*MAX(0,'3. Leases'!$F$8*'3. Leases'!$E$8*(1+'2. Inputs'!$B$6)^(('3. Leases'!$G$8+'3. Leases'!$H$8+INT(($A19-'3. Leases'!$G$8-1)/('3. Leases'!$H$8+'2. Inputs'!$B$11))*('3. Leases'!$H$8+'2. Inputs'!$B$11))/4)-('2. Inputs'!$B$3+'2. Inputs'!$B$4)*(1+'2. Inputs'!$B$7)^(('3. Leases'!$G$8+'3. Leases'!$H$8+INT(($A19-'3. Leases'!$G$8-1)/('3. Leases'!$H$8+'2. Inputs'!$B$11))*('3. Leases'!$H$8+'2. Inputs'!$B$11))/4))/4))</f>
        <v>55000</v>
      </c>
      <c r="AD19" s="15" t="n">
        <f aca="false">IF($A19&lt;='3. Leases'!$G$8,'3. Leases'!$C$8*'3. Leases'!$D$8,IF(AB19&lt;'3. Leases'!$H$8,0,'3. Leases'!$C$8*MAX(0,'3. Leases'!$F$8*'3. Leases'!$E$8*(1+'2. Inputs'!$B$6)^(('3. Leases'!$G$8+'3. Leases'!$H$8+INT(($A19-'3. Leases'!$G$8-1)/('3. Leases'!$H$8+'2. Inputs'!$B$11))*('3. Leases'!$H$8+'2. Inputs'!$B$11))/4)-('2. Inputs'!$B$3+'2. Inputs'!$B$4)*(1+'2. Inputs'!$B$7)^(('3. Leases'!$G$8+'3. Leases'!$H$8+INT(($A19-'3. Leases'!$G$8-1)/('3. Leases'!$H$8+'2. Inputs'!$B$11))*('3. Leases'!$H$8+'2. Inputs'!$B$11))/4))))</f>
        <v>220000</v>
      </c>
      <c r="AE19" s="15" t="n">
        <f aca="false">IF($A19&lt;='3. Leases'!$G$8,0,IF(AB19=0,'3. Leases'!$C$8*'2. Inputs'!$B$8*(1+'2. Inputs'!$B$7)^(('3. Leases'!$G$8+INT(($A19-'3. Leases'!$G$8-1)/('3. Leases'!$H$8+'2. Inputs'!$B$11))*('3. Leases'!$H$8+'2. Inputs'!$B$11))/4),0)+IF(AB19='3. Leases'!$H$8,'2. Inputs'!$B$12*MAX(0,'3. Leases'!$F$8*'3. Leases'!$E$8*(1+'2. Inputs'!$B$6)^(('3. Leases'!$G$8+'3. Leases'!$H$8+INT(($A19-'3. Leases'!$G$8-1)/('3. Leases'!$H$8+'2. Inputs'!$B$11))*('3. Leases'!$H$8+'2. Inputs'!$B$11))/4)-('2. Inputs'!$B$3+'2. Inputs'!$B$4)*(1+'2. Inputs'!$B$7)^(('3. Leases'!$G$8+'3. Leases'!$H$8+INT(($A19-'3. Leases'!$G$8-1)/('3. Leases'!$H$8+'2. Inputs'!$B$11))*('3. Leases'!$H$8+'2. Inputs'!$B$11))/4))*'3. Leases'!$C$8,0))</f>
        <v>0</v>
      </c>
      <c r="AF19" s="15" t="n">
        <f aca="false">IF($A19&lt;='3. Leases'!$G$8,0,IF(AB19&lt;'3. Leases'!$H$8,'3. Leases'!$C$8,0))</f>
        <v>0</v>
      </c>
      <c r="AG19" s="14" t="n">
        <f aca="false">IF($A19&lt;='3. Leases'!$G$9,-1,MOD($A19-'3. Leases'!$G$9-1,('3. Leases'!$H$9+'2. Inputs'!$B$11)))</f>
        <v>-1</v>
      </c>
      <c r="AH19" s="15" t="n">
        <f aca="false">IF($A19&lt;='3. Leases'!$G$9,'3. Leases'!$C$9*'3. Leases'!$D$9/4,IF(AG19&lt;'3. Leases'!$H$9+'2. Inputs'!$B$10,0,'3. Leases'!$C$9*MAX(0,'3. Leases'!$F$9*'3. Leases'!$E$9*(1+'2. Inputs'!$B$6)^(('3. Leases'!$G$9+'3. Leases'!$H$9+INT(($A19-'3. Leases'!$G$9-1)/('3. Leases'!$H$9+'2. Inputs'!$B$11))*('3. Leases'!$H$9+'2. Inputs'!$B$11))/4)-('2. Inputs'!$B$3+'2. Inputs'!$B$4)*(1+'2. Inputs'!$B$7)^(('3. Leases'!$G$9+'3. Leases'!$H$9+INT(($A19-'3. Leases'!$G$9-1)/('3. Leases'!$H$9+'2. Inputs'!$B$11))*('3. Leases'!$H$9+'2. Inputs'!$B$11))/4))/4))</f>
        <v>59800</v>
      </c>
      <c r="AI19" s="15" t="n">
        <f aca="false">IF($A19&lt;='3. Leases'!$G$9,'3. Leases'!$C$9*'3. Leases'!$D$9,IF(AG19&lt;'3. Leases'!$H$9,0,'3. Leases'!$C$9*MAX(0,'3. Leases'!$F$9*'3. Leases'!$E$9*(1+'2. Inputs'!$B$6)^(('3. Leases'!$G$9+'3. Leases'!$H$9+INT(($A19-'3. Leases'!$G$9-1)/('3. Leases'!$H$9+'2. Inputs'!$B$11))*('3. Leases'!$H$9+'2. Inputs'!$B$11))/4)-('2. Inputs'!$B$3+'2. Inputs'!$B$4)*(1+'2. Inputs'!$B$7)^(('3. Leases'!$G$9+'3. Leases'!$H$9+INT(($A19-'3. Leases'!$G$9-1)/('3. Leases'!$H$9+'2. Inputs'!$B$11))*('3. Leases'!$H$9+'2. Inputs'!$B$11))/4))))</f>
        <v>239200</v>
      </c>
      <c r="AJ19" s="15" t="n">
        <f aca="false">IF($A19&lt;='3. Leases'!$G$9,0,IF(AG19=0,'3. Leases'!$C$9*'2. Inputs'!$B$8*(1+'2. Inputs'!$B$7)^(('3. Leases'!$G$9+INT(($A19-'3. Leases'!$G$9-1)/('3. Leases'!$H$9+'2. Inputs'!$B$11))*('3. Leases'!$H$9+'2. Inputs'!$B$11))/4),0)+IF(AG19='3. Leases'!$H$9,'2. Inputs'!$B$12*MAX(0,'3. Leases'!$F$9*'3. Leases'!$E$9*(1+'2. Inputs'!$B$6)^(('3. Leases'!$G$9+'3. Leases'!$H$9+INT(($A19-'3. Leases'!$G$9-1)/('3. Leases'!$H$9+'2. Inputs'!$B$11))*('3. Leases'!$H$9+'2. Inputs'!$B$11))/4)-('2. Inputs'!$B$3+'2. Inputs'!$B$4)*(1+'2. Inputs'!$B$7)^(('3. Leases'!$G$9+'3. Leases'!$H$9+INT(($A19-'3. Leases'!$G$9-1)/('3. Leases'!$H$9+'2. Inputs'!$B$11))*('3. Leases'!$H$9+'2. Inputs'!$B$11))/4))*'3. Leases'!$C$9,0))</f>
        <v>0</v>
      </c>
      <c r="AK19" s="15" t="n">
        <f aca="false">IF($A19&lt;='3. Leases'!$G$9,0,IF(AG19&lt;'3. Leases'!$H$9,'3. Leases'!$C$9,0))</f>
        <v>0</v>
      </c>
      <c r="AL19" s="14" t="n">
        <f aca="false">IF($A19&lt;='3. Leases'!$G$10,-1,MOD($A19-'3. Leases'!$G$10-1,('3. Leases'!$H$10+'2. Inputs'!$B$11)))</f>
        <v>-1</v>
      </c>
      <c r="AM19" s="15" t="n">
        <f aca="false">IF($A19&lt;='3. Leases'!$G$10,'3. Leases'!$C$10*'3. Leases'!$D$10/4,IF(AL19&lt;'3. Leases'!$H$10+'2. Inputs'!$B$10,0,'3. Leases'!$C$10*MAX(0,'3. Leases'!$F$10*'3. Leases'!$E$10*(1+'2. Inputs'!$B$6)^(('3. Leases'!$G$10+'3. Leases'!$H$10+INT(($A19-'3. Leases'!$G$10-1)/('3. Leases'!$H$10+'2. Inputs'!$B$11))*('3. Leases'!$H$10+'2. Inputs'!$B$11))/4)-('2. Inputs'!$B$3+'2. Inputs'!$B$4)*(1+'2. Inputs'!$B$7)^(('3. Leases'!$G$10+'3. Leases'!$H$10+INT(($A19-'3. Leases'!$G$10-1)/('3. Leases'!$H$10+'2. Inputs'!$B$11))*('3. Leases'!$H$10+'2. Inputs'!$B$11))/4))/4))</f>
        <v>24000</v>
      </c>
      <c r="AN19" s="15" t="n">
        <f aca="false">IF($A19&lt;='3. Leases'!$G$10,'3. Leases'!$C$10*'3. Leases'!$D$10,IF(AL19&lt;'3. Leases'!$H$10,0,'3. Leases'!$C$10*MAX(0,'3. Leases'!$F$10*'3. Leases'!$E$10*(1+'2. Inputs'!$B$6)^(('3. Leases'!$G$10+'3. Leases'!$H$10+INT(($A19-'3. Leases'!$G$10-1)/('3. Leases'!$H$10+'2. Inputs'!$B$11))*('3. Leases'!$H$10+'2. Inputs'!$B$11))/4)-('2. Inputs'!$B$3+'2. Inputs'!$B$4)*(1+'2. Inputs'!$B$7)^(('3. Leases'!$G$10+'3. Leases'!$H$10+INT(($A19-'3. Leases'!$G$10-1)/('3. Leases'!$H$10+'2. Inputs'!$B$11))*('3. Leases'!$H$10+'2. Inputs'!$B$11))/4))))</f>
        <v>96000</v>
      </c>
      <c r="AO19" s="15" t="n">
        <f aca="false">IF($A19&lt;='3. Leases'!$G$10,0,IF(AL19=0,'3. Leases'!$C$10*'2. Inputs'!$B$8*(1+'2. Inputs'!$B$7)^(('3. Leases'!$G$10+INT(($A19-'3. Leases'!$G$10-1)/('3. Leases'!$H$10+'2. Inputs'!$B$11))*('3. Leases'!$H$10+'2. Inputs'!$B$11))/4),0)+IF(AL19='3. Leases'!$H$10,'2. Inputs'!$B$12*MAX(0,'3. Leases'!$F$10*'3. Leases'!$E$10*(1+'2. Inputs'!$B$6)^(('3. Leases'!$G$10+'3. Leases'!$H$10+INT(($A19-'3. Leases'!$G$10-1)/('3. Leases'!$H$10+'2. Inputs'!$B$11))*('3. Leases'!$H$10+'2. Inputs'!$B$11))/4)-('2. Inputs'!$B$3+'2. Inputs'!$B$4)*(1+'2. Inputs'!$B$7)^(('3. Leases'!$G$10+'3. Leases'!$H$10+INT(($A19-'3. Leases'!$G$10-1)/('3. Leases'!$H$10+'2. Inputs'!$B$11))*('3. Leases'!$H$10+'2. Inputs'!$B$11))/4))*'3. Leases'!$C$10,0))</f>
        <v>0</v>
      </c>
      <c r="AP19" s="15" t="n">
        <f aca="false">IF($A19&lt;='3. Leases'!$G$10,0,IF(AL19&lt;'3. Leases'!$H$10,'3. Leases'!$C$10,0))</f>
        <v>0</v>
      </c>
      <c r="AQ19" s="14" t="n">
        <f aca="false">IF($A19&lt;='3. Leases'!$G$11,-1,MOD($A19-'3. Leases'!$G$11-1,('3. Leases'!$H$11+'2. Inputs'!$B$11)))</f>
        <v>3</v>
      </c>
      <c r="AR19" s="15" t="n">
        <f aca="false">IF($A19&lt;='3. Leases'!$G$11,'3. Leases'!$C$11*'3. Leases'!$D$11/4,IF(AQ19&lt;'3. Leases'!$H$11+'2. Inputs'!$B$10,0,'3. Leases'!$C$11*MAX(0,'3. Leases'!$F$11*'3. Leases'!$E$11*(1+'2. Inputs'!$B$6)^(('3. Leases'!$G$11+'3. Leases'!$H$11+INT(($A19-'3. Leases'!$G$11-1)/('3. Leases'!$H$11+'2. Inputs'!$B$11))*('3. Leases'!$H$11+'2. Inputs'!$B$11))/4)-('2. Inputs'!$B$3+'2. Inputs'!$B$4)*(1+'2. Inputs'!$B$7)^(('3. Leases'!$G$11+'3. Leases'!$H$11+INT(($A19-'3. Leases'!$G$11-1)/('3. Leases'!$H$11+'2. Inputs'!$B$11))*('3. Leases'!$H$11+'2. Inputs'!$B$11))/4))/4))</f>
        <v>0</v>
      </c>
      <c r="AS19" s="15" t="n">
        <f aca="false">IF($A19&lt;='3. Leases'!$G$11,'3. Leases'!$C$11*'3. Leases'!$D$11,IF(AQ19&lt;'3. Leases'!$H$11,0,'3. Leases'!$C$11*MAX(0,'3. Leases'!$F$11*'3. Leases'!$E$11*(1+'2. Inputs'!$B$6)^(('3. Leases'!$G$11+'3. Leases'!$H$11+INT(($A19-'3. Leases'!$G$11-1)/('3. Leases'!$H$11+'2. Inputs'!$B$11))*('3. Leases'!$H$11+'2. Inputs'!$B$11))/4)-('2. Inputs'!$B$3+'2. Inputs'!$B$4)*(1+'2. Inputs'!$B$7)^(('3. Leases'!$G$11+'3. Leases'!$H$11+INT(($A19-'3. Leases'!$G$11-1)/('3. Leases'!$H$11+'2. Inputs'!$B$11))*('3. Leases'!$H$11+'2. Inputs'!$B$11))/4))))</f>
        <v>0</v>
      </c>
      <c r="AT19" s="15" t="n">
        <f aca="false">IF($A19&lt;='3. Leases'!$G$11,0,IF(AQ19=0,'3. Leases'!$C$11*'2. Inputs'!$B$8*(1+'2. Inputs'!$B$7)^(('3. Leases'!$G$11+INT(($A19-'3. Leases'!$G$11-1)/('3. Leases'!$H$11+'2. Inputs'!$B$11))*('3. Leases'!$H$11+'2. Inputs'!$B$11))/4),0)+IF(AQ19='3. Leases'!$H$11,'2. Inputs'!$B$12*MAX(0,'3. Leases'!$F$11*'3. Leases'!$E$11*(1+'2. Inputs'!$B$6)^(('3. Leases'!$G$11+'3. Leases'!$H$11+INT(($A19-'3. Leases'!$G$11-1)/('3. Leases'!$H$11+'2. Inputs'!$B$11))*('3. Leases'!$H$11+'2. Inputs'!$B$11))/4)-('2. Inputs'!$B$3+'2. Inputs'!$B$4)*(1+'2. Inputs'!$B$7)^(('3. Leases'!$G$11+'3. Leases'!$H$11+INT(($A19-'3. Leases'!$G$11-1)/('3. Leases'!$H$11+'2. Inputs'!$B$11))*('3. Leases'!$H$11+'2. Inputs'!$B$11))/4))*'3. Leases'!$C$11,0))</f>
        <v>0</v>
      </c>
      <c r="AU19" s="15" t="n">
        <f aca="false">IF($A19&lt;='3. Leases'!$G$11,0,IF(AQ19&lt;'3. Leases'!$H$11,'3. Leases'!$C$11,0))</f>
        <v>2400</v>
      </c>
      <c r="AV19" s="14" t="n">
        <f aca="false">IF($A19&lt;='3. Leases'!$G$12,-1,MOD($A19-'3. Leases'!$G$12-1,('3. Leases'!$H$12+'2. Inputs'!$B$11)))</f>
        <v>-1</v>
      </c>
      <c r="AW19" s="15" t="n">
        <f aca="false">IF($A19&lt;='3. Leases'!$G$12,'3. Leases'!$C$12*'3. Leases'!$D$12/4,IF(AV19&lt;'3. Leases'!$H$12+'2. Inputs'!$B$10,0,'3. Leases'!$C$12*MAX(0,'3. Leases'!$F$12*'3. Leases'!$E$12*(1+'2. Inputs'!$B$6)^(('3. Leases'!$G$12+'3. Leases'!$H$12+INT(($A19-'3. Leases'!$G$12-1)/('3. Leases'!$H$12+'2. Inputs'!$B$11))*('3. Leases'!$H$12+'2. Inputs'!$B$11))/4)-('2. Inputs'!$B$3+'2. Inputs'!$B$4)*(1+'2. Inputs'!$B$7)^(('3. Leases'!$G$12+'3. Leases'!$H$12+INT(($A19-'3. Leases'!$G$12-1)/('3. Leases'!$H$12+'2. Inputs'!$B$11))*('3. Leases'!$H$12+'2. Inputs'!$B$11))/4))/4))</f>
        <v>21000</v>
      </c>
      <c r="AX19" s="15" t="n">
        <f aca="false">IF($A19&lt;='3. Leases'!$G$12,'3. Leases'!$C$12*'3. Leases'!$D$12,IF(AV19&lt;'3. Leases'!$H$12,0,'3. Leases'!$C$12*MAX(0,'3. Leases'!$F$12*'3. Leases'!$E$12*(1+'2. Inputs'!$B$6)^(('3. Leases'!$G$12+'3. Leases'!$H$12+INT(($A19-'3. Leases'!$G$12-1)/('3. Leases'!$H$12+'2. Inputs'!$B$11))*('3. Leases'!$H$12+'2. Inputs'!$B$11))/4)-('2. Inputs'!$B$3+'2. Inputs'!$B$4)*(1+'2. Inputs'!$B$7)^(('3. Leases'!$G$12+'3. Leases'!$H$12+INT(($A19-'3. Leases'!$G$12-1)/('3. Leases'!$H$12+'2. Inputs'!$B$11))*('3. Leases'!$H$12+'2. Inputs'!$B$11))/4))))</f>
        <v>84000</v>
      </c>
      <c r="AY19" s="15" t="n">
        <f aca="false">IF($A19&lt;='3. Leases'!$G$12,0,IF(AV19=0,'3. Leases'!$C$12*'2. Inputs'!$B$8*(1+'2. Inputs'!$B$7)^(('3. Leases'!$G$12+INT(($A19-'3. Leases'!$G$12-1)/('3. Leases'!$H$12+'2. Inputs'!$B$11))*('3. Leases'!$H$12+'2. Inputs'!$B$11))/4),0)+IF(AV19='3. Leases'!$H$12,'2. Inputs'!$B$12*MAX(0,'3. Leases'!$F$12*'3. Leases'!$E$12*(1+'2. Inputs'!$B$6)^(('3. Leases'!$G$12+'3. Leases'!$H$12+INT(($A19-'3. Leases'!$G$12-1)/('3. Leases'!$H$12+'2. Inputs'!$B$11))*('3. Leases'!$H$12+'2. Inputs'!$B$11))/4)-('2. Inputs'!$B$3+'2. Inputs'!$B$4)*(1+'2. Inputs'!$B$7)^(('3. Leases'!$G$12+'3. Leases'!$H$12+INT(($A19-'3. Leases'!$G$12-1)/('3. Leases'!$H$12+'2. Inputs'!$B$11))*('3. Leases'!$H$12+'2. Inputs'!$B$11))/4))*'3. Leases'!$C$12,0))</f>
        <v>0</v>
      </c>
      <c r="AZ19" s="15" t="n">
        <f aca="false">IF($A19&lt;='3. Leases'!$G$12,0,IF(AV19&lt;'3. Leases'!$H$12,'3. Leases'!$C$12,0))</f>
        <v>0</v>
      </c>
      <c r="BA19" s="14" t="n">
        <f aca="false">IF($A19&lt;='3. Leases'!$G$13,-1,MOD($A19-'3. Leases'!$G$13-1,('3. Leases'!$H$13+'2. Inputs'!$B$11)))</f>
        <v>7</v>
      </c>
      <c r="BB19" s="15" t="n">
        <f aca="false">IF($A19&lt;='3. Leases'!$G$13,'3. Leases'!$C$13*'3. Leases'!$D$13/4,IF(BA19&lt;'3. Leases'!$H$13+'2. Inputs'!$B$10,0,'3. Leases'!$C$13*MAX(0,'3. Leases'!$F$13*'3. Leases'!$E$13*(1+'2. Inputs'!$B$6)^(('3. Leases'!$G$13+'3. Leases'!$H$13+INT(($A19-'3. Leases'!$G$13-1)/('3. Leases'!$H$13+'2. Inputs'!$B$11))*('3. Leases'!$H$13+'2. Inputs'!$B$11))/4)-('2. Inputs'!$B$3+'2. Inputs'!$B$4)*(1+'2. Inputs'!$B$7)^(('3. Leases'!$G$13+'3. Leases'!$H$13+INT(($A19-'3. Leases'!$G$13-1)/('3. Leases'!$H$13+'2. Inputs'!$B$11))*('3. Leases'!$H$13+'2. Inputs'!$B$11))/4))/4))</f>
        <v>46135.0409025</v>
      </c>
      <c r="BC19" s="15" t="n">
        <f aca="false">IF($A19&lt;='3. Leases'!$G$13,'3. Leases'!$C$13*'3. Leases'!$D$13,IF(BA19&lt;'3. Leases'!$H$13,0,'3. Leases'!$C$13*MAX(0,'3. Leases'!$F$13*'3. Leases'!$E$13*(1+'2. Inputs'!$B$6)^(('3. Leases'!$G$13+'3. Leases'!$H$13+INT(($A19-'3. Leases'!$G$13-1)/('3. Leases'!$H$13+'2. Inputs'!$B$11))*('3. Leases'!$H$13+'2. Inputs'!$B$11))/4)-('2. Inputs'!$B$3+'2. Inputs'!$B$4)*(1+'2. Inputs'!$B$7)^(('3. Leases'!$G$13+'3. Leases'!$H$13+INT(($A19-'3. Leases'!$G$13-1)/('3. Leases'!$H$13+'2. Inputs'!$B$11))*('3. Leases'!$H$13+'2. Inputs'!$B$11))/4))))</f>
        <v>184540.16361</v>
      </c>
      <c r="BD19" s="15" t="n">
        <f aca="false">IF($A19&lt;='3. Leases'!$G$13,0,IF(BA19=0,'3. Leases'!$C$13*'2. Inputs'!$B$8*(1+'2. Inputs'!$B$7)^(('3. Leases'!$G$13+INT(($A19-'3. Leases'!$G$13-1)/('3. Leases'!$H$13+'2. Inputs'!$B$11))*('3. Leases'!$H$13+'2. Inputs'!$B$11))/4),0)+IF(BA19='3. Leases'!$H$13,'2. Inputs'!$B$12*MAX(0,'3. Leases'!$F$13*'3. Leases'!$E$13*(1+'2. Inputs'!$B$6)^(('3. Leases'!$G$13+'3. Leases'!$H$13+INT(($A19-'3. Leases'!$G$13-1)/('3. Leases'!$H$13+'2. Inputs'!$B$11))*('3. Leases'!$H$13+'2. Inputs'!$B$11))/4)-('2. Inputs'!$B$3+'2. Inputs'!$B$4)*(1+'2. Inputs'!$B$7)^(('3. Leases'!$G$13+'3. Leases'!$H$13+INT(($A19-'3. Leases'!$G$13-1)/('3. Leases'!$H$13+'2. Inputs'!$B$11))*('3. Leases'!$H$13+'2. Inputs'!$B$11))/4))*'3. Leases'!$C$13,0))</f>
        <v>0</v>
      </c>
      <c r="BE19" s="15" t="n">
        <f aca="false">IF($A19&lt;='3. Leases'!$G$13,0,IF(BA19&lt;'3. Leases'!$H$13,'3. Leases'!$C$13,0))</f>
        <v>0</v>
      </c>
      <c r="BF19" s="14" t="n">
        <f aca="false">IF($A19&lt;='3. Leases'!$G$14,-1,MOD($A19-'3. Leases'!$G$14-1,('3. Leases'!$H$14+'2. Inputs'!$B$11)))</f>
        <v>-1</v>
      </c>
      <c r="BG19" s="15" t="n">
        <f aca="false">IF($A19&lt;='3. Leases'!$G$14,'3. Leases'!$C$14*'3. Leases'!$D$14/4,IF(BF19&lt;'3. Leases'!$H$14+'2. Inputs'!$B$10,0,'3. Leases'!$C$14*MAX(0,'3. Leases'!$F$14*'3. Leases'!$E$14*(1+'2. Inputs'!$B$6)^(('3. Leases'!$G$14+'3. Leases'!$H$14+INT(($A19-'3. Leases'!$G$14-1)/('3. Leases'!$H$14+'2. Inputs'!$B$11))*('3. Leases'!$H$14+'2. Inputs'!$B$11))/4)-('2. Inputs'!$B$3+'2. Inputs'!$B$4)*(1+'2. Inputs'!$B$7)^(('3. Leases'!$G$14+'3. Leases'!$H$14+INT(($A19-'3. Leases'!$G$14-1)/('3. Leases'!$H$14+'2. Inputs'!$B$11))*('3. Leases'!$H$14+'2. Inputs'!$B$11))/4))/4))</f>
        <v>119625</v>
      </c>
      <c r="BH19" s="15" t="n">
        <f aca="false">IF($A19&lt;='3. Leases'!$G$14,'3. Leases'!$C$14*'3. Leases'!$D$14,IF(BF19&lt;'3. Leases'!$H$14,0,'3. Leases'!$C$14*MAX(0,'3. Leases'!$F$14*'3. Leases'!$E$14*(1+'2. Inputs'!$B$6)^(('3. Leases'!$G$14+'3. Leases'!$H$14+INT(($A19-'3. Leases'!$G$14-1)/('3. Leases'!$H$14+'2. Inputs'!$B$11))*('3. Leases'!$H$14+'2. Inputs'!$B$11))/4)-('2. Inputs'!$B$3+'2. Inputs'!$B$4)*(1+'2. Inputs'!$B$7)^(('3. Leases'!$G$14+'3. Leases'!$H$14+INT(($A19-'3. Leases'!$G$14-1)/('3. Leases'!$H$14+'2. Inputs'!$B$11))*('3. Leases'!$H$14+'2. Inputs'!$B$11))/4))))</f>
        <v>478500</v>
      </c>
      <c r="BI19" s="15" t="n">
        <f aca="false">IF($A19&lt;='3. Leases'!$G$14,0,IF(BF19=0,'3. Leases'!$C$14*'2. Inputs'!$B$8*(1+'2. Inputs'!$B$7)^(('3. Leases'!$G$14+INT(($A19-'3. Leases'!$G$14-1)/('3. Leases'!$H$14+'2. Inputs'!$B$11))*('3. Leases'!$H$14+'2. Inputs'!$B$11))/4),0)+IF(BF19='3. Leases'!$H$14,'2. Inputs'!$B$12*MAX(0,'3. Leases'!$F$14*'3. Leases'!$E$14*(1+'2. Inputs'!$B$6)^(('3. Leases'!$G$14+'3. Leases'!$H$14+INT(($A19-'3. Leases'!$G$14-1)/('3. Leases'!$H$14+'2. Inputs'!$B$11))*('3. Leases'!$H$14+'2. Inputs'!$B$11))/4)-('2. Inputs'!$B$3+'2. Inputs'!$B$4)*(1+'2. Inputs'!$B$7)^(('3. Leases'!$G$14+'3. Leases'!$H$14+INT(($A19-'3. Leases'!$G$14-1)/('3. Leases'!$H$14+'2. Inputs'!$B$11))*('3. Leases'!$H$14+'2. Inputs'!$B$11))/4))*'3. Leases'!$C$14,0))</f>
        <v>0</v>
      </c>
      <c r="BJ19" s="15" t="n">
        <f aca="false">IF($A19&lt;='3. Leases'!$G$14,0,IF(BF19&lt;'3. Leases'!$H$14,'3. Leases'!$C$14,0))</f>
        <v>0</v>
      </c>
      <c r="BK19" s="14" t="n">
        <f aca="false">IF($A19&lt;='3. Leases'!$G$15,-1,MOD($A19-'3. Leases'!$G$15-1,('3. Leases'!$H$15+'2. Inputs'!$B$11)))</f>
        <v>-1</v>
      </c>
      <c r="BL19" s="15" t="n">
        <f aca="false">IF($A19&lt;='3. Leases'!$G$15,'3. Leases'!$C$15*'3. Leases'!$D$15/4,IF(BK19&lt;'3. Leases'!$H$15+'2. Inputs'!$B$10,0,'3. Leases'!$C$15*MAX(0,'3. Leases'!$F$15*'3. Leases'!$E$15*(1+'2. Inputs'!$B$6)^(('3. Leases'!$G$15+'3. Leases'!$H$15+INT(($A19-'3. Leases'!$G$15-1)/('3. Leases'!$H$15+'2. Inputs'!$B$11))*('3. Leases'!$H$15+'2. Inputs'!$B$11))/4)-('2. Inputs'!$B$3+'2. Inputs'!$B$4)*(1+'2. Inputs'!$B$7)^(('3. Leases'!$G$15+'3. Leases'!$H$15+INT(($A19-'3. Leases'!$G$15-1)/('3. Leases'!$H$15+'2. Inputs'!$B$11))*('3. Leases'!$H$15+'2. Inputs'!$B$11))/4))/4))</f>
        <v>141375</v>
      </c>
      <c r="BM19" s="15" t="n">
        <f aca="false">IF($A19&lt;='3. Leases'!$G$15,'3. Leases'!$C$15*'3. Leases'!$D$15,IF(BK19&lt;'3. Leases'!$H$15,0,'3. Leases'!$C$15*MAX(0,'3. Leases'!$F$15*'3. Leases'!$E$15*(1+'2. Inputs'!$B$6)^(('3. Leases'!$G$15+'3. Leases'!$H$15+INT(($A19-'3. Leases'!$G$15-1)/('3. Leases'!$H$15+'2. Inputs'!$B$11))*('3. Leases'!$H$15+'2. Inputs'!$B$11))/4)-('2. Inputs'!$B$3+'2. Inputs'!$B$4)*(1+'2. Inputs'!$B$7)^(('3. Leases'!$G$15+'3. Leases'!$H$15+INT(($A19-'3. Leases'!$G$15-1)/('3. Leases'!$H$15+'2. Inputs'!$B$11))*('3. Leases'!$H$15+'2. Inputs'!$B$11))/4))))</f>
        <v>565500</v>
      </c>
      <c r="BN19" s="15" t="n">
        <f aca="false">IF($A19&lt;='3. Leases'!$G$15,0,IF(BK19=0,'3. Leases'!$C$15*'2. Inputs'!$B$8*(1+'2. Inputs'!$B$7)^(('3. Leases'!$G$15+INT(($A19-'3. Leases'!$G$15-1)/('3. Leases'!$H$15+'2. Inputs'!$B$11))*('3. Leases'!$H$15+'2. Inputs'!$B$11))/4),0)+IF(BK19='3. Leases'!$H$15,'2. Inputs'!$B$12*MAX(0,'3. Leases'!$F$15*'3. Leases'!$E$15*(1+'2. Inputs'!$B$6)^(('3. Leases'!$G$15+'3. Leases'!$H$15+INT(($A19-'3. Leases'!$G$15-1)/('3. Leases'!$H$15+'2. Inputs'!$B$11))*('3. Leases'!$H$15+'2. Inputs'!$B$11))/4)-('2. Inputs'!$B$3+'2. Inputs'!$B$4)*(1+'2. Inputs'!$B$7)^(('3. Leases'!$G$15+'3. Leases'!$H$15+INT(($A19-'3. Leases'!$G$15-1)/('3. Leases'!$H$15+'2. Inputs'!$B$11))*('3. Leases'!$H$15+'2. Inputs'!$B$11))/4))*'3. Leases'!$C$15,0))</f>
        <v>0</v>
      </c>
      <c r="BO19" s="15" t="n">
        <f aca="false">IF($A19&lt;='3. Leases'!$G$15,0,IF(BK19&lt;'3. Leases'!$H$15,'3. Leases'!$C$15,0))</f>
        <v>0</v>
      </c>
      <c r="BP19" s="14" t="n">
        <f aca="false">IF($A19&lt;='3. Leases'!$G$16,-1,MOD($A19-'3. Leases'!$G$16-1,('3. Leases'!$H$16+'2. Inputs'!$B$11)))</f>
        <v>-1</v>
      </c>
      <c r="BQ19" s="15" t="n">
        <f aca="false">IF($A19&lt;='3. Leases'!$G$16,'3. Leases'!$C$16*'3. Leases'!$D$16/4,IF(BP19&lt;'3. Leases'!$H$16+'2. Inputs'!$B$10,0,'3. Leases'!$C$16*MAX(0,'3. Leases'!$F$16*'3. Leases'!$E$16*(1+'2. Inputs'!$B$6)^(('3. Leases'!$G$16+'3. Leases'!$H$16+INT(($A19-'3. Leases'!$G$16-1)/('3. Leases'!$H$16+'2. Inputs'!$B$11))*('3. Leases'!$H$16+'2. Inputs'!$B$11))/4)-('2. Inputs'!$B$3+'2. Inputs'!$B$4)*(1+'2. Inputs'!$B$7)^(('3. Leases'!$G$16+'3. Leases'!$H$16+INT(($A19-'3. Leases'!$G$16-1)/('3. Leases'!$H$16+'2. Inputs'!$B$11))*('3. Leases'!$H$16+'2. Inputs'!$B$11))/4))/4))</f>
        <v>54687.5</v>
      </c>
      <c r="BR19" s="15" t="n">
        <f aca="false">IF($A19&lt;='3. Leases'!$G$16,'3. Leases'!$C$16*'3. Leases'!$D$16,IF(BP19&lt;'3. Leases'!$H$16,0,'3. Leases'!$C$16*MAX(0,'3. Leases'!$F$16*'3. Leases'!$E$16*(1+'2. Inputs'!$B$6)^(('3. Leases'!$G$16+'3. Leases'!$H$16+INT(($A19-'3. Leases'!$G$16-1)/('3. Leases'!$H$16+'2. Inputs'!$B$11))*('3. Leases'!$H$16+'2. Inputs'!$B$11))/4)-('2. Inputs'!$B$3+'2. Inputs'!$B$4)*(1+'2. Inputs'!$B$7)^(('3. Leases'!$G$16+'3. Leases'!$H$16+INT(($A19-'3. Leases'!$G$16-1)/('3. Leases'!$H$16+'2. Inputs'!$B$11))*('3. Leases'!$H$16+'2. Inputs'!$B$11))/4))))</f>
        <v>218750</v>
      </c>
      <c r="BS19" s="15" t="n">
        <f aca="false">IF($A19&lt;='3. Leases'!$G$16,0,IF(BP19=0,'3. Leases'!$C$16*'2. Inputs'!$B$8*(1+'2. Inputs'!$B$7)^(('3. Leases'!$G$16+INT(($A19-'3. Leases'!$G$16-1)/('3. Leases'!$H$16+'2. Inputs'!$B$11))*('3. Leases'!$H$16+'2. Inputs'!$B$11))/4),0)+IF(BP19='3. Leases'!$H$16,'2. Inputs'!$B$12*MAX(0,'3. Leases'!$F$16*'3. Leases'!$E$16*(1+'2. Inputs'!$B$6)^(('3. Leases'!$G$16+'3. Leases'!$H$16+INT(($A19-'3. Leases'!$G$16-1)/('3. Leases'!$H$16+'2. Inputs'!$B$11))*('3. Leases'!$H$16+'2. Inputs'!$B$11))/4)-('2. Inputs'!$B$3+'2. Inputs'!$B$4)*(1+'2. Inputs'!$B$7)^(('3. Leases'!$G$16+'3. Leases'!$H$16+INT(($A19-'3. Leases'!$G$16-1)/('3. Leases'!$H$16+'2. Inputs'!$B$11))*('3. Leases'!$H$16+'2. Inputs'!$B$11))/4))*'3. Leases'!$C$16,0))</f>
        <v>0</v>
      </c>
      <c r="BT19" s="15" t="n">
        <f aca="false">IF($A19&lt;='3. Leases'!$G$16,0,IF(BP19&lt;'3. Leases'!$H$16,'3. Leases'!$C$16,0))</f>
        <v>0</v>
      </c>
      <c r="BU19" s="14" t="n">
        <f aca="false">IF($A19&lt;='3. Leases'!$G$17,-1,MOD($A19-'3. Leases'!$G$17-1,('3. Leases'!$H$17+'2. Inputs'!$B$11)))</f>
        <v>11</v>
      </c>
      <c r="BV19" s="15" t="n">
        <f aca="false">IF($A19&lt;='3. Leases'!$G$17,'3. Leases'!$C$17*'3. Leases'!$D$17/4,IF(BU19&lt;'3. Leases'!$H$17+'2. Inputs'!$B$10,0,'3. Leases'!$C$17*MAX(0,'3. Leases'!$F$17*'3. Leases'!$E$17*(1+'2. Inputs'!$B$6)^(('3. Leases'!$G$17+'3. Leases'!$H$17+INT(($A19-'3. Leases'!$G$17-1)/('3. Leases'!$H$17+'2. Inputs'!$B$11))*('3. Leases'!$H$17+'2. Inputs'!$B$11))/4)-('2. Inputs'!$B$3+'2. Inputs'!$B$4)*(1+'2. Inputs'!$B$7)^(('3. Leases'!$G$17+'3. Leases'!$H$17+INT(($A19-'3. Leases'!$G$17-1)/('3. Leases'!$H$17+'2. Inputs'!$B$11))*('3. Leases'!$H$17+'2. Inputs'!$B$11))/4))/4))</f>
        <v>24831.3684375</v>
      </c>
      <c r="BW19" s="15" t="n">
        <f aca="false">IF($A19&lt;='3. Leases'!$G$17,'3. Leases'!$C$17*'3. Leases'!$D$17,IF(BU19&lt;'3. Leases'!$H$17,0,'3. Leases'!$C$17*MAX(0,'3. Leases'!$F$17*'3. Leases'!$E$17*(1+'2. Inputs'!$B$6)^(('3. Leases'!$G$17+'3. Leases'!$H$17+INT(($A19-'3. Leases'!$G$17-1)/('3. Leases'!$H$17+'2. Inputs'!$B$11))*('3. Leases'!$H$17+'2. Inputs'!$B$11))/4)-('2. Inputs'!$B$3+'2. Inputs'!$B$4)*(1+'2. Inputs'!$B$7)^(('3. Leases'!$G$17+'3. Leases'!$H$17+INT(($A19-'3. Leases'!$G$17-1)/('3. Leases'!$H$17+'2. Inputs'!$B$11))*('3. Leases'!$H$17+'2. Inputs'!$B$11))/4))))</f>
        <v>99325.47375</v>
      </c>
      <c r="BX19" s="15" t="n">
        <f aca="false">IF($A19&lt;='3. Leases'!$G$17,0,IF(BU19=0,'3. Leases'!$C$17*'2. Inputs'!$B$8*(1+'2. Inputs'!$B$7)^(('3. Leases'!$G$17+INT(($A19-'3. Leases'!$G$17-1)/('3. Leases'!$H$17+'2. Inputs'!$B$11))*('3. Leases'!$H$17+'2. Inputs'!$B$11))/4),0)+IF(BU19='3. Leases'!$H$17,'2. Inputs'!$B$12*MAX(0,'3. Leases'!$F$17*'3. Leases'!$E$17*(1+'2. Inputs'!$B$6)^(('3. Leases'!$G$17+'3. Leases'!$H$17+INT(($A19-'3. Leases'!$G$17-1)/('3. Leases'!$H$17+'2. Inputs'!$B$11))*('3. Leases'!$H$17+'2. Inputs'!$B$11))/4)-('2. Inputs'!$B$3+'2. Inputs'!$B$4)*(1+'2. Inputs'!$B$7)^(('3. Leases'!$G$17+'3. Leases'!$H$17+INT(($A19-'3. Leases'!$G$17-1)/('3. Leases'!$H$17+'2. Inputs'!$B$11))*('3. Leases'!$H$17+'2. Inputs'!$B$11))/4))*'3. Leases'!$C$17,0))</f>
        <v>0</v>
      </c>
      <c r="BY19" s="15" t="n">
        <f aca="false">IF($A19&lt;='3. Leases'!$G$17,0,IF(BU19&lt;'3. Leases'!$H$17,'3. Leases'!$C$17,0))</f>
        <v>0</v>
      </c>
      <c r="BZ19" s="14" t="n">
        <f aca="false">IF($A19&lt;='3. Leases'!$G$18,-1,MOD($A19-'3. Leases'!$G$18-1,('3. Leases'!$H$18+'2. Inputs'!$B$11)))</f>
        <v>-1</v>
      </c>
      <c r="CA19" s="15" t="n">
        <f aca="false">IF($A19&lt;='3. Leases'!$G$18,'3. Leases'!$C$18*'3. Leases'!$D$18/4,IF(BZ19&lt;'3. Leases'!$H$18+'2. Inputs'!$B$10,0,'3. Leases'!$C$18*MAX(0,'3. Leases'!$F$18*'3. Leases'!$E$18*(1+'2. Inputs'!$B$6)^(('3. Leases'!$G$18+'3. Leases'!$H$18+INT(($A19-'3. Leases'!$G$18-1)/('3. Leases'!$H$18+'2. Inputs'!$B$11))*('3. Leases'!$H$18+'2. Inputs'!$B$11))/4)-('2. Inputs'!$B$3+'2. Inputs'!$B$4)*(1+'2. Inputs'!$B$7)^(('3. Leases'!$G$18+'3. Leases'!$H$18+INT(($A19-'3. Leases'!$G$18-1)/('3. Leases'!$H$18+'2. Inputs'!$B$11))*('3. Leases'!$H$18+'2. Inputs'!$B$11))/4))/4))</f>
        <v>118000</v>
      </c>
      <c r="CB19" s="15" t="n">
        <f aca="false">IF($A19&lt;='3. Leases'!$G$18,'3. Leases'!$C$18*'3. Leases'!$D$18,IF(BZ19&lt;'3. Leases'!$H$18,0,'3. Leases'!$C$18*MAX(0,'3. Leases'!$F$18*'3. Leases'!$E$18*(1+'2. Inputs'!$B$6)^(('3. Leases'!$G$18+'3. Leases'!$H$18+INT(($A19-'3. Leases'!$G$18-1)/('3. Leases'!$H$18+'2. Inputs'!$B$11))*('3. Leases'!$H$18+'2. Inputs'!$B$11))/4)-('2. Inputs'!$B$3+'2. Inputs'!$B$4)*(1+'2. Inputs'!$B$7)^(('3. Leases'!$G$18+'3. Leases'!$H$18+INT(($A19-'3. Leases'!$G$18-1)/('3. Leases'!$H$18+'2. Inputs'!$B$11))*('3. Leases'!$H$18+'2. Inputs'!$B$11))/4))))</f>
        <v>472000</v>
      </c>
      <c r="CC19" s="15" t="n">
        <f aca="false">IF($A19&lt;='3. Leases'!$G$18,0,IF(BZ19=0,'3. Leases'!$C$18*'2. Inputs'!$B$8*(1+'2. Inputs'!$B$7)^(('3. Leases'!$G$18+INT(($A19-'3. Leases'!$G$18-1)/('3. Leases'!$H$18+'2. Inputs'!$B$11))*('3. Leases'!$H$18+'2. Inputs'!$B$11))/4),0)+IF(BZ19='3. Leases'!$H$18,'2. Inputs'!$B$12*MAX(0,'3. Leases'!$F$18*'3. Leases'!$E$18*(1+'2. Inputs'!$B$6)^(('3. Leases'!$G$18+'3. Leases'!$H$18+INT(($A19-'3. Leases'!$G$18-1)/('3. Leases'!$H$18+'2. Inputs'!$B$11))*('3. Leases'!$H$18+'2. Inputs'!$B$11))/4)-('2. Inputs'!$B$3+'2. Inputs'!$B$4)*(1+'2. Inputs'!$B$7)^(('3. Leases'!$G$18+'3. Leases'!$H$18+INT(($A19-'3. Leases'!$G$18-1)/('3. Leases'!$H$18+'2. Inputs'!$B$11))*('3. Leases'!$H$18+'2. Inputs'!$B$11))/4))*'3. Leases'!$C$18,0))</f>
        <v>0</v>
      </c>
      <c r="CD19" s="15" t="n">
        <f aca="false">IF($A19&lt;='3. Leases'!$G$18,0,IF(BZ19&lt;'3. Leases'!$H$18,'3. Leases'!$C$18,0))</f>
        <v>0</v>
      </c>
      <c r="CE19" s="14" t="n">
        <f aca="false">IF($A19&lt;='3. Leases'!$G$19,-1,MOD($A19-'3. Leases'!$G$19-1,('3. Leases'!$H$19+'2. Inputs'!$B$11)))</f>
        <v>15</v>
      </c>
      <c r="CF19" s="15" t="n">
        <f aca="false">IF($A19&lt;='3. Leases'!$G$19,'3. Leases'!$C$19*'3. Leases'!$D$19/4,IF(CE19&lt;'3. Leases'!$H$19+'2. Inputs'!$B$10,0,'3. Leases'!$C$19*MAX(0,'3. Leases'!$F$19*'3. Leases'!$E$19*(1+'2. Inputs'!$B$6)^(('3. Leases'!$G$19+'3. Leases'!$H$19+INT(($A19-'3. Leases'!$G$19-1)/('3. Leases'!$H$19+'2. Inputs'!$B$11))*('3. Leases'!$H$19+'2. Inputs'!$B$11))/4)-('2. Inputs'!$B$3+'2. Inputs'!$B$4)*(1+'2. Inputs'!$B$7)^(('3. Leases'!$G$19+'3. Leases'!$H$19+INT(($A19-'3. Leases'!$G$19-1)/('3. Leases'!$H$19+'2. Inputs'!$B$11))*('3. Leases'!$H$19+'2. Inputs'!$B$11))/4))/4))</f>
        <v>26174.65625</v>
      </c>
      <c r="CG19" s="15" t="n">
        <f aca="false">IF($A19&lt;='3. Leases'!$G$19,'3. Leases'!$C$19*'3. Leases'!$D$19,IF(CE19&lt;'3. Leases'!$H$19,0,'3. Leases'!$C$19*MAX(0,'3. Leases'!$F$19*'3. Leases'!$E$19*(1+'2. Inputs'!$B$6)^(('3. Leases'!$G$19+'3. Leases'!$H$19+INT(($A19-'3. Leases'!$G$19-1)/('3. Leases'!$H$19+'2. Inputs'!$B$11))*('3. Leases'!$H$19+'2. Inputs'!$B$11))/4)-('2. Inputs'!$B$3+'2. Inputs'!$B$4)*(1+'2. Inputs'!$B$7)^(('3. Leases'!$G$19+'3. Leases'!$H$19+INT(($A19-'3. Leases'!$G$19-1)/('3. Leases'!$H$19+'2. Inputs'!$B$11))*('3. Leases'!$H$19+'2. Inputs'!$B$11))/4))))</f>
        <v>104698.625</v>
      </c>
      <c r="CH19" s="15" t="n">
        <f aca="false">IF($A19&lt;='3. Leases'!$G$19,0,IF(CE19=0,'3. Leases'!$C$19*'2. Inputs'!$B$8*(1+'2. Inputs'!$B$7)^(('3. Leases'!$G$19+INT(($A19-'3. Leases'!$G$19-1)/('3. Leases'!$H$19+'2. Inputs'!$B$11))*('3. Leases'!$H$19+'2. Inputs'!$B$11))/4),0)+IF(CE19='3. Leases'!$H$19,'2. Inputs'!$B$12*MAX(0,'3. Leases'!$F$19*'3. Leases'!$E$19*(1+'2. Inputs'!$B$6)^(('3. Leases'!$G$19+'3. Leases'!$H$19+INT(($A19-'3. Leases'!$G$19-1)/('3. Leases'!$H$19+'2. Inputs'!$B$11))*('3. Leases'!$H$19+'2. Inputs'!$B$11))/4)-('2. Inputs'!$B$3+'2. Inputs'!$B$4)*(1+'2. Inputs'!$B$7)^(('3. Leases'!$G$19+'3. Leases'!$H$19+INT(($A19-'3. Leases'!$G$19-1)/('3. Leases'!$H$19+'2. Inputs'!$B$11))*('3. Leases'!$H$19+'2. Inputs'!$B$11))/4))*'3. Leases'!$C$19,0))</f>
        <v>0</v>
      </c>
      <c r="CI19" s="15" t="n">
        <f aca="false">IF($A19&lt;='3. Leases'!$G$19,0,IF(CE19&lt;'3. Leases'!$H$19,'3. Leases'!$C$19,0))</f>
        <v>0</v>
      </c>
      <c r="CJ19" s="15" t="n">
        <f aca="false">D19+I19+N19+S19+X19+AC19+AH19+AM19+AR19+AW19+BB19+BG19+BL19+BQ19+BV19+CA19+CF19</f>
        <v>1014487.68778053</v>
      </c>
      <c r="CK19" s="15" t="n">
        <f aca="false">E19+J19+O19+T19+Y19+AD19+AI19+AN19+AS19+AX19+BC19+BH19+BM19+BR19+BW19+CB19+CG19</f>
        <v>4266835.99242861</v>
      </c>
      <c r="CL19" s="15" t="n">
        <f aca="false">F19+K19+P19+U19+Z19+AE19+AJ19+AO19+AT19+AY19+BD19+BI19+BN19+BS19+BX19+CC19+CH19</f>
        <v>0</v>
      </c>
      <c r="CM19" s="15" t="n">
        <f aca="false">G19+L19+Q19+V19+AA19+AF19+AK19+AP19+AU19+AZ19+BE19+BJ19+BO19+BT19+BY19+CD19+CI19</f>
        <v>4250</v>
      </c>
      <c r="CN19" s="15" t="n">
        <f aca="false">CJ19*(1-'2. Inputs'!$B$13)*(1-'2. Inputs'!$B$15)-CM19*('2. Inputs'!$B$5-'2. Inputs'!$B$4*MIN('2. Inputs'!$B$14,'2. Inputs'!$B$9)/'2. Inputs'!$B$9)*(1+'2. Inputs'!$B$7)^(($A19-1)/4)/4</f>
        <v>826224.436770861</v>
      </c>
      <c r="CO19" s="15" t="n">
        <f aca="false">CN19-CL19</f>
        <v>826224.436770861</v>
      </c>
      <c r="CP19" s="16" t="n">
        <f aca="false">1/(1+((1+'2. Inputs'!$B$16)^0.25-1))^$A19</f>
        <v>0.721574284267954</v>
      </c>
      <c r="CQ19" s="15" t="n">
        <f aca="false">CO19*CP19</f>
        <v>596182.306607627</v>
      </c>
    </row>
    <row r="20" customFormat="false" ht="15" hidden="false" customHeight="false" outlineLevel="0" collapsed="false">
      <c r="A20" s="0" t="n">
        <v>17</v>
      </c>
      <c r="B20" s="0" t="n">
        <f aca="false">CEILING(A20/4,1)</f>
        <v>5</v>
      </c>
      <c r="C20" s="14" t="n">
        <f aca="false">IF($A20&lt;='3. Leases'!$G$3,-1,MOD($A20-'3. Leases'!$G$3-1,('3. Leases'!$H$3+'2. Inputs'!$B$11)))</f>
        <v>-1</v>
      </c>
      <c r="D20" s="15" t="n">
        <f aca="false">IF($A20&lt;='3. Leases'!$G$3,'3. Leases'!$C$3*'3. Leases'!$D$3/4,IF(C20&lt;'3. Leases'!$H$3+'2. Inputs'!$B$10,0,'3. Leases'!$C$3*MAX(0,'3. Leases'!$F$3*'3. Leases'!$E$3*(1+'2. Inputs'!$B$6)^(('3. Leases'!$G$3+'3. Leases'!$H$3+INT(($A20-'3. Leases'!$G$3-1)/('3. Leases'!$H$3+'2. Inputs'!$B$11))*('3. Leases'!$H$3+'2. Inputs'!$B$11))/4)-('2. Inputs'!$B$3+'2. Inputs'!$B$4)*(1+'2. Inputs'!$B$7)^(('3. Leases'!$G$3+'3. Leases'!$H$3+INT(($A20-'3. Leases'!$G$3-1)/('3. Leases'!$H$3+'2. Inputs'!$B$11))*('3. Leases'!$H$3+'2. Inputs'!$B$11))/4))/4))</f>
        <v>140400</v>
      </c>
      <c r="E20" s="15" t="n">
        <f aca="false">IF($A20&lt;='3. Leases'!$G$3,'3. Leases'!$C$3*'3. Leases'!$D$3,IF(C20&lt;'3. Leases'!$H$3,0,'3. Leases'!$C$3*MAX(0,'3. Leases'!$F$3*'3. Leases'!$E$3*(1+'2. Inputs'!$B$6)^(('3. Leases'!$G$3+'3. Leases'!$H$3+INT(($A20-'3. Leases'!$G$3-1)/('3. Leases'!$H$3+'2. Inputs'!$B$11))*('3. Leases'!$H$3+'2. Inputs'!$B$11))/4)-('2. Inputs'!$B$3+'2. Inputs'!$B$4)*(1+'2. Inputs'!$B$7)^(('3. Leases'!$G$3+'3. Leases'!$H$3+INT(($A20-'3. Leases'!$G$3-1)/('3. Leases'!$H$3+'2. Inputs'!$B$11))*('3. Leases'!$H$3+'2. Inputs'!$B$11))/4))))</f>
        <v>561600</v>
      </c>
      <c r="F20" s="15" t="n">
        <f aca="false">IF($A20&lt;='3. Leases'!$G$3,0,IF(C20=0,'3. Leases'!$C$3*'2. Inputs'!$B$8*(1+'2. Inputs'!$B$7)^(('3. Leases'!$G$3+INT(($A20-'3. Leases'!$G$3-1)/('3. Leases'!$H$3+'2. Inputs'!$B$11))*('3. Leases'!$H$3+'2. Inputs'!$B$11))/4),0)+IF(C20='3. Leases'!$H$3,'2. Inputs'!$B$12*MAX(0,'3. Leases'!$F$3*'3. Leases'!$E$3*(1+'2. Inputs'!$B$6)^(('3. Leases'!$G$3+'3. Leases'!$H$3+INT(($A20-'3. Leases'!$G$3-1)/('3. Leases'!$H$3+'2. Inputs'!$B$11))*('3. Leases'!$H$3+'2. Inputs'!$B$11))/4)-('2. Inputs'!$B$3+'2. Inputs'!$B$4)*(1+'2. Inputs'!$B$7)^(('3. Leases'!$G$3+'3. Leases'!$H$3+INT(($A20-'3. Leases'!$G$3-1)/('3. Leases'!$H$3+'2. Inputs'!$B$11))*('3. Leases'!$H$3+'2. Inputs'!$B$11))/4))*'3. Leases'!$C$3,0))</f>
        <v>0</v>
      </c>
      <c r="G20" s="15" t="n">
        <f aca="false">IF($A20&lt;='3. Leases'!$G$3,0,IF(C20&lt;'3. Leases'!$H$3,'3. Leases'!$C$3,0))</f>
        <v>0</v>
      </c>
      <c r="H20" s="14" t="n">
        <f aca="false">IF($A20&lt;='3. Leases'!$G$4,-1,MOD($A20-'3. Leases'!$G$4-1,('3. Leases'!$H$4+'2. Inputs'!$B$11)))</f>
        <v>2</v>
      </c>
      <c r="I20" s="15" t="n">
        <f aca="false">IF($A20&lt;='3. Leases'!$G$4,'3. Leases'!$C$4*'3. Leases'!$D$4/4,IF(H20&lt;'3. Leases'!$H$4+'2. Inputs'!$B$10,0,'3. Leases'!$C$4*MAX(0,'3. Leases'!$F$4*'3. Leases'!$E$4*(1+'2. Inputs'!$B$6)^(('3. Leases'!$G$4+'3. Leases'!$H$4+INT(($A20-'3. Leases'!$G$4-1)/('3. Leases'!$H$4+'2. Inputs'!$B$11))*('3. Leases'!$H$4+'2. Inputs'!$B$11))/4)-('2. Inputs'!$B$3+'2. Inputs'!$B$4)*(1+'2. Inputs'!$B$7)^(('3. Leases'!$G$4+'3. Leases'!$H$4+INT(($A20-'3. Leases'!$G$4-1)/('3. Leases'!$H$4+'2. Inputs'!$B$11))*('3. Leases'!$H$4+'2. Inputs'!$B$11))/4))/4))</f>
        <v>0</v>
      </c>
      <c r="J20" s="15" t="n">
        <f aca="false">IF($A20&lt;='3. Leases'!$G$4,'3. Leases'!$C$4*'3. Leases'!$D$4,IF(H20&lt;'3. Leases'!$H$4,0,'3. Leases'!$C$4*MAX(0,'3. Leases'!$F$4*'3. Leases'!$E$4*(1+'2. Inputs'!$B$6)^(('3. Leases'!$G$4+'3. Leases'!$H$4+INT(($A20-'3. Leases'!$G$4-1)/('3. Leases'!$H$4+'2. Inputs'!$B$11))*('3. Leases'!$H$4+'2. Inputs'!$B$11))/4)-('2. Inputs'!$B$3+'2. Inputs'!$B$4)*(1+'2. Inputs'!$B$7)^(('3. Leases'!$G$4+'3. Leases'!$H$4+INT(($A20-'3. Leases'!$G$4-1)/('3. Leases'!$H$4+'2. Inputs'!$B$11))*('3. Leases'!$H$4+'2. Inputs'!$B$11))/4))))</f>
        <v>0</v>
      </c>
      <c r="K20" s="15" t="n">
        <f aca="false">IF($A20&lt;='3. Leases'!$G$4,0,IF(H20=0,'3. Leases'!$C$4*'2. Inputs'!$B$8*(1+'2. Inputs'!$B$7)^(('3. Leases'!$G$4+INT(($A20-'3. Leases'!$G$4-1)/('3. Leases'!$H$4+'2. Inputs'!$B$11))*('3. Leases'!$H$4+'2. Inputs'!$B$11))/4),0)+IF(H20='3. Leases'!$H$4,'2. Inputs'!$B$12*MAX(0,'3. Leases'!$F$4*'3. Leases'!$E$4*(1+'2. Inputs'!$B$6)^(('3. Leases'!$G$4+'3. Leases'!$H$4+INT(($A20-'3. Leases'!$G$4-1)/('3. Leases'!$H$4+'2. Inputs'!$B$11))*('3. Leases'!$H$4+'2. Inputs'!$B$11))/4)-('2. Inputs'!$B$3+'2. Inputs'!$B$4)*(1+'2. Inputs'!$B$7)^(('3. Leases'!$G$4+'3. Leases'!$H$4+INT(($A20-'3. Leases'!$G$4-1)/('3. Leases'!$H$4+'2. Inputs'!$B$11))*('3. Leases'!$H$4+'2. Inputs'!$B$11))/4))*'3. Leases'!$C$4,0))</f>
        <v>0</v>
      </c>
      <c r="L20" s="15" t="n">
        <f aca="false">IF($A20&lt;='3. Leases'!$G$4,0,IF(H20&lt;'3. Leases'!$H$4,'3. Leases'!$C$4,0))</f>
        <v>1850</v>
      </c>
      <c r="M20" s="14" t="n">
        <f aca="false">IF($A20&lt;='3. Leases'!$G$5,-1,MOD($A20-'3. Leases'!$G$5-1,('3. Leases'!$H$5+'2. Inputs'!$B$11)))</f>
        <v>10</v>
      </c>
      <c r="N20" s="15" t="n">
        <f aca="false">IF($A20&lt;='3. Leases'!$G$5,'3. Leases'!$C$5*'3. Leases'!$D$5/4,IF(M20&lt;'3. Leases'!$H$5+'2. Inputs'!$B$10,0,'3. Leases'!$C$5*MAX(0,'3. Leases'!$F$5*'3. Leases'!$E$5*(1+'2. Inputs'!$B$6)^(('3. Leases'!$G$5+'3. Leases'!$H$5+INT(($A20-'3. Leases'!$G$5-1)/('3. Leases'!$H$5+'2. Inputs'!$B$11))*('3. Leases'!$H$5+'2. Inputs'!$B$11))/4)-('2. Inputs'!$B$3+'2. Inputs'!$B$4)*(1+'2. Inputs'!$B$7)^(('3. Leases'!$G$5+'3. Leases'!$H$5+INT(($A20-'3. Leases'!$G$5-1)/('3. Leases'!$H$5+'2. Inputs'!$B$11))*('3. Leases'!$H$5+'2. Inputs'!$B$11))/4))/4))</f>
        <v>77459.1221905334</v>
      </c>
      <c r="O20" s="15" t="n">
        <f aca="false">IF($A20&lt;='3. Leases'!$G$5,'3. Leases'!$C$5*'3. Leases'!$D$5,IF(M20&lt;'3. Leases'!$H$5,0,'3. Leases'!$C$5*MAX(0,'3. Leases'!$F$5*'3. Leases'!$E$5*(1+'2. Inputs'!$B$6)^(('3. Leases'!$G$5+'3. Leases'!$H$5+INT(($A20-'3. Leases'!$G$5-1)/('3. Leases'!$H$5+'2. Inputs'!$B$11))*('3. Leases'!$H$5+'2. Inputs'!$B$11))/4)-('2. Inputs'!$B$3+'2. Inputs'!$B$4)*(1+'2. Inputs'!$B$7)^(('3. Leases'!$G$5+'3. Leases'!$H$5+INT(($A20-'3. Leases'!$G$5-1)/('3. Leases'!$H$5+'2. Inputs'!$B$11))*('3. Leases'!$H$5+'2. Inputs'!$B$11))/4))))</f>
        <v>309836.488762134</v>
      </c>
      <c r="P20" s="15" t="n">
        <f aca="false">IF($A20&lt;='3. Leases'!$G$5,0,IF(M20=0,'3. Leases'!$C$5*'2. Inputs'!$B$8*(1+'2. Inputs'!$B$7)^(('3. Leases'!$G$5+INT(($A20-'3. Leases'!$G$5-1)/('3. Leases'!$H$5+'2. Inputs'!$B$11))*('3. Leases'!$H$5+'2. Inputs'!$B$11))/4),0)+IF(M20='3. Leases'!$H$5,'2. Inputs'!$B$12*MAX(0,'3. Leases'!$F$5*'3. Leases'!$E$5*(1+'2. Inputs'!$B$6)^(('3. Leases'!$G$5+'3. Leases'!$H$5+INT(($A20-'3. Leases'!$G$5-1)/('3. Leases'!$H$5+'2. Inputs'!$B$11))*('3. Leases'!$H$5+'2. Inputs'!$B$11))/4)-('2. Inputs'!$B$3+'2. Inputs'!$B$4)*(1+'2. Inputs'!$B$7)^(('3. Leases'!$G$5+'3. Leases'!$H$5+INT(($A20-'3. Leases'!$G$5-1)/('3. Leases'!$H$5+'2. Inputs'!$B$11))*('3. Leases'!$H$5+'2. Inputs'!$B$11))/4))*'3. Leases'!$C$5,0))</f>
        <v>0</v>
      </c>
      <c r="Q20" s="15" t="n">
        <f aca="false">IF($A20&lt;='3. Leases'!$G$5,0,IF(M20&lt;'3. Leases'!$H$5,'3. Leases'!$C$5,0))</f>
        <v>0</v>
      </c>
      <c r="R20" s="14" t="n">
        <f aca="false">IF($A20&lt;='3. Leases'!$G$6,-1,MOD($A20-'3. Leases'!$G$6-1,('3. Leases'!$H$6+'2. Inputs'!$B$11)))</f>
        <v>6</v>
      </c>
      <c r="S20" s="15" t="n">
        <f aca="false">IF($A20&lt;='3. Leases'!$G$6,'3. Leases'!$C$6*'3. Leases'!$D$6/4,IF(R20&lt;'3. Leases'!$H$6+'2. Inputs'!$B$10,0,'3. Leases'!$C$6*MAX(0,'3. Leases'!$F$6*'3. Leases'!$E$6*(1+'2. Inputs'!$B$6)^(('3. Leases'!$G$6+'3. Leases'!$H$6+INT(($A20-'3. Leases'!$G$6-1)/('3. Leases'!$H$6+'2. Inputs'!$B$11))*('3. Leases'!$H$6+'2. Inputs'!$B$11))/4)-('2. Inputs'!$B$3+'2. Inputs'!$B$4)*(1+'2. Inputs'!$B$7)^(('3. Leases'!$G$6+'3. Leases'!$H$6+INT(($A20-'3. Leases'!$G$6-1)/('3. Leases'!$H$6+'2. Inputs'!$B$11))*('3. Leases'!$H$6+'2. Inputs'!$B$11))/4))/4))</f>
        <v>52221.3103266196</v>
      </c>
      <c r="T20" s="15" t="n">
        <f aca="false">IF($A20&lt;='3. Leases'!$G$6,'3. Leases'!$C$6*'3. Leases'!$D$6,IF(R20&lt;'3. Leases'!$H$6,0,'3. Leases'!$C$6*MAX(0,'3. Leases'!$F$6*'3. Leases'!$E$6*(1+'2. Inputs'!$B$6)^(('3. Leases'!$G$6+'3. Leases'!$H$6+INT(($A20-'3. Leases'!$G$6-1)/('3. Leases'!$H$6+'2. Inputs'!$B$11))*('3. Leases'!$H$6+'2. Inputs'!$B$11))/4)-('2. Inputs'!$B$3+'2. Inputs'!$B$4)*(1+'2. Inputs'!$B$7)^(('3. Leases'!$G$6+'3. Leases'!$H$6+INT(($A20-'3. Leases'!$G$6-1)/('3. Leases'!$H$6+'2. Inputs'!$B$11))*('3. Leases'!$H$6+'2. Inputs'!$B$11))/4))))</f>
        <v>208885.241306479</v>
      </c>
      <c r="U20" s="15" t="n">
        <f aca="false">IF($A20&lt;='3. Leases'!$G$6,0,IF(R20=0,'3. Leases'!$C$6*'2. Inputs'!$B$8*(1+'2. Inputs'!$B$7)^(('3. Leases'!$G$6+INT(($A20-'3. Leases'!$G$6-1)/('3. Leases'!$H$6+'2. Inputs'!$B$11))*('3. Leases'!$H$6+'2. Inputs'!$B$11))/4),0)+IF(R20='3. Leases'!$H$6,'2. Inputs'!$B$12*MAX(0,'3. Leases'!$F$6*'3. Leases'!$E$6*(1+'2. Inputs'!$B$6)^(('3. Leases'!$G$6+'3. Leases'!$H$6+INT(($A20-'3. Leases'!$G$6-1)/('3. Leases'!$H$6+'2. Inputs'!$B$11))*('3. Leases'!$H$6+'2. Inputs'!$B$11))/4)-('2. Inputs'!$B$3+'2. Inputs'!$B$4)*(1+'2. Inputs'!$B$7)^(('3. Leases'!$G$6+'3. Leases'!$H$6+INT(($A20-'3. Leases'!$G$6-1)/('3. Leases'!$H$6+'2. Inputs'!$B$11))*('3. Leases'!$H$6+'2. Inputs'!$B$11))/4))*'3. Leases'!$C$6,0))</f>
        <v>0</v>
      </c>
      <c r="V20" s="15" t="n">
        <f aca="false">IF($A20&lt;='3. Leases'!$G$6,0,IF(R20&lt;'3. Leases'!$H$6,'3. Leases'!$C$6,0))</f>
        <v>0</v>
      </c>
      <c r="W20" s="14" t="n">
        <f aca="false">IF($A20&lt;='3. Leases'!$G$7,-1,MOD($A20-'3. Leases'!$G$7-1,('3. Leases'!$H$7+'2. Inputs'!$B$11)))</f>
        <v>-1</v>
      </c>
      <c r="X20" s="15" t="n">
        <f aca="false">IF($A20&lt;='3. Leases'!$G$7,'3. Leases'!$C$7*'3. Leases'!$D$7/4,IF(W20&lt;'3. Leases'!$H$7+'2. Inputs'!$B$10,0,'3. Leases'!$C$7*MAX(0,'3. Leases'!$F$7*'3. Leases'!$E$7*(1+'2. Inputs'!$B$6)^(('3. Leases'!$G$7+'3. Leases'!$H$7+INT(($A20-'3. Leases'!$G$7-1)/('3. Leases'!$H$7+'2. Inputs'!$B$11))*('3. Leases'!$H$7+'2. Inputs'!$B$11))/4)-('2. Inputs'!$B$3+'2. Inputs'!$B$4)*(1+'2. Inputs'!$B$7)^(('3. Leases'!$G$7+'3. Leases'!$H$7+INT(($A20-'3. Leases'!$G$7-1)/('3. Leases'!$H$7+'2. Inputs'!$B$11))*('3. Leases'!$H$7+'2. Inputs'!$B$11))/4))/4))</f>
        <v>106000</v>
      </c>
      <c r="Y20" s="15" t="n">
        <f aca="false">IF($A20&lt;='3. Leases'!$G$7,'3. Leases'!$C$7*'3. Leases'!$D$7,IF(W20&lt;'3. Leases'!$H$7,0,'3. Leases'!$C$7*MAX(0,'3. Leases'!$F$7*'3. Leases'!$E$7*(1+'2. Inputs'!$B$6)^(('3. Leases'!$G$7+'3. Leases'!$H$7+INT(($A20-'3. Leases'!$G$7-1)/('3. Leases'!$H$7+'2. Inputs'!$B$11))*('3. Leases'!$H$7+'2. Inputs'!$B$11))/4)-('2. Inputs'!$B$3+'2. Inputs'!$B$4)*(1+'2. Inputs'!$B$7)^(('3. Leases'!$G$7+'3. Leases'!$H$7+INT(($A20-'3. Leases'!$G$7-1)/('3. Leases'!$H$7+'2. Inputs'!$B$11))*('3. Leases'!$H$7+'2. Inputs'!$B$11))/4))))</f>
        <v>424000</v>
      </c>
      <c r="Z20" s="15" t="n">
        <f aca="false">IF($A20&lt;='3. Leases'!$G$7,0,IF(W20=0,'3. Leases'!$C$7*'2. Inputs'!$B$8*(1+'2. Inputs'!$B$7)^(('3. Leases'!$G$7+INT(($A20-'3. Leases'!$G$7-1)/('3. Leases'!$H$7+'2. Inputs'!$B$11))*('3. Leases'!$H$7+'2. Inputs'!$B$11))/4),0)+IF(W20='3. Leases'!$H$7,'2. Inputs'!$B$12*MAX(0,'3. Leases'!$F$7*'3. Leases'!$E$7*(1+'2. Inputs'!$B$6)^(('3. Leases'!$G$7+'3. Leases'!$H$7+INT(($A20-'3. Leases'!$G$7-1)/('3. Leases'!$H$7+'2. Inputs'!$B$11))*('3. Leases'!$H$7+'2. Inputs'!$B$11))/4)-('2. Inputs'!$B$3+'2. Inputs'!$B$4)*(1+'2. Inputs'!$B$7)^(('3. Leases'!$G$7+'3. Leases'!$H$7+INT(($A20-'3. Leases'!$G$7-1)/('3. Leases'!$H$7+'2. Inputs'!$B$11))*('3. Leases'!$H$7+'2. Inputs'!$B$11))/4))*'3. Leases'!$C$7,0))</f>
        <v>0</v>
      </c>
      <c r="AA20" s="15" t="n">
        <f aca="false">IF($A20&lt;='3. Leases'!$G$7,0,IF(W20&lt;'3. Leases'!$H$7,'3. Leases'!$C$7,0))</f>
        <v>0</v>
      </c>
      <c r="AB20" s="14" t="n">
        <f aca="false">IF($A20&lt;='3. Leases'!$G$8,-1,MOD($A20-'3. Leases'!$G$8-1,('3. Leases'!$H$8+'2. Inputs'!$B$11)))</f>
        <v>-1</v>
      </c>
      <c r="AC20" s="15" t="n">
        <f aca="false">IF($A20&lt;='3. Leases'!$G$8,'3. Leases'!$C$8*'3. Leases'!$D$8/4,IF(AB20&lt;'3. Leases'!$H$8+'2. Inputs'!$B$10,0,'3. Leases'!$C$8*MAX(0,'3. Leases'!$F$8*'3. Leases'!$E$8*(1+'2. Inputs'!$B$6)^(('3. Leases'!$G$8+'3. Leases'!$H$8+INT(($A20-'3. Leases'!$G$8-1)/('3. Leases'!$H$8+'2. Inputs'!$B$11))*('3. Leases'!$H$8+'2. Inputs'!$B$11))/4)-('2. Inputs'!$B$3+'2. Inputs'!$B$4)*(1+'2. Inputs'!$B$7)^(('3. Leases'!$G$8+'3. Leases'!$H$8+INT(($A20-'3. Leases'!$G$8-1)/('3. Leases'!$H$8+'2. Inputs'!$B$11))*('3. Leases'!$H$8+'2. Inputs'!$B$11))/4))/4))</f>
        <v>55000</v>
      </c>
      <c r="AD20" s="15" t="n">
        <f aca="false">IF($A20&lt;='3. Leases'!$G$8,'3. Leases'!$C$8*'3. Leases'!$D$8,IF(AB20&lt;'3. Leases'!$H$8,0,'3. Leases'!$C$8*MAX(0,'3. Leases'!$F$8*'3. Leases'!$E$8*(1+'2. Inputs'!$B$6)^(('3. Leases'!$G$8+'3. Leases'!$H$8+INT(($A20-'3. Leases'!$G$8-1)/('3. Leases'!$H$8+'2. Inputs'!$B$11))*('3. Leases'!$H$8+'2. Inputs'!$B$11))/4)-('2. Inputs'!$B$3+'2. Inputs'!$B$4)*(1+'2. Inputs'!$B$7)^(('3. Leases'!$G$8+'3. Leases'!$H$8+INT(($A20-'3. Leases'!$G$8-1)/('3. Leases'!$H$8+'2. Inputs'!$B$11))*('3. Leases'!$H$8+'2. Inputs'!$B$11))/4))))</f>
        <v>220000</v>
      </c>
      <c r="AE20" s="15" t="n">
        <f aca="false">IF($A20&lt;='3. Leases'!$G$8,0,IF(AB20=0,'3. Leases'!$C$8*'2. Inputs'!$B$8*(1+'2. Inputs'!$B$7)^(('3. Leases'!$G$8+INT(($A20-'3. Leases'!$G$8-1)/('3. Leases'!$H$8+'2. Inputs'!$B$11))*('3. Leases'!$H$8+'2. Inputs'!$B$11))/4),0)+IF(AB20='3. Leases'!$H$8,'2. Inputs'!$B$12*MAX(0,'3. Leases'!$F$8*'3. Leases'!$E$8*(1+'2. Inputs'!$B$6)^(('3. Leases'!$G$8+'3. Leases'!$H$8+INT(($A20-'3. Leases'!$G$8-1)/('3. Leases'!$H$8+'2. Inputs'!$B$11))*('3. Leases'!$H$8+'2. Inputs'!$B$11))/4)-('2. Inputs'!$B$3+'2. Inputs'!$B$4)*(1+'2. Inputs'!$B$7)^(('3. Leases'!$G$8+'3. Leases'!$H$8+INT(($A20-'3. Leases'!$G$8-1)/('3. Leases'!$H$8+'2. Inputs'!$B$11))*('3. Leases'!$H$8+'2. Inputs'!$B$11))/4))*'3. Leases'!$C$8,0))</f>
        <v>0</v>
      </c>
      <c r="AF20" s="15" t="n">
        <f aca="false">IF($A20&lt;='3. Leases'!$G$8,0,IF(AB20&lt;'3. Leases'!$H$8,'3. Leases'!$C$8,0))</f>
        <v>0</v>
      </c>
      <c r="AG20" s="14" t="n">
        <f aca="false">IF($A20&lt;='3. Leases'!$G$9,-1,MOD($A20-'3. Leases'!$G$9-1,('3. Leases'!$H$9+'2. Inputs'!$B$11)))</f>
        <v>-1</v>
      </c>
      <c r="AH20" s="15" t="n">
        <f aca="false">IF($A20&lt;='3. Leases'!$G$9,'3. Leases'!$C$9*'3. Leases'!$D$9/4,IF(AG20&lt;'3. Leases'!$H$9+'2. Inputs'!$B$10,0,'3. Leases'!$C$9*MAX(0,'3. Leases'!$F$9*'3. Leases'!$E$9*(1+'2. Inputs'!$B$6)^(('3. Leases'!$G$9+'3. Leases'!$H$9+INT(($A20-'3. Leases'!$G$9-1)/('3. Leases'!$H$9+'2. Inputs'!$B$11))*('3. Leases'!$H$9+'2. Inputs'!$B$11))/4)-('2. Inputs'!$B$3+'2. Inputs'!$B$4)*(1+'2. Inputs'!$B$7)^(('3. Leases'!$G$9+'3. Leases'!$H$9+INT(($A20-'3. Leases'!$G$9-1)/('3. Leases'!$H$9+'2. Inputs'!$B$11))*('3. Leases'!$H$9+'2. Inputs'!$B$11))/4))/4))</f>
        <v>59800</v>
      </c>
      <c r="AI20" s="15" t="n">
        <f aca="false">IF($A20&lt;='3. Leases'!$G$9,'3. Leases'!$C$9*'3. Leases'!$D$9,IF(AG20&lt;'3. Leases'!$H$9,0,'3. Leases'!$C$9*MAX(0,'3. Leases'!$F$9*'3. Leases'!$E$9*(1+'2. Inputs'!$B$6)^(('3. Leases'!$G$9+'3. Leases'!$H$9+INT(($A20-'3. Leases'!$G$9-1)/('3. Leases'!$H$9+'2. Inputs'!$B$11))*('3. Leases'!$H$9+'2. Inputs'!$B$11))/4)-('2. Inputs'!$B$3+'2. Inputs'!$B$4)*(1+'2. Inputs'!$B$7)^(('3. Leases'!$G$9+'3. Leases'!$H$9+INT(($A20-'3. Leases'!$G$9-1)/('3. Leases'!$H$9+'2. Inputs'!$B$11))*('3. Leases'!$H$9+'2. Inputs'!$B$11))/4))))</f>
        <v>239200</v>
      </c>
      <c r="AJ20" s="15" t="n">
        <f aca="false">IF($A20&lt;='3. Leases'!$G$9,0,IF(AG20=0,'3. Leases'!$C$9*'2. Inputs'!$B$8*(1+'2. Inputs'!$B$7)^(('3. Leases'!$G$9+INT(($A20-'3. Leases'!$G$9-1)/('3. Leases'!$H$9+'2. Inputs'!$B$11))*('3. Leases'!$H$9+'2. Inputs'!$B$11))/4),0)+IF(AG20='3. Leases'!$H$9,'2. Inputs'!$B$12*MAX(0,'3. Leases'!$F$9*'3. Leases'!$E$9*(1+'2. Inputs'!$B$6)^(('3. Leases'!$G$9+'3. Leases'!$H$9+INT(($A20-'3. Leases'!$G$9-1)/('3. Leases'!$H$9+'2. Inputs'!$B$11))*('3. Leases'!$H$9+'2. Inputs'!$B$11))/4)-('2. Inputs'!$B$3+'2. Inputs'!$B$4)*(1+'2. Inputs'!$B$7)^(('3. Leases'!$G$9+'3. Leases'!$H$9+INT(($A20-'3. Leases'!$G$9-1)/('3. Leases'!$H$9+'2. Inputs'!$B$11))*('3. Leases'!$H$9+'2. Inputs'!$B$11))/4))*'3. Leases'!$C$9,0))</f>
        <v>0</v>
      </c>
      <c r="AK20" s="15" t="n">
        <f aca="false">IF($A20&lt;='3. Leases'!$G$9,0,IF(AG20&lt;'3. Leases'!$H$9,'3. Leases'!$C$9,0))</f>
        <v>0</v>
      </c>
      <c r="AL20" s="14" t="n">
        <f aca="false">IF($A20&lt;='3. Leases'!$G$10,-1,MOD($A20-'3. Leases'!$G$10-1,('3. Leases'!$H$10+'2. Inputs'!$B$11)))</f>
        <v>-1</v>
      </c>
      <c r="AM20" s="15" t="n">
        <f aca="false">IF($A20&lt;='3. Leases'!$G$10,'3. Leases'!$C$10*'3. Leases'!$D$10/4,IF(AL20&lt;'3. Leases'!$H$10+'2. Inputs'!$B$10,0,'3. Leases'!$C$10*MAX(0,'3. Leases'!$F$10*'3. Leases'!$E$10*(1+'2. Inputs'!$B$6)^(('3. Leases'!$G$10+'3. Leases'!$H$10+INT(($A20-'3. Leases'!$G$10-1)/('3. Leases'!$H$10+'2. Inputs'!$B$11))*('3. Leases'!$H$10+'2. Inputs'!$B$11))/4)-('2. Inputs'!$B$3+'2. Inputs'!$B$4)*(1+'2. Inputs'!$B$7)^(('3. Leases'!$G$10+'3. Leases'!$H$10+INT(($A20-'3. Leases'!$G$10-1)/('3. Leases'!$H$10+'2. Inputs'!$B$11))*('3. Leases'!$H$10+'2. Inputs'!$B$11))/4))/4))</f>
        <v>24000</v>
      </c>
      <c r="AN20" s="15" t="n">
        <f aca="false">IF($A20&lt;='3. Leases'!$G$10,'3. Leases'!$C$10*'3. Leases'!$D$10,IF(AL20&lt;'3. Leases'!$H$10,0,'3. Leases'!$C$10*MAX(0,'3. Leases'!$F$10*'3. Leases'!$E$10*(1+'2. Inputs'!$B$6)^(('3. Leases'!$G$10+'3. Leases'!$H$10+INT(($A20-'3. Leases'!$G$10-1)/('3. Leases'!$H$10+'2. Inputs'!$B$11))*('3. Leases'!$H$10+'2. Inputs'!$B$11))/4)-('2. Inputs'!$B$3+'2. Inputs'!$B$4)*(1+'2. Inputs'!$B$7)^(('3. Leases'!$G$10+'3. Leases'!$H$10+INT(($A20-'3. Leases'!$G$10-1)/('3. Leases'!$H$10+'2. Inputs'!$B$11))*('3. Leases'!$H$10+'2. Inputs'!$B$11))/4))))</f>
        <v>96000</v>
      </c>
      <c r="AO20" s="15" t="n">
        <f aca="false">IF($A20&lt;='3. Leases'!$G$10,0,IF(AL20=0,'3. Leases'!$C$10*'2. Inputs'!$B$8*(1+'2. Inputs'!$B$7)^(('3. Leases'!$G$10+INT(($A20-'3. Leases'!$G$10-1)/('3. Leases'!$H$10+'2. Inputs'!$B$11))*('3. Leases'!$H$10+'2. Inputs'!$B$11))/4),0)+IF(AL20='3. Leases'!$H$10,'2. Inputs'!$B$12*MAX(0,'3. Leases'!$F$10*'3. Leases'!$E$10*(1+'2. Inputs'!$B$6)^(('3. Leases'!$G$10+'3. Leases'!$H$10+INT(($A20-'3. Leases'!$G$10-1)/('3. Leases'!$H$10+'2. Inputs'!$B$11))*('3. Leases'!$H$10+'2. Inputs'!$B$11))/4)-('2. Inputs'!$B$3+'2. Inputs'!$B$4)*(1+'2. Inputs'!$B$7)^(('3. Leases'!$G$10+'3. Leases'!$H$10+INT(($A20-'3. Leases'!$G$10-1)/('3. Leases'!$H$10+'2. Inputs'!$B$11))*('3. Leases'!$H$10+'2. Inputs'!$B$11))/4))*'3. Leases'!$C$10,0))</f>
        <v>0</v>
      </c>
      <c r="AP20" s="15" t="n">
        <f aca="false">IF($A20&lt;='3. Leases'!$G$10,0,IF(AL20&lt;'3. Leases'!$H$10,'3. Leases'!$C$10,0))</f>
        <v>0</v>
      </c>
      <c r="AQ20" s="14" t="n">
        <f aca="false">IF($A20&lt;='3. Leases'!$G$11,-1,MOD($A20-'3. Leases'!$G$11-1,('3. Leases'!$H$11+'2. Inputs'!$B$11)))</f>
        <v>4</v>
      </c>
      <c r="AR20" s="15" t="n">
        <f aca="false">IF($A20&lt;='3. Leases'!$G$11,'3. Leases'!$C$11*'3. Leases'!$D$11/4,IF(AQ20&lt;'3. Leases'!$H$11+'2. Inputs'!$B$10,0,'3. Leases'!$C$11*MAX(0,'3. Leases'!$F$11*'3. Leases'!$E$11*(1+'2. Inputs'!$B$6)^(('3. Leases'!$G$11+'3. Leases'!$H$11+INT(($A20-'3. Leases'!$G$11-1)/('3. Leases'!$H$11+'2. Inputs'!$B$11))*('3. Leases'!$H$11+'2. Inputs'!$B$11))/4)-('2. Inputs'!$B$3+'2. Inputs'!$B$4)*(1+'2. Inputs'!$B$7)^(('3. Leases'!$G$11+'3. Leases'!$H$11+INT(($A20-'3. Leases'!$G$11-1)/('3. Leases'!$H$11+'2. Inputs'!$B$11))*('3. Leases'!$H$11+'2. Inputs'!$B$11))/4))/4))</f>
        <v>0</v>
      </c>
      <c r="AS20" s="15" t="n">
        <f aca="false">IF($A20&lt;='3. Leases'!$G$11,'3. Leases'!$C$11*'3. Leases'!$D$11,IF(AQ20&lt;'3. Leases'!$H$11,0,'3. Leases'!$C$11*MAX(0,'3. Leases'!$F$11*'3. Leases'!$E$11*(1+'2. Inputs'!$B$6)^(('3. Leases'!$G$11+'3. Leases'!$H$11+INT(($A20-'3. Leases'!$G$11-1)/('3. Leases'!$H$11+'2. Inputs'!$B$11))*('3. Leases'!$H$11+'2. Inputs'!$B$11))/4)-('2. Inputs'!$B$3+'2. Inputs'!$B$4)*(1+'2. Inputs'!$B$7)^(('3. Leases'!$G$11+'3. Leases'!$H$11+INT(($A20-'3. Leases'!$G$11-1)/('3. Leases'!$H$11+'2. Inputs'!$B$11))*('3. Leases'!$H$11+'2. Inputs'!$B$11))/4))))</f>
        <v>614403.630369</v>
      </c>
      <c r="AT20" s="15" t="n">
        <f aca="false">IF($A20&lt;='3. Leases'!$G$11,0,IF(AQ20=0,'3. Leases'!$C$11*'2. Inputs'!$B$8*(1+'2. Inputs'!$B$7)^(('3. Leases'!$G$11+INT(($A20-'3. Leases'!$G$11-1)/('3. Leases'!$H$11+'2. Inputs'!$B$11))*('3. Leases'!$H$11+'2. Inputs'!$B$11))/4),0)+IF(AQ20='3. Leases'!$H$11,'2. Inputs'!$B$12*MAX(0,'3. Leases'!$F$11*'3. Leases'!$E$11*(1+'2. Inputs'!$B$6)^(('3. Leases'!$G$11+'3. Leases'!$H$11+INT(($A20-'3. Leases'!$G$11-1)/('3. Leases'!$H$11+'2. Inputs'!$B$11))*('3. Leases'!$H$11+'2. Inputs'!$B$11))/4)-('2. Inputs'!$B$3+'2. Inputs'!$B$4)*(1+'2. Inputs'!$B$7)^(('3. Leases'!$G$11+'3. Leases'!$H$11+INT(($A20-'3. Leases'!$G$11-1)/('3. Leases'!$H$11+'2. Inputs'!$B$11))*('3. Leases'!$H$11+'2. Inputs'!$B$11))/4))*'3. Leases'!$C$11,0))</f>
        <v>92160.54455535</v>
      </c>
      <c r="AU20" s="15" t="n">
        <f aca="false">IF($A20&lt;='3. Leases'!$G$11,0,IF(AQ20&lt;'3. Leases'!$H$11,'3. Leases'!$C$11,0))</f>
        <v>0</v>
      </c>
      <c r="AV20" s="14" t="n">
        <f aca="false">IF($A20&lt;='3. Leases'!$G$12,-1,MOD($A20-'3. Leases'!$G$12-1,('3. Leases'!$H$12+'2. Inputs'!$B$11)))</f>
        <v>-1</v>
      </c>
      <c r="AW20" s="15" t="n">
        <f aca="false">IF($A20&lt;='3. Leases'!$G$12,'3. Leases'!$C$12*'3. Leases'!$D$12/4,IF(AV20&lt;'3. Leases'!$H$12+'2. Inputs'!$B$10,0,'3. Leases'!$C$12*MAX(0,'3. Leases'!$F$12*'3. Leases'!$E$12*(1+'2. Inputs'!$B$6)^(('3. Leases'!$G$12+'3. Leases'!$H$12+INT(($A20-'3. Leases'!$G$12-1)/('3. Leases'!$H$12+'2. Inputs'!$B$11))*('3. Leases'!$H$12+'2. Inputs'!$B$11))/4)-('2. Inputs'!$B$3+'2. Inputs'!$B$4)*(1+'2. Inputs'!$B$7)^(('3. Leases'!$G$12+'3. Leases'!$H$12+INT(($A20-'3. Leases'!$G$12-1)/('3. Leases'!$H$12+'2. Inputs'!$B$11))*('3. Leases'!$H$12+'2. Inputs'!$B$11))/4))/4))</f>
        <v>21000</v>
      </c>
      <c r="AX20" s="15" t="n">
        <f aca="false">IF($A20&lt;='3. Leases'!$G$12,'3. Leases'!$C$12*'3. Leases'!$D$12,IF(AV20&lt;'3. Leases'!$H$12,0,'3. Leases'!$C$12*MAX(0,'3. Leases'!$F$12*'3. Leases'!$E$12*(1+'2. Inputs'!$B$6)^(('3. Leases'!$G$12+'3. Leases'!$H$12+INT(($A20-'3. Leases'!$G$12-1)/('3. Leases'!$H$12+'2. Inputs'!$B$11))*('3. Leases'!$H$12+'2. Inputs'!$B$11))/4)-('2. Inputs'!$B$3+'2. Inputs'!$B$4)*(1+'2. Inputs'!$B$7)^(('3. Leases'!$G$12+'3. Leases'!$H$12+INT(($A20-'3. Leases'!$G$12-1)/('3. Leases'!$H$12+'2. Inputs'!$B$11))*('3. Leases'!$H$12+'2. Inputs'!$B$11))/4))))</f>
        <v>84000</v>
      </c>
      <c r="AY20" s="15" t="n">
        <f aca="false">IF($A20&lt;='3. Leases'!$G$12,0,IF(AV20=0,'3. Leases'!$C$12*'2. Inputs'!$B$8*(1+'2. Inputs'!$B$7)^(('3. Leases'!$G$12+INT(($A20-'3. Leases'!$G$12-1)/('3. Leases'!$H$12+'2. Inputs'!$B$11))*('3. Leases'!$H$12+'2. Inputs'!$B$11))/4),0)+IF(AV20='3. Leases'!$H$12,'2. Inputs'!$B$12*MAX(0,'3. Leases'!$F$12*'3. Leases'!$E$12*(1+'2. Inputs'!$B$6)^(('3. Leases'!$G$12+'3. Leases'!$H$12+INT(($A20-'3. Leases'!$G$12-1)/('3. Leases'!$H$12+'2. Inputs'!$B$11))*('3. Leases'!$H$12+'2. Inputs'!$B$11))/4)-('2. Inputs'!$B$3+'2. Inputs'!$B$4)*(1+'2. Inputs'!$B$7)^(('3. Leases'!$G$12+'3. Leases'!$H$12+INT(($A20-'3. Leases'!$G$12-1)/('3. Leases'!$H$12+'2. Inputs'!$B$11))*('3. Leases'!$H$12+'2. Inputs'!$B$11))/4))*'3. Leases'!$C$12,0))</f>
        <v>0</v>
      </c>
      <c r="AZ20" s="15" t="n">
        <f aca="false">IF($A20&lt;='3. Leases'!$G$12,0,IF(AV20&lt;'3. Leases'!$H$12,'3. Leases'!$C$12,0))</f>
        <v>0</v>
      </c>
      <c r="BA20" s="14" t="n">
        <f aca="false">IF($A20&lt;='3. Leases'!$G$13,-1,MOD($A20-'3. Leases'!$G$13-1,('3. Leases'!$H$13+'2. Inputs'!$B$11)))</f>
        <v>8</v>
      </c>
      <c r="BB20" s="15" t="n">
        <f aca="false">IF($A20&lt;='3. Leases'!$G$13,'3. Leases'!$C$13*'3. Leases'!$D$13/4,IF(BA20&lt;'3. Leases'!$H$13+'2. Inputs'!$B$10,0,'3. Leases'!$C$13*MAX(0,'3. Leases'!$F$13*'3. Leases'!$E$13*(1+'2. Inputs'!$B$6)^(('3. Leases'!$G$13+'3. Leases'!$H$13+INT(($A20-'3. Leases'!$G$13-1)/('3. Leases'!$H$13+'2. Inputs'!$B$11))*('3. Leases'!$H$13+'2. Inputs'!$B$11))/4)-('2. Inputs'!$B$3+'2. Inputs'!$B$4)*(1+'2. Inputs'!$B$7)^(('3. Leases'!$G$13+'3. Leases'!$H$13+INT(($A20-'3. Leases'!$G$13-1)/('3. Leases'!$H$13+'2. Inputs'!$B$11))*('3. Leases'!$H$13+'2. Inputs'!$B$11))/4))/4))</f>
        <v>46135.0409025</v>
      </c>
      <c r="BC20" s="15" t="n">
        <f aca="false">IF($A20&lt;='3. Leases'!$G$13,'3. Leases'!$C$13*'3. Leases'!$D$13,IF(BA20&lt;'3. Leases'!$H$13,0,'3. Leases'!$C$13*MAX(0,'3. Leases'!$F$13*'3. Leases'!$E$13*(1+'2. Inputs'!$B$6)^(('3. Leases'!$G$13+'3. Leases'!$H$13+INT(($A20-'3. Leases'!$G$13-1)/('3. Leases'!$H$13+'2. Inputs'!$B$11))*('3. Leases'!$H$13+'2. Inputs'!$B$11))/4)-('2. Inputs'!$B$3+'2. Inputs'!$B$4)*(1+'2. Inputs'!$B$7)^(('3. Leases'!$G$13+'3. Leases'!$H$13+INT(($A20-'3. Leases'!$G$13-1)/('3. Leases'!$H$13+'2. Inputs'!$B$11))*('3. Leases'!$H$13+'2. Inputs'!$B$11))/4))))</f>
        <v>184540.16361</v>
      </c>
      <c r="BD20" s="15" t="n">
        <f aca="false">IF($A20&lt;='3. Leases'!$G$13,0,IF(BA20=0,'3. Leases'!$C$13*'2. Inputs'!$B$8*(1+'2. Inputs'!$B$7)^(('3. Leases'!$G$13+INT(($A20-'3. Leases'!$G$13-1)/('3. Leases'!$H$13+'2. Inputs'!$B$11))*('3. Leases'!$H$13+'2. Inputs'!$B$11))/4),0)+IF(BA20='3. Leases'!$H$13,'2. Inputs'!$B$12*MAX(0,'3. Leases'!$F$13*'3. Leases'!$E$13*(1+'2. Inputs'!$B$6)^(('3. Leases'!$G$13+'3. Leases'!$H$13+INT(($A20-'3. Leases'!$G$13-1)/('3. Leases'!$H$13+'2. Inputs'!$B$11))*('3. Leases'!$H$13+'2. Inputs'!$B$11))/4)-('2. Inputs'!$B$3+'2. Inputs'!$B$4)*(1+'2. Inputs'!$B$7)^(('3. Leases'!$G$13+'3. Leases'!$H$13+INT(($A20-'3. Leases'!$G$13-1)/('3. Leases'!$H$13+'2. Inputs'!$B$11))*('3. Leases'!$H$13+'2. Inputs'!$B$11))/4))*'3. Leases'!$C$13,0))</f>
        <v>0</v>
      </c>
      <c r="BE20" s="15" t="n">
        <f aca="false">IF($A20&lt;='3. Leases'!$G$13,0,IF(BA20&lt;'3. Leases'!$H$13,'3. Leases'!$C$13,0))</f>
        <v>0</v>
      </c>
      <c r="BF20" s="14" t="n">
        <f aca="false">IF($A20&lt;='3. Leases'!$G$14,-1,MOD($A20-'3. Leases'!$G$14-1,('3. Leases'!$H$14+'2. Inputs'!$B$11)))</f>
        <v>-1</v>
      </c>
      <c r="BG20" s="15" t="n">
        <f aca="false">IF($A20&lt;='3. Leases'!$G$14,'3. Leases'!$C$14*'3. Leases'!$D$14/4,IF(BF20&lt;'3. Leases'!$H$14+'2. Inputs'!$B$10,0,'3. Leases'!$C$14*MAX(0,'3. Leases'!$F$14*'3. Leases'!$E$14*(1+'2. Inputs'!$B$6)^(('3. Leases'!$G$14+'3. Leases'!$H$14+INT(($A20-'3. Leases'!$G$14-1)/('3. Leases'!$H$14+'2. Inputs'!$B$11))*('3. Leases'!$H$14+'2. Inputs'!$B$11))/4)-('2. Inputs'!$B$3+'2. Inputs'!$B$4)*(1+'2. Inputs'!$B$7)^(('3. Leases'!$G$14+'3. Leases'!$H$14+INT(($A20-'3. Leases'!$G$14-1)/('3. Leases'!$H$14+'2. Inputs'!$B$11))*('3. Leases'!$H$14+'2. Inputs'!$B$11))/4))/4))</f>
        <v>119625</v>
      </c>
      <c r="BH20" s="15" t="n">
        <f aca="false">IF($A20&lt;='3. Leases'!$G$14,'3. Leases'!$C$14*'3. Leases'!$D$14,IF(BF20&lt;'3. Leases'!$H$14,0,'3. Leases'!$C$14*MAX(0,'3. Leases'!$F$14*'3. Leases'!$E$14*(1+'2. Inputs'!$B$6)^(('3. Leases'!$G$14+'3. Leases'!$H$14+INT(($A20-'3. Leases'!$G$14-1)/('3. Leases'!$H$14+'2. Inputs'!$B$11))*('3. Leases'!$H$14+'2. Inputs'!$B$11))/4)-('2. Inputs'!$B$3+'2. Inputs'!$B$4)*(1+'2. Inputs'!$B$7)^(('3. Leases'!$G$14+'3. Leases'!$H$14+INT(($A20-'3. Leases'!$G$14-1)/('3. Leases'!$H$14+'2. Inputs'!$B$11))*('3. Leases'!$H$14+'2. Inputs'!$B$11))/4))))</f>
        <v>478500</v>
      </c>
      <c r="BI20" s="15" t="n">
        <f aca="false">IF($A20&lt;='3. Leases'!$G$14,0,IF(BF20=0,'3. Leases'!$C$14*'2. Inputs'!$B$8*(1+'2. Inputs'!$B$7)^(('3. Leases'!$G$14+INT(($A20-'3. Leases'!$G$14-1)/('3. Leases'!$H$14+'2. Inputs'!$B$11))*('3. Leases'!$H$14+'2. Inputs'!$B$11))/4),0)+IF(BF20='3. Leases'!$H$14,'2. Inputs'!$B$12*MAX(0,'3. Leases'!$F$14*'3. Leases'!$E$14*(1+'2. Inputs'!$B$6)^(('3. Leases'!$G$14+'3. Leases'!$H$14+INT(($A20-'3. Leases'!$G$14-1)/('3. Leases'!$H$14+'2. Inputs'!$B$11))*('3. Leases'!$H$14+'2. Inputs'!$B$11))/4)-('2. Inputs'!$B$3+'2. Inputs'!$B$4)*(1+'2. Inputs'!$B$7)^(('3. Leases'!$G$14+'3. Leases'!$H$14+INT(($A20-'3. Leases'!$G$14-1)/('3. Leases'!$H$14+'2. Inputs'!$B$11))*('3. Leases'!$H$14+'2. Inputs'!$B$11))/4))*'3. Leases'!$C$14,0))</f>
        <v>0</v>
      </c>
      <c r="BJ20" s="15" t="n">
        <f aca="false">IF($A20&lt;='3. Leases'!$G$14,0,IF(BF20&lt;'3. Leases'!$H$14,'3. Leases'!$C$14,0))</f>
        <v>0</v>
      </c>
      <c r="BK20" s="14" t="n">
        <f aca="false">IF($A20&lt;='3. Leases'!$G$15,-1,MOD($A20-'3. Leases'!$G$15-1,('3. Leases'!$H$15+'2. Inputs'!$B$11)))</f>
        <v>0</v>
      </c>
      <c r="BL20" s="15" t="n">
        <f aca="false">IF($A20&lt;='3. Leases'!$G$15,'3. Leases'!$C$15*'3. Leases'!$D$15/4,IF(BK20&lt;'3. Leases'!$H$15+'2. Inputs'!$B$10,0,'3. Leases'!$C$15*MAX(0,'3. Leases'!$F$15*'3. Leases'!$E$15*(1+'2. Inputs'!$B$6)^(('3. Leases'!$G$15+'3. Leases'!$H$15+INT(($A20-'3. Leases'!$G$15-1)/('3. Leases'!$H$15+'2. Inputs'!$B$11))*('3. Leases'!$H$15+'2. Inputs'!$B$11))/4)-('2. Inputs'!$B$3+'2. Inputs'!$B$4)*(1+'2. Inputs'!$B$7)^(('3. Leases'!$G$15+'3. Leases'!$H$15+INT(($A20-'3. Leases'!$G$15-1)/('3. Leases'!$H$15+'2. Inputs'!$B$11))*('3. Leases'!$H$15+'2. Inputs'!$B$11))/4))/4))</f>
        <v>0</v>
      </c>
      <c r="BM20" s="15" t="n">
        <f aca="false">IF($A20&lt;='3. Leases'!$G$15,'3. Leases'!$C$15*'3. Leases'!$D$15,IF(BK20&lt;'3. Leases'!$H$15,0,'3. Leases'!$C$15*MAX(0,'3. Leases'!$F$15*'3. Leases'!$E$15*(1+'2. Inputs'!$B$6)^(('3. Leases'!$G$15+'3. Leases'!$H$15+INT(($A20-'3. Leases'!$G$15-1)/('3. Leases'!$H$15+'2. Inputs'!$B$11))*('3. Leases'!$H$15+'2. Inputs'!$B$11))/4)-('2. Inputs'!$B$3+'2. Inputs'!$B$4)*(1+'2. Inputs'!$B$7)^(('3. Leases'!$G$15+'3. Leases'!$H$15+INT(($A20-'3. Leases'!$G$15-1)/('3. Leases'!$H$15+'2. Inputs'!$B$11))*('3. Leases'!$H$15+'2. Inputs'!$B$11))/4))))</f>
        <v>0</v>
      </c>
      <c r="BN20" s="15" t="n">
        <f aca="false">IF($A20&lt;='3. Leases'!$G$15,0,IF(BK20=0,'3. Leases'!$C$15*'2. Inputs'!$B$8*(1+'2. Inputs'!$B$7)^(('3. Leases'!$G$15+INT(($A20-'3. Leases'!$G$15-1)/('3. Leases'!$H$15+'2. Inputs'!$B$11))*('3. Leases'!$H$15+'2. Inputs'!$B$11))/4),0)+IF(BK20='3. Leases'!$H$15,'2. Inputs'!$B$12*MAX(0,'3. Leases'!$F$15*'3. Leases'!$E$15*(1+'2. Inputs'!$B$6)^(('3. Leases'!$G$15+'3. Leases'!$H$15+INT(($A20-'3. Leases'!$G$15-1)/('3. Leases'!$H$15+'2. Inputs'!$B$11))*('3. Leases'!$H$15+'2. Inputs'!$B$11))/4)-('2. Inputs'!$B$3+'2. Inputs'!$B$4)*(1+'2. Inputs'!$B$7)^(('3. Leases'!$G$15+'3. Leases'!$H$15+INT(($A20-'3. Leases'!$G$15-1)/('3. Leases'!$H$15+'2. Inputs'!$B$11))*('3. Leases'!$H$15+'2. Inputs'!$B$11))/4))*'3. Leases'!$C$15,0))</f>
        <v>774876.64921875</v>
      </c>
      <c r="BO20" s="15" t="n">
        <f aca="false">IF($A20&lt;='3. Leases'!$G$15,0,IF(BK20&lt;'3. Leases'!$H$15,'3. Leases'!$C$15,0))</f>
        <v>3900</v>
      </c>
      <c r="BP20" s="14" t="n">
        <f aca="false">IF($A20&lt;='3. Leases'!$G$16,-1,MOD($A20-'3. Leases'!$G$16-1,('3. Leases'!$H$16+'2. Inputs'!$B$11)))</f>
        <v>-1</v>
      </c>
      <c r="BQ20" s="15" t="n">
        <f aca="false">IF($A20&lt;='3. Leases'!$G$16,'3. Leases'!$C$16*'3. Leases'!$D$16/4,IF(BP20&lt;'3. Leases'!$H$16+'2. Inputs'!$B$10,0,'3. Leases'!$C$16*MAX(0,'3. Leases'!$F$16*'3. Leases'!$E$16*(1+'2. Inputs'!$B$6)^(('3. Leases'!$G$16+'3. Leases'!$H$16+INT(($A20-'3. Leases'!$G$16-1)/('3. Leases'!$H$16+'2. Inputs'!$B$11))*('3. Leases'!$H$16+'2. Inputs'!$B$11))/4)-('2. Inputs'!$B$3+'2. Inputs'!$B$4)*(1+'2. Inputs'!$B$7)^(('3. Leases'!$G$16+'3. Leases'!$H$16+INT(($A20-'3. Leases'!$G$16-1)/('3. Leases'!$H$16+'2. Inputs'!$B$11))*('3. Leases'!$H$16+'2. Inputs'!$B$11))/4))/4))</f>
        <v>54687.5</v>
      </c>
      <c r="BR20" s="15" t="n">
        <f aca="false">IF($A20&lt;='3. Leases'!$G$16,'3. Leases'!$C$16*'3. Leases'!$D$16,IF(BP20&lt;'3. Leases'!$H$16,0,'3. Leases'!$C$16*MAX(0,'3. Leases'!$F$16*'3. Leases'!$E$16*(1+'2. Inputs'!$B$6)^(('3. Leases'!$G$16+'3. Leases'!$H$16+INT(($A20-'3. Leases'!$G$16-1)/('3. Leases'!$H$16+'2. Inputs'!$B$11))*('3. Leases'!$H$16+'2. Inputs'!$B$11))/4)-('2. Inputs'!$B$3+'2. Inputs'!$B$4)*(1+'2. Inputs'!$B$7)^(('3. Leases'!$G$16+'3. Leases'!$H$16+INT(($A20-'3. Leases'!$G$16-1)/('3. Leases'!$H$16+'2. Inputs'!$B$11))*('3. Leases'!$H$16+'2. Inputs'!$B$11))/4))))</f>
        <v>218750</v>
      </c>
      <c r="BS20" s="15" t="n">
        <f aca="false">IF($A20&lt;='3. Leases'!$G$16,0,IF(BP20=0,'3. Leases'!$C$16*'2. Inputs'!$B$8*(1+'2. Inputs'!$B$7)^(('3. Leases'!$G$16+INT(($A20-'3. Leases'!$G$16-1)/('3. Leases'!$H$16+'2. Inputs'!$B$11))*('3. Leases'!$H$16+'2. Inputs'!$B$11))/4),0)+IF(BP20='3. Leases'!$H$16,'2. Inputs'!$B$12*MAX(0,'3. Leases'!$F$16*'3. Leases'!$E$16*(1+'2. Inputs'!$B$6)^(('3. Leases'!$G$16+'3. Leases'!$H$16+INT(($A20-'3. Leases'!$G$16-1)/('3. Leases'!$H$16+'2. Inputs'!$B$11))*('3. Leases'!$H$16+'2. Inputs'!$B$11))/4)-('2. Inputs'!$B$3+'2. Inputs'!$B$4)*(1+'2. Inputs'!$B$7)^(('3. Leases'!$G$16+'3. Leases'!$H$16+INT(($A20-'3. Leases'!$G$16-1)/('3. Leases'!$H$16+'2. Inputs'!$B$11))*('3. Leases'!$H$16+'2. Inputs'!$B$11))/4))*'3. Leases'!$C$16,0))</f>
        <v>0</v>
      </c>
      <c r="BT20" s="15" t="n">
        <f aca="false">IF($A20&lt;='3. Leases'!$G$16,0,IF(BP20&lt;'3. Leases'!$H$16,'3. Leases'!$C$16,0))</f>
        <v>0</v>
      </c>
      <c r="BU20" s="14" t="n">
        <f aca="false">IF($A20&lt;='3. Leases'!$G$17,-1,MOD($A20-'3. Leases'!$G$17-1,('3. Leases'!$H$17+'2. Inputs'!$B$11)))</f>
        <v>12</v>
      </c>
      <c r="BV20" s="15" t="n">
        <f aca="false">IF($A20&lt;='3. Leases'!$G$17,'3. Leases'!$C$17*'3. Leases'!$D$17/4,IF(BU20&lt;'3. Leases'!$H$17+'2. Inputs'!$B$10,0,'3. Leases'!$C$17*MAX(0,'3. Leases'!$F$17*'3. Leases'!$E$17*(1+'2. Inputs'!$B$6)^(('3. Leases'!$G$17+'3. Leases'!$H$17+INT(($A20-'3. Leases'!$G$17-1)/('3. Leases'!$H$17+'2. Inputs'!$B$11))*('3. Leases'!$H$17+'2. Inputs'!$B$11))/4)-('2. Inputs'!$B$3+'2. Inputs'!$B$4)*(1+'2. Inputs'!$B$7)^(('3. Leases'!$G$17+'3. Leases'!$H$17+INT(($A20-'3. Leases'!$G$17-1)/('3. Leases'!$H$17+'2. Inputs'!$B$11))*('3. Leases'!$H$17+'2. Inputs'!$B$11))/4))/4))</f>
        <v>24831.3684375</v>
      </c>
      <c r="BW20" s="15" t="n">
        <f aca="false">IF($A20&lt;='3. Leases'!$G$17,'3. Leases'!$C$17*'3. Leases'!$D$17,IF(BU20&lt;'3. Leases'!$H$17,0,'3. Leases'!$C$17*MAX(0,'3. Leases'!$F$17*'3. Leases'!$E$17*(1+'2. Inputs'!$B$6)^(('3. Leases'!$G$17+'3. Leases'!$H$17+INT(($A20-'3. Leases'!$G$17-1)/('3. Leases'!$H$17+'2. Inputs'!$B$11))*('3. Leases'!$H$17+'2. Inputs'!$B$11))/4)-('2. Inputs'!$B$3+'2. Inputs'!$B$4)*(1+'2. Inputs'!$B$7)^(('3. Leases'!$G$17+'3. Leases'!$H$17+INT(($A20-'3. Leases'!$G$17-1)/('3. Leases'!$H$17+'2. Inputs'!$B$11))*('3. Leases'!$H$17+'2. Inputs'!$B$11))/4))))</f>
        <v>99325.47375</v>
      </c>
      <c r="BX20" s="15" t="n">
        <f aca="false">IF($A20&lt;='3. Leases'!$G$17,0,IF(BU20=0,'3. Leases'!$C$17*'2. Inputs'!$B$8*(1+'2. Inputs'!$B$7)^(('3. Leases'!$G$17+INT(($A20-'3. Leases'!$G$17-1)/('3. Leases'!$H$17+'2. Inputs'!$B$11))*('3. Leases'!$H$17+'2. Inputs'!$B$11))/4),0)+IF(BU20='3. Leases'!$H$17,'2. Inputs'!$B$12*MAX(0,'3. Leases'!$F$17*'3. Leases'!$E$17*(1+'2. Inputs'!$B$6)^(('3. Leases'!$G$17+'3. Leases'!$H$17+INT(($A20-'3. Leases'!$G$17-1)/('3. Leases'!$H$17+'2. Inputs'!$B$11))*('3. Leases'!$H$17+'2. Inputs'!$B$11))/4)-('2. Inputs'!$B$3+'2. Inputs'!$B$4)*(1+'2. Inputs'!$B$7)^(('3. Leases'!$G$17+'3. Leases'!$H$17+INT(($A20-'3. Leases'!$G$17-1)/('3. Leases'!$H$17+'2. Inputs'!$B$11))*('3. Leases'!$H$17+'2. Inputs'!$B$11))/4))*'3. Leases'!$C$17,0))</f>
        <v>0</v>
      </c>
      <c r="BY20" s="15" t="n">
        <f aca="false">IF($A20&lt;='3. Leases'!$G$17,0,IF(BU20&lt;'3. Leases'!$H$17,'3. Leases'!$C$17,0))</f>
        <v>0</v>
      </c>
      <c r="BZ20" s="14" t="n">
        <f aca="false">IF($A20&lt;='3. Leases'!$G$18,-1,MOD($A20-'3. Leases'!$G$18-1,('3. Leases'!$H$18+'2. Inputs'!$B$11)))</f>
        <v>-1</v>
      </c>
      <c r="CA20" s="15" t="n">
        <f aca="false">IF($A20&lt;='3. Leases'!$G$18,'3. Leases'!$C$18*'3. Leases'!$D$18/4,IF(BZ20&lt;'3. Leases'!$H$18+'2. Inputs'!$B$10,0,'3. Leases'!$C$18*MAX(0,'3. Leases'!$F$18*'3. Leases'!$E$18*(1+'2. Inputs'!$B$6)^(('3. Leases'!$G$18+'3. Leases'!$H$18+INT(($A20-'3. Leases'!$G$18-1)/('3. Leases'!$H$18+'2. Inputs'!$B$11))*('3. Leases'!$H$18+'2. Inputs'!$B$11))/4)-('2. Inputs'!$B$3+'2. Inputs'!$B$4)*(1+'2. Inputs'!$B$7)^(('3. Leases'!$G$18+'3. Leases'!$H$18+INT(($A20-'3. Leases'!$G$18-1)/('3. Leases'!$H$18+'2. Inputs'!$B$11))*('3. Leases'!$H$18+'2. Inputs'!$B$11))/4))/4))</f>
        <v>118000</v>
      </c>
      <c r="CB20" s="15" t="n">
        <f aca="false">IF($A20&lt;='3. Leases'!$G$18,'3. Leases'!$C$18*'3. Leases'!$D$18,IF(BZ20&lt;'3. Leases'!$H$18,0,'3. Leases'!$C$18*MAX(0,'3. Leases'!$F$18*'3. Leases'!$E$18*(1+'2. Inputs'!$B$6)^(('3. Leases'!$G$18+'3. Leases'!$H$18+INT(($A20-'3. Leases'!$G$18-1)/('3. Leases'!$H$18+'2. Inputs'!$B$11))*('3. Leases'!$H$18+'2. Inputs'!$B$11))/4)-('2. Inputs'!$B$3+'2. Inputs'!$B$4)*(1+'2. Inputs'!$B$7)^(('3. Leases'!$G$18+'3. Leases'!$H$18+INT(($A20-'3. Leases'!$G$18-1)/('3. Leases'!$H$18+'2. Inputs'!$B$11))*('3. Leases'!$H$18+'2. Inputs'!$B$11))/4))))</f>
        <v>472000</v>
      </c>
      <c r="CC20" s="15" t="n">
        <f aca="false">IF($A20&lt;='3. Leases'!$G$18,0,IF(BZ20=0,'3. Leases'!$C$18*'2. Inputs'!$B$8*(1+'2. Inputs'!$B$7)^(('3. Leases'!$G$18+INT(($A20-'3. Leases'!$G$18-1)/('3. Leases'!$H$18+'2. Inputs'!$B$11))*('3. Leases'!$H$18+'2. Inputs'!$B$11))/4),0)+IF(BZ20='3. Leases'!$H$18,'2. Inputs'!$B$12*MAX(0,'3. Leases'!$F$18*'3. Leases'!$E$18*(1+'2. Inputs'!$B$6)^(('3. Leases'!$G$18+'3. Leases'!$H$18+INT(($A20-'3. Leases'!$G$18-1)/('3. Leases'!$H$18+'2. Inputs'!$B$11))*('3. Leases'!$H$18+'2. Inputs'!$B$11))/4)-('2. Inputs'!$B$3+'2. Inputs'!$B$4)*(1+'2. Inputs'!$B$7)^(('3. Leases'!$G$18+'3. Leases'!$H$18+INT(($A20-'3. Leases'!$G$18-1)/('3. Leases'!$H$18+'2. Inputs'!$B$11))*('3. Leases'!$H$18+'2. Inputs'!$B$11))/4))*'3. Leases'!$C$18,0))</f>
        <v>0</v>
      </c>
      <c r="CD20" s="15" t="n">
        <f aca="false">IF($A20&lt;='3. Leases'!$G$18,0,IF(BZ20&lt;'3. Leases'!$H$18,'3. Leases'!$C$18,0))</f>
        <v>0</v>
      </c>
      <c r="CE20" s="14" t="n">
        <f aca="false">IF($A20&lt;='3. Leases'!$G$19,-1,MOD($A20-'3. Leases'!$G$19-1,('3. Leases'!$H$19+'2. Inputs'!$B$11)))</f>
        <v>16</v>
      </c>
      <c r="CF20" s="15" t="n">
        <f aca="false">IF($A20&lt;='3. Leases'!$G$19,'3. Leases'!$C$19*'3. Leases'!$D$19/4,IF(CE20&lt;'3. Leases'!$H$19+'2. Inputs'!$B$10,0,'3. Leases'!$C$19*MAX(0,'3. Leases'!$F$19*'3. Leases'!$E$19*(1+'2. Inputs'!$B$6)^(('3. Leases'!$G$19+'3. Leases'!$H$19+INT(($A20-'3. Leases'!$G$19-1)/('3. Leases'!$H$19+'2. Inputs'!$B$11))*('3. Leases'!$H$19+'2. Inputs'!$B$11))/4)-('2. Inputs'!$B$3+'2. Inputs'!$B$4)*(1+'2. Inputs'!$B$7)^(('3. Leases'!$G$19+'3. Leases'!$H$19+INT(($A20-'3. Leases'!$G$19-1)/('3. Leases'!$H$19+'2. Inputs'!$B$11))*('3. Leases'!$H$19+'2. Inputs'!$B$11))/4))/4))</f>
        <v>26174.65625</v>
      </c>
      <c r="CG20" s="15" t="n">
        <f aca="false">IF($A20&lt;='3. Leases'!$G$19,'3. Leases'!$C$19*'3. Leases'!$D$19,IF(CE20&lt;'3. Leases'!$H$19,0,'3. Leases'!$C$19*MAX(0,'3. Leases'!$F$19*'3. Leases'!$E$19*(1+'2. Inputs'!$B$6)^(('3. Leases'!$G$19+'3. Leases'!$H$19+INT(($A20-'3. Leases'!$G$19-1)/('3. Leases'!$H$19+'2. Inputs'!$B$11))*('3. Leases'!$H$19+'2. Inputs'!$B$11))/4)-('2. Inputs'!$B$3+'2. Inputs'!$B$4)*(1+'2. Inputs'!$B$7)^(('3. Leases'!$G$19+'3. Leases'!$H$19+INT(($A20-'3. Leases'!$G$19-1)/('3. Leases'!$H$19+'2. Inputs'!$B$11))*('3. Leases'!$H$19+'2. Inputs'!$B$11))/4))))</f>
        <v>104698.625</v>
      </c>
      <c r="CH20" s="15" t="n">
        <f aca="false">IF($A20&lt;='3. Leases'!$G$19,0,IF(CE20=0,'3. Leases'!$C$19*'2. Inputs'!$B$8*(1+'2. Inputs'!$B$7)^(('3. Leases'!$G$19+INT(($A20-'3. Leases'!$G$19-1)/('3. Leases'!$H$19+'2. Inputs'!$B$11))*('3. Leases'!$H$19+'2. Inputs'!$B$11))/4),0)+IF(CE20='3. Leases'!$H$19,'2. Inputs'!$B$12*MAX(0,'3. Leases'!$F$19*'3. Leases'!$E$19*(1+'2. Inputs'!$B$6)^(('3. Leases'!$G$19+'3. Leases'!$H$19+INT(($A20-'3. Leases'!$G$19-1)/('3. Leases'!$H$19+'2. Inputs'!$B$11))*('3. Leases'!$H$19+'2. Inputs'!$B$11))/4)-('2. Inputs'!$B$3+'2. Inputs'!$B$4)*(1+'2. Inputs'!$B$7)^(('3. Leases'!$G$19+'3. Leases'!$H$19+INT(($A20-'3. Leases'!$G$19-1)/('3. Leases'!$H$19+'2. Inputs'!$B$11))*('3. Leases'!$H$19+'2. Inputs'!$B$11))/4))*'3. Leases'!$C$19,0))</f>
        <v>0</v>
      </c>
      <c r="CI20" s="15" t="n">
        <f aca="false">IF($A20&lt;='3. Leases'!$G$19,0,IF(CE20&lt;'3. Leases'!$H$19,'3. Leases'!$C$19,0))</f>
        <v>0</v>
      </c>
      <c r="CJ20" s="15" t="n">
        <f aca="false">D20+I20+N20+S20+X20+AC20+AH20+AM20+AR20+AW20+BB20+BG20+BL20+BQ20+BV20+CA20+CF20</f>
        <v>925333.998107153</v>
      </c>
      <c r="CK20" s="15" t="n">
        <f aca="false">E20+J20+O20+T20+Y20+AD20+AI20+AN20+AS20+AX20+BC20+BH20+BM20+BR20+BW20+CB20+CG20</f>
        <v>4315739.62279761</v>
      </c>
      <c r="CL20" s="15" t="n">
        <f aca="false">F20+K20+P20+U20+Z20+AE20+AJ20+AO20+AT20+AY20+BD20+BI20+BN20+BS20+BX20+CC20+CH20</f>
        <v>867037.1937741</v>
      </c>
      <c r="CM20" s="15" t="n">
        <f aca="false">G20+L20+Q20+V20+AA20+AF20+AK20+AP20+AU20+AZ20+BE20+BJ20+BO20+BT20+BY20+CD20+CI20</f>
        <v>5750</v>
      </c>
      <c r="CN20" s="15" t="n">
        <f aca="false">CJ20*(1-'2. Inputs'!$B$13)*(1-'2. Inputs'!$B$15)-CM20*('2. Inputs'!$B$5-'2. Inputs'!$B$4*MIN('2. Inputs'!$B$14,'2. Inputs'!$B$9)/'2. Inputs'!$B$9)*(1+'2. Inputs'!$B$7)^(($A20-1)/4)/4</f>
        <v>691833.03662953</v>
      </c>
      <c r="CO20" s="15" t="n">
        <f aca="false">CN20-CL20</f>
        <v>-175204.15714457</v>
      </c>
      <c r="CP20" s="16" t="n">
        <f aca="false">1/(1+((1+'2. Inputs'!$B$16)^0.25-1))^$A20</f>
        <v>0.707006835569056</v>
      </c>
      <c r="CQ20" s="15" t="n">
        <f aca="false">CO20*CP20</f>
        <v>-123870.536721326</v>
      </c>
    </row>
    <row r="21" customFormat="false" ht="15" hidden="false" customHeight="false" outlineLevel="0" collapsed="false">
      <c r="A21" s="0" t="n">
        <v>18</v>
      </c>
      <c r="B21" s="0" t="n">
        <f aca="false">CEILING(A21/4,1)</f>
        <v>5</v>
      </c>
      <c r="C21" s="14" t="n">
        <f aca="false">IF($A21&lt;='3. Leases'!$G$3,-1,MOD($A21-'3. Leases'!$G$3-1,('3. Leases'!$H$3+'2. Inputs'!$B$11)))</f>
        <v>-1</v>
      </c>
      <c r="D21" s="15" t="n">
        <f aca="false">IF($A21&lt;='3. Leases'!$G$3,'3. Leases'!$C$3*'3. Leases'!$D$3/4,IF(C21&lt;'3. Leases'!$H$3+'2. Inputs'!$B$10,0,'3. Leases'!$C$3*MAX(0,'3. Leases'!$F$3*'3. Leases'!$E$3*(1+'2. Inputs'!$B$6)^(('3. Leases'!$G$3+'3. Leases'!$H$3+INT(($A21-'3. Leases'!$G$3-1)/('3. Leases'!$H$3+'2. Inputs'!$B$11))*('3. Leases'!$H$3+'2. Inputs'!$B$11))/4)-('2. Inputs'!$B$3+'2. Inputs'!$B$4)*(1+'2. Inputs'!$B$7)^(('3. Leases'!$G$3+'3. Leases'!$H$3+INT(($A21-'3. Leases'!$G$3-1)/('3. Leases'!$H$3+'2. Inputs'!$B$11))*('3. Leases'!$H$3+'2. Inputs'!$B$11))/4))/4))</f>
        <v>140400</v>
      </c>
      <c r="E21" s="15" t="n">
        <f aca="false">IF($A21&lt;='3. Leases'!$G$3,'3. Leases'!$C$3*'3. Leases'!$D$3,IF(C21&lt;'3. Leases'!$H$3,0,'3. Leases'!$C$3*MAX(0,'3. Leases'!$F$3*'3. Leases'!$E$3*(1+'2. Inputs'!$B$6)^(('3. Leases'!$G$3+'3. Leases'!$H$3+INT(($A21-'3. Leases'!$G$3-1)/('3. Leases'!$H$3+'2. Inputs'!$B$11))*('3. Leases'!$H$3+'2. Inputs'!$B$11))/4)-('2. Inputs'!$B$3+'2. Inputs'!$B$4)*(1+'2. Inputs'!$B$7)^(('3. Leases'!$G$3+'3. Leases'!$H$3+INT(($A21-'3. Leases'!$G$3-1)/('3. Leases'!$H$3+'2. Inputs'!$B$11))*('3. Leases'!$H$3+'2. Inputs'!$B$11))/4))))</f>
        <v>561600</v>
      </c>
      <c r="F21" s="15" t="n">
        <f aca="false">IF($A21&lt;='3. Leases'!$G$3,0,IF(C21=0,'3. Leases'!$C$3*'2. Inputs'!$B$8*(1+'2. Inputs'!$B$7)^(('3. Leases'!$G$3+INT(($A21-'3. Leases'!$G$3-1)/('3. Leases'!$H$3+'2. Inputs'!$B$11))*('3. Leases'!$H$3+'2. Inputs'!$B$11))/4),0)+IF(C21='3. Leases'!$H$3,'2. Inputs'!$B$12*MAX(0,'3. Leases'!$F$3*'3. Leases'!$E$3*(1+'2. Inputs'!$B$6)^(('3. Leases'!$G$3+'3. Leases'!$H$3+INT(($A21-'3. Leases'!$G$3-1)/('3. Leases'!$H$3+'2. Inputs'!$B$11))*('3. Leases'!$H$3+'2. Inputs'!$B$11))/4)-('2. Inputs'!$B$3+'2. Inputs'!$B$4)*(1+'2. Inputs'!$B$7)^(('3. Leases'!$G$3+'3. Leases'!$H$3+INT(($A21-'3. Leases'!$G$3-1)/('3. Leases'!$H$3+'2. Inputs'!$B$11))*('3. Leases'!$H$3+'2. Inputs'!$B$11))/4))*'3. Leases'!$C$3,0))</f>
        <v>0</v>
      </c>
      <c r="G21" s="15" t="n">
        <f aca="false">IF($A21&lt;='3. Leases'!$G$3,0,IF(C21&lt;'3. Leases'!$H$3,'3. Leases'!$C$3,0))</f>
        <v>0</v>
      </c>
      <c r="H21" s="14" t="n">
        <f aca="false">IF($A21&lt;='3. Leases'!$G$4,-1,MOD($A21-'3. Leases'!$G$4-1,('3. Leases'!$H$4+'2. Inputs'!$B$11)))</f>
        <v>3</v>
      </c>
      <c r="I21" s="15" t="n">
        <f aca="false">IF($A21&lt;='3. Leases'!$G$4,'3. Leases'!$C$4*'3. Leases'!$D$4/4,IF(H21&lt;'3. Leases'!$H$4+'2. Inputs'!$B$10,0,'3. Leases'!$C$4*MAX(0,'3. Leases'!$F$4*'3. Leases'!$E$4*(1+'2. Inputs'!$B$6)^(('3. Leases'!$G$4+'3. Leases'!$H$4+INT(($A21-'3. Leases'!$G$4-1)/('3. Leases'!$H$4+'2. Inputs'!$B$11))*('3. Leases'!$H$4+'2. Inputs'!$B$11))/4)-('2. Inputs'!$B$3+'2. Inputs'!$B$4)*(1+'2. Inputs'!$B$7)^(('3. Leases'!$G$4+'3. Leases'!$H$4+INT(($A21-'3. Leases'!$G$4-1)/('3. Leases'!$H$4+'2. Inputs'!$B$11))*('3. Leases'!$H$4+'2. Inputs'!$B$11))/4))/4))</f>
        <v>0</v>
      </c>
      <c r="J21" s="15" t="n">
        <f aca="false">IF($A21&lt;='3. Leases'!$G$4,'3. Leases'!$C$4*'3. Leases'!$D$4,IF(H21&lt;'3. Leases'!$H$4,0,'3. Leases'!$C$4*MAX(0,'3. Leases'!$F$4*'3. Leases'!$E$4*(1+'2. Inputs'!$B$6)^(('3. Leases'!$G$4+'3. Leases'!$H$4+INT(($A21-'3. Leases'!$G$4-1)/('3. Leases'!$H$4+'2. Inputs'!$B$11))*('3. Leases'!$H$4+'2. Inputs'!$B$11))/4)-('2. Inputs'!$B$3+'2. Inputs'!$B$4)*(1+'2. Inputs'!$B$7)^(('3. Leases'!$G$4+'3. Leases'!$H$4+INT(($A21-'3. Leases'!$G$4-1)/('3. Leases'!$H$4+'2. Inputs'!$B$11))*('3. Leases'!$H$4+'2. Inputs'!$B$11))/4))))</f>
        <v>0</v>
      </c>
      <c r="K21" s="15" t="n">
        <f aca="false">IF($A21&lt;='3. Leases'!$G$4,0,IF(H21=0,'3. Leases'!$C$4*'2. Inputs'!$B$8*(1+'2. Inputs'!$B$7)^(('3. Leases'!$G$4+INT(($A21-'3. Leases'!$G$4-1)/('3. Leases'!$H$4+'2. Inputs'!$B$11))*('3. Leases'!$H$4+'2. Inputs'!$B$11))/4),0)+IF(H21='3. Leases'!$H$4,'2. Inputs'!$B$12*MAX(0,'3. Leases'!$F$4*'3. Leases'!$E$4*(1+'2. Inputs'!$B$6)^(('3. Leases'!$G$4+'3. Leases'!$H$4+INT(($A21-'3. Leases'!$G$4-1)/('3. Leases'!$H$4+'2. Inputs'!$B$11))*('3. Leases'!$H$4+'2. Inputs'!$B$11))/4)-('2. Inputs'!$B$3+'2. Inputs'!$B$4)*(1+'2. Inputs'!$B$7)^(('3. Leases'!$G$4+'3. Leases'!$H$4+INT(($A21-'3. Leases'!$G$4-1)/('3. Leases'!$H$4+'2. Inputs'!$B$11))*('3. Leases'!$H$4+'2. Inputs'!$B$11))/4))*'3. Leases'!$C$4,0))</f>
        <v>0</v>
      </c>
      <c r="L21" s="15" t="n">
        <f aca="false">IF($A21&lt;='3. Leases'!$G$4,0,IF(H21&lt;'3. Leases'!$H$4,'3. Leases'!$C$4,0))</f>
        <v>1850</v>
      </c>
      <c r="M21" s="14" t="n">
        <f aca="false">IF($A21&lt;='3. Leases'!$G$5,-1,MOD($A21-'3. Leases'!$G$5-1,('3. Leases'!$H$5+'2. Inputs'!$B$11)))</f>
        <v>11</v>
      </c>
      <c r="N21" s="15" t="n">
        <f aca="false">IF($A21&lt;='3. Leases'!$G$5,'3. Leases'!$C$5*'3. Leases'!$D$5/4,IF(M21&lt;'3. Leases'!$H$5+'2. Inputs'!$B$10,0,'3. Leases'!$C$5*MAX(0,'3. Leases'!$F$5*'3. Leases'!$E$5*(1+'2. Inputs'!$B$6)^(('3. Leases'!$G$5+'3. Leases'!$H$5+INT(($A21-'3. Leases'!$G$5-1)/('3. Leases'!$H$5+'2. Inputs'!$B$11))*('3. Leases'!$H$5+'2. Inputs'!$B$11))/4)-('2. Inputs'!$B$3+'2. Inputs'!$B$4)*(1+'2. Inputs'!$B$7)^(('3. Leases'!$G$5+'3. Leases'!$H$5+INT(($A21-'3. Leases'!$G$5-1)/('3. Leases'!$H$5+'2. Inputs'!$B$11))*('3. Leases'!$H$5+'2. Inputs'!$B$11))/4))/4))</f>
        <v>77459.1221905334</v>
      </c>
      <c r="O21" s="15" t="n">
        <f aca="false">IF($A21&lt;='3. Leases'!$G$5,'3. Leases'!$C$5*'3. Leases'!$D$5,IF(M21&lt;'3. Leases'!$H$5,0,'3. Leases'!$C$5*MAX(0,'3. Leases'!$F$5*'3. Leases'!$E$5*(1+'2. Inputs'!$B$6)^(('3. Leases'!$G$5+'3. Leases'!$H$5+INT(($A21-'3. Leases'!$G$5-1)/('3. Leases'!$H$5+'2. Inputs'!$B$11))*('3. Leases'!$H$5+'2. Inputs'!$B$11))/4)-('2. Inputs'!$B$3+'2. Inputs'!$B$4)*(1+'2. Inputs'!$B$7)^(('3. Leases'!$G$5+'3. Leases'!$H$5+INT(($A21-'3. Leases'!$G$5-1)/('3. Leases'!$H$5+'2. Inputs'!$B$11))*('3. Leases'!$H$5+'2. Inputs'!$B$11))/4))))</f>
        <v>309836.488762134</v>
      </c>
      <c r="P21" s="15" t="n">
        <f aca="false">IF($A21&lt;='3. Leases'!$G$5,0,IF(M21=0,'3. Leases'!$C$5*'2. Inputs'!$B$8*(1+'2. Inputs'!$B$7)^(('3. Leases'!$G$5+INT(($A21-'3. Leases'!$G$5-1)/('3. Leases'!$H$5+'2. Inputs'!$B$11))*('3. Leases'!$H$5+'2. Inputs'!$B$11))/4),0)+IF(M21='3. Leases'!$H$5,'2. Inputs'!$B$12*MAX(0,'3. Leases'!$F$5*'3. Leases'!$E$5*(1+'2. Inputs'!$B$6)^(('3. Leases'!$G$5+'3. Leases'!$H$5+INT(($A21-'3. Leases'!$G$5-1)/('3. Leases'!$H$5+'2. Inputs'!$B$11))*('3. Leases'!$H$5+'2. Inputs'!$B$11))/4)-('2. Inputs'!$B$3+'2. Inputs'!$B$4)*(1+'2. Inputs'!$B$7)^(('3. Leases'!$G$5+'3. Leases'!$H$5+INT(($A21-'3. Leases'!$G$5-1)/('3. Leases'!$H$5+'2. Inputs'!$B$11))*('3. Leases'!$H$5+'2. Inputs'!$B$11))/4))*'3. Leases'!$C$5,0))</f>
        <v>0</v>
      </c>
      <c r="Q21" s="15" t="n">
        <f aca="false">IF($A21&lt;='3. Leases'!$G$5,0,IF(M21&lt;'3. Leases'!$H$5,'3. Leases'!$C$5,0))</f>
        <v>0</v>
      </c>
      <c r="R21" s="14" t="n">
        <f aca="false">IF($A21&lt;='3. Leases'!$G$6,-1,MOD($A21-'3. Leases'!$G$6-1,('3. Leases'!$H$6+'2. Inputs'!$B$11)))</f>
        <v>7</v>
      </c>
      <c r="S21" s="15" t="n">
        <f aca="false">IF($A21&lt;='3. Leases'!$G$6,'3. Leases'!$C$6*'3. Leases'!$D$6/4,IF(R21&lt;'3. Leases'!$H$6+'2. Inputs'!$B$10,0,'3. Leases'!$C$6*MAX(0,'3. Leases'!$F$6*'3. Leases'!$E$6*(1+'2. Inputs'!$B$6)^(('3. Leases'!$G$6+'3. Leases'!$H$6+INT(($A21-'3. Leases'!$G$6-1)/('3. Leases'!$H$6+'2. Inputs'!$B$11))*('3. Leases'!$H$6+'2. Inputs'!$B$11))/4)-('2. Inputs'!$B$3+'2. Inputs'!$B$4)*(1+'2. Inputs'!$B$7)^(('3. Leases'!$G$6+'3. Leases'!$H$6+INT(($A21-'3. Leases'!$G$6-1)/('3. Leases'!$H$6+'2. Inputs'!$B$11))*('3. Leases'!$H$6+'2. Inputs'!$B$11))/4))/4))</f>
        <v>52221.3103266196</v>
      </c>
      <c r="T21" s="15" t="n">
        <f aca="false">IF($A21&lt;='3. Leases'!$G$6,'3. Leases'!$C$6*'3. Leases'!$D$6,IF(R21&lt;'3. Leases'!$H$6,0,'3. Leases'!$C$6*MAX(0,'3. Leases'!$F$6*'3. Leases'!$E$6*(1+'2. Inputs'!$B$6)^(('3. Leases'!$G$6+'3. Leases'!$H$6+INT(($A21-'3. Leases'!$G$6-1)/('3. Leases'!$H$6+'2. Inputs'!$B$11))*('3. Leases'!$H$6+'2. Inputs'!$B$11))/4)-('2. Inputs'!$B$3+'2. Inputs'!$B$4)*(1+'2. Inputs'!$B$7)^(('3. Leases'!$G$6+'3. Leases'!$H$6+INT(($A21-'3. Leases'!$G$6-1)/('3. Leases'!$H$6+'2. Inputs'!$B$11))*('3. Leases'!$H$6+'2. Inputs'!$B$11))/4))))</f>
        <v>208885.241306479</v>
      </c>
      <c r="U21" s="15" t="n">
        <f aca="false">IF($A21&lt;='3. Leases'!$G$6,0,IF(R21=0,'3. Leases'!$C$6*'2. Inputs'!$B$8*(1+'2. Inputs'!$B$7)^(('3. Leases'!$G$6+INT(($A21-'3. Leases'!$G$6-1)/('3. Leases'!$H$6+'2. Inputs'!$B$11))*('3. Leases'!$H$6+'2. Inputs'!$B$11))/4),0)+IF(R21='3. Leases'!$H$6,'2. Inputs'!$B$12*MAX(0,'3. Leases'!$F$6*'3. Leases'!$E$6*(1+'2. Inputs'!$B$6)^(('3. Leases'!$G$6+'3. Leases'!$H$6+INT(($A21-'3. Leases'!$G$6-1)/('3. Leases'!$H$6+'2. Inputs'!$B$11))*('3. Leases'!$H$6+'2. Inputs'!$B$11))/4)-('2. Inputs'!$B$3+'2. Inputs'!$B$4)*(1+'2. Inputs'!$B$7)^(('3. Leases'!$G$6+'3. Leases'!$H$6+INT(($A21-'3. Leases'!$G$6-1)/('3. Leases'!$H$6+'2. Inputs'!$B$11))*('3. Leases'!$H$6+'2. Inputs'!$B$11))/4))*'3. Leases'!$C$6,0))</f>
        <v>0</v>
      </c>
      <c r="V21" s="15" t="n">
        <f aca="false">IF($A21&lt;='3. Leases'!$G$6,0,IF(R21&lt;'3. Leases'!$H$6,'3. Leases'!$C$6,0))</f>
        <v>0</v>
      </c>
      <c r="W21" s="14" t="n">
        <f aca="false">IF($A21&lt;='3. Leases'!$G$7,-1,MOD($A21-'3. Leases'!$G$7-1,('3. Leases'!$H$7+'2. Inputs'!$B$11)))</f>
        <v>-1</v>
      </c>
      <c r="X21" s="15" t="n">
        <f aca="false">IF($A21&lt;='3. Leases'!$G$7,'3. Leases'!$C$7*'3. Leases'!$D$7/4,IF(W21&lt;'3. Leases'!$H$7+'2. Inputs'!$B$10,0,'3. Leases'!$C$7*MAX(0,'3. Leases'!$F$7*'3. Leases'!$E$7*(1+'2. Inputs'!$B$6)^(('3. Leases'!$G$7+'3. Leases'!$H$7+INT(($A21-'3. Leases'!$G$7-1)/('3. Leases'!$H$7+'2. Inputs'!$B$11))*('3. Leases'!$H$7+'2. Inputs'!$B$11))/4)-('2. Inputs'!$B$3+'2. Inputs'!$B$4)*(1+'2. Inputs'!$B$7)^(('3. Leases'!$G$7+'3. Leases'!$H$7+INT(($A21-'3. Leases'!$G$7-1)/('3. Leases'!$H$7+'2. Inputs'!$B$11))*('3. Leases'!$H$7+'2. Inputs'!$B$11))/4))/4))</f>
        <v>106000</v>
      </c>
      <c r="Y21" s="15" t="n">
        <f aca="false">IF($A21&lt;='3. Leases'!$G$7,'3. Leases'!$C$7*'3. Leases'!$D$7,IF(W21&lt;'3. Leases'!$H$7,0,'3. Leases'!$C$7*MAX(0,'3. Leases'!$F$7*'3. Leases'!$E$7*(1+'2. Inputs'!$B$6)^(('3. Leases'!$G$7+'3. Leases'!$H$7+INT(($A21-'3. Leases'!$G$7-1)/('3. Leases'!$H$7+'2. Inputs'!$B$11))*('3. Leases'!$H$7+'2. Inputs'!$B$11))/4)-('2. Inputs'!$B$3+'2. Inputs'!$B$4)*(1+'2. Inputs'!$B$7)^(('3. Leases'!$G$7+'3. Leases'!$H$7+INT(($A21-'3. Leases'!$G$7-1)/('3. Leases'!$H$7+'2. Inputs'!$B$11))*('3. Leases'!$H$7+'2. Inputs'!$B$11))/4))))</f>
        <v>424000</v>
      </c>
      <c r="Z21" s="15" t="n">
        <f aca="false">IF($A21&lt;='3. Leases'!$G$7,0,IF(W21=0,'3. Leases'!$C$7*'2. Inputs'!$B$8*(1+'2. Inputs'!$B$7)^(('3. Leases'!$G$7+INT(($A21-'3. Leases'!$G$7-1)/('3. Leases'!$H$7+'2. Inputs'!$B$11))*('3. Leases'!$H$7+'2. Inputs'!$B$11))/4),0)+IF(W21='3. Leases'!$H$7,'2. Inputs'!$B$12*MAX(0,'3. Leases'!$F$7*'3. Leases'!$E$7*(1+'2. Inputs'!$B$6)^(('3. Leases'!$G$7+'3. Leases'!$H$7+INT(($A21-'3. Leases'!$G$7-1)/('3. Leases'!$H$7+'2. Inputs'!$B$11))*('3. Leases'!$H$7+'2. Inputs'!$B$11))/4)-('2. Inputs'!$B$3+'2. Inputs'!$B$4)*(1+'2. Inputs'!$B$7)^(('3. Leases'!$G$7+'3. Leases'!$H$7+INT(($A21-'3. Leases'!$G$7-1)/('3. Leases'!$H$7+'2. Inputs'!$B$11))*('3. Leases'!$H$7+'2. Inputs'!$B$11))/4))*'3. Leases'!$C$7,0))</f>
        <v>0</v>
      </c>
      <c r="AA21" s="15" t="n">
        <f aca="false">IF($A21&lt;='3. Leases'!$G$7,0,IF(W21&lt;'3. Leases'!$H$7,'3. Leases'!$C$7,0))</f>
        <v>0</v>
      </c>
      <c r="AB21" s="14" t="n">
        <f aca="false">IF($A21&lt;='3. Leases'!$G$8,-1,MOD($A21-'3. Leases'!$G$8-1,('3. Leases'!$H$8+'2. Inputs'!$B$11)))</f>
        <v>-1</v>
      </c>
      <c r="AC21" s="15" t="n">
        <f aca="false">IF($A21&lt;='3. Leases'!$G$8,'3. Leases'!$C$8*'3. Leases'!$D$8/4,IF(AB21&lt;'3. Leases'!$H$8+'2. Inputs'!$B$10,0,'3. Leases'!$C$8*MAX(0,'3. Leases'!$F$8*'3. Leases'!$E$8*(1+'2. Inputs'!$B$6)^(('3. Leases'!$G$8+'3. Leases'!$H$8+INT(($A21-'3. Leases'!$G$8-1)/('3. Leases'!$H$8+'2. Inputs'!$B$11))*('3. Leases'!$H$8+'2. Inputs'!$B$11))/4)-('2. Inputs'!$B$3+'2. Inputs'!$B$4)*(1+'2. Inputs'!$B$7)^(('3. Leases'!$G$8+'3. Leases'!$H$8+INT(($A21-'3. Leases'!$G$8-1)/('3. Leases'!$H$8+'2. Inputs'!$B$11))*('3. Leases'!$H$8+'2. Inputs'!$B$11))/4))/4))</f>
        <v>55000</v>
      </c>
      <c r="AD21" s="15" t="n">
        <f aca="false">IF($A21&lt;='3. Leases'!$G$8,'3. Leases'!$C$8*'3. Leases'!$D$8,IF(AB21&lt;'3. Leases'!$H$8,0,'3. Leases'!$C$8*MAX(0,'3. Leases'!$F$8*'3. Leases'!$E$8*(1+'2. Inputs'!$B$6)^(('3. Leases'!$G$8+'3. Leases'!$H$8+INT(($A21-'3. Leases'!$G$8-1)/('3. Leases'!$H$8+'2. Inputs'!$B$11))*('3. Leases'!$H$8+'2. Inputs'!$B$11))/4)-('2. Inputs'!$B$3+'2. Inputs'!$B$4)*(1+'2. Inputs'!$B$7)^(('3. Leases'!$G$8+'3. Leases'!$H$8+INT(($A21-'3. Leases'!$G$8-1)/('3. Leases'!$H$8+'2. Inputs'!$B$11))*('3. Leases'!$H$8+'2. Inputs'!$B$11))/4))))</f>
        <v>220000</v>
      </c>
      <c r="AE21" s="15" t="n">
        <f aca="false">IF($A21&lt;='3. Leases'!$G$8,0,IF(AB21=0,'3. Leases'!$C$8*'2. Inputs'!$B$8*(1+'2. Inputs'!$B$7)^(('3. Leases'!$G$8+INT(($A21-'3. Leases'!$G$8-1)/('3. Leases'!$H$8+'2. Inputs'!$B$11))*('3. Leases'!$H$8+'2. Inputs'!$B$11))/4),0)+IF(AB21='3. Leases'!$H$8,'2. Inputs'!$B$12*MAX(0,'3. Leases'!$F$8*'3. Leases'!$E$8*(1+'2. Inputs'!$B$6)^(('3. Leases'!$G$8+'3. Leases'!$H$8+INT(($A21-'3. Leases'!$G$8-1)/('3. Leases'!$H$8+'2. Inputs'!$B$11))*('3. Leases'!$H$8+'2. Inputs'!$B$11))/4)-('2. Inputs'!$B$3+'2. Inputs'!$B$4)*(1+'2. Inputs'!$B$7)^(('3. Leases'!$G$8+'3. Leases'!$H$8+INT(($A21-'3. Leases'!$G$8-1)/('3. Leases'!$H$8+'2. Inputs'!$B$11))*('3. Leases'!$H$8+'2. Inputs'!$B$11))/4))*'3. Leases'!$C$8,0))</f>
        <v>0</v>
      </c>
      <c r="AF21" s="15" t="n">
        <f aca="false">IF($A21&lt;='3. Leases'!$G$8,0,IF(AB21&lt;'3. Leases'!$H$8,'3. Leases'!$C$8,0))</f>
        <v>0</v>
      </c>
      <c r="AG21" s="14" t="n">
        <f aca="false">IF($A21&lt;='3. Leases'!$G$9,-1,MOD($A21-'3. Leases'!$G$9-1,('3. Leases'!$H$9+'2. Inputs'!$B$11)))</f>
        <v>-1</v>
      </c>
      <c r="AH21" s="15" t="n">
        <f aca="false">IF($A21&lt;='3. Leases'!$G$9,'3. Leases'!$C$9*'3. Leases'!$D$9/4,IF(AG21&lt;'3. Leases'!$H$9+'2. Inputs'!$B$10,0,'3. Leases'!$C$9*MAX(0,'3. Leases'!$F$9*'3. Leases'!$E$9*(1+'2. Inputs'!$B$6)^(('3. Leases'!$G$9+'3. Leases'!$H$9+INT(($A21-'3. Leases'!$G$9-1)/('3. Leases'!$H$9+'2. Inputs'!$B$11))*('3. Leases'!$H$9+'2. Inputs'!$B$11))/4)-('2. Inputs'!$B$3+'2. Inputs'!$B$4)*(1+'2. Inputs'!$B$7)^(('3. Leases'!$G$9+'3. Leases'!$H$9+INT(($A21-'3. Leases'!$G$9-1)/('3. Leases'!$H$9+'2. Inputs'!$B$11))*('3. Leases'!$H$9+'2. Inputs'!$B$11))/4))/4))</f>
        <v>59800</v>
      </c>
      <c r="AI21" s="15" t="n">
        <f aca="false">IF($A21&lt;='3. Leases'!$G$9,'3. Leases'!$C$9*'3. Leases'!$D$9,IF(AG21&lt;'3. Leases'!$H$9,0,'3. Leases'!$C$9*MAX(0,'3. Leases'!$F$9*'3. Leases'!$E$9*(1+'2. Inputs'!$B$6)^(('3. Leases'!$G$9+'3. Leases'!$H$9+INT(($A21-'3. Leases'!$G$9-1)/('3. Leases'!$H$9+'2. Inputs'!$B$11))*('3. Leases'!$H$9+'2. Inputs'!$B$11))/4)-('2. Inputs'!$B$3+'2. Inputs'!$B$4)*(1+'2. Inputs'!$B$7)^(('3. Leases'!$G$9+'3. Leases'!$H$9+INT(($A21-'3. Leases'!$G$9-1)/('3. Leases'!$H$9+'2. Inputs'!$B$11))*('3. Leases'!$H$9+'2. Inputs'!$B$11))/4))))</f>
        <v>239200</v>
      </c>
      <c r="AJ21" s="15" t="n">
        <f aca="false">IF($A21&lt;='3. Leases'!$G$9,0,IF(AG21=0,'3. Leases'!$C$9*'2. Inputs'!$B$8*(1+'2. Inputs'!$B$7)^(('3. Leases'!$G$9+INT(($A21-'3. Leases'!$G$9-1)/('3. Leases'!$H$9+'2. Inputs'!$B$11))*('3. Leases'!$H$9+'2. Inputs'!$B$11))/4),0)+IF(AG21='3. Leases'!$H$9,'2. Inputs'!$B$12*MAX(0,'3. Leases'!$F$9*'3. Leases'!$E$9*(1+'2. Inputs'!$B$6)^(('3. Leases'!$G$9+'3. Leases'!$H$9+INT(($A21-'3. Leases'!$G$9-1)/('3. Leases'!$H$9+'2. Inputs'!$B$11))*('3. Leases'!$H$9+'2. Inputs'!$B$11))/4)-('2. Inputs'!$B$3+'2. Inputs'!$B$4)*(1+'2. Inputs'!$B$7)^(('3. Leases'!$G$9+'3. Leases'!$H$9+INT(($A21-'3. Leases'!$G$9-1)/('3. Leases'!$H$9+'2. Inputs'!$B$11))*('3. Leases'!$H$9+'2. Inputs'!$B$11))/4))*'3. Leases'!$C$9,0))</f>
        <v>0</v>
      </c>
      <c r="AK21" s="15" t="n">
        <f aca="false">IF($A21&lt;='3. Leases'!$G$9,0,IF(AG21&lt;'3. Leases'!$H$9,'3. Leases'!$C$9,0))</f>
        <v>0</v>
      </c>
      <c r="AL21" s="14" t="n">
        <f aca="false">IF($A21&lt;='3. Leases'!$G$10,-1,MOD($A21-'3. Leases'!$G$10-1,('3. Leases'!$H$10+'2. Inputs'!$B$11)))</f>
        <v>-1</v>
      </c>
      <c r="AM21" s="15" t="n">
        <f aca="false">IF($A21&lt;='3. Leases'!$G$10,'3. Leases'!$C$10*'3. Leases'!$D$10/4,IF(AL21&lt;'3. Leases'!$H$10+'2. Inputs'!$B$10,0,'3. Leases'!$C$10*MAX(0,'3. Leases'!$F$10*'3. Leases'!$E$10*(1+'2. Inputs'!$B$6)^(('3. Leases'!$G$10+'3. Leases'!$H$10+INT(($A21-'3. Leases'!$G$10-1)/('3. Leases'!$H$10+'2. Inputs'!$B$11))*('3. Leases'!$H$10+'2. Inputs'!$B$11))/4)-('2. Inputs'!$B$3+'2. Inputs'!$B$4)*(1+'2. Inputs'!$B$7)^(('3. Leases'!$G$10+'3. Leases'!$H$10+INT(($A21-'3. Leases'!$G$10-1)/('3. Leases'!$H$10+'2. Inputs'!$B$11))*('3. Leases'!$H$10+'2. Inputs'!$B$11))/4))/4))</f>
        <v>24000</v>
      </c>
      <c r="AN21" s="15" t="n">
        <f aca="false">IF($A21&lt;='3. Leases'!$G$10,'3. Leases'!$C$10*'3. Leases'!$D$10,IF(AL21&lt;'3. Leases'!$H$10,0,'3. Leases'!$C$10*MAX(0,'3. Leases'!$F$10*'3. Leases'!$E$10*(1+'2. Inputs'!$B$6)^(('3. Leases'!$G$10+'3. Leases'!$H$10+INT(($A21-'3. Leases'!$G$10-1)/('3. Leases'!$H$10+'2. Inputs'!$B$11))*('3. Leases'!$H$10+'2. Inputs'!$B$11))/4)-('2. Inputs'!$B$3+'2. Inputs'!$B$4)*(1+'2. Inputs'!$B$7)^(('3. Leases'!$G$10+'3. Leases'!$H$10+INT(($A21-'3. Leases'!$G$10-1)/('3. Leases'!$H$10+'2. Inputs'!$B$11))*('3. Leases'!$H$10+'2. Inputs'!$B$11))/4))))</f>
        <v>96000</v>
      </c>
      <c r="AO21" s="15" t="n">
        <f aca="false">IF($A21&lt;='3. Leases'!$G$10,0,IF(AL21=0,'3. Leases'!$C$10*'2. Inputs'!$B$8*(1+'2. Inputs'!$B$7)^(('3. Leases'!$G$10+INT(($A21-'3. Leases'!$G$10-1)/('3. Leases'!$H$10+'2. Inputs'!$B$11))*('3. Leases'!$H$10+'2. Inputs'!$B$11))/4),0)+IF(AL21='3. Leases'!$H$10,'2. Inputs'!$B$12*MAX(0,'3. Leases'!$F$10*'3. Leases'!$E$10*(1+'2. Inputs'!$B$6)^(('3. Leases'!$G$10+'3. Leases'!$H$10+INT(($A21-'3. Leases'!$G$10-1)/('3. Leases'!$H$10+'2. Inputs'!$B$11))*('3. Leases'!$H$10+'2. Inputs'!$B$11))/4)-('2. Inputs'!$B$3+'2. Inputs'!$B$4)*(1+'2. Inputs'!$B$7)^(('3. Leases'!$G$10+'3. Leases'!$H$10+INT(($A21-'3. Leases'!$G$10-1)/('3. Leases'!$H$10+'2. Inputs'!$B$11))*('3. Leases'!$H$10+'2. Inputs'!$B$11))/4))*'3. Leases'!$C$10,0))</f>
        <v>0</v>
      </c>
      <c r="AP21" s="15" t="n">
        <f aca="false">IF($A21&lt;='3. Leases'!$G$10,0,IF(AL21&lt;'3. Leases'!$H$10,'3. Leases'!$C$10,0))</f>
        <v>0</v>
      </c>
      <c r="AQ21" s="14" t="n">
        <f aca="false">IF($A21&lt;='3. Leases'!$G$11,-1,MOD($A21-'3. Leases'!$G$11-1,('3. Leases'!$H$11+'2. Inputs'!$B$11)))</f>
        <v>5</v>
      </c>
      <c r="AR21" s="15" t="n">
        <f aca="false">IF($A21&lt;='3. Leases'!$G$11,'3. Leases'!$C$11*'3. Leases'!$D$11/4,IF(AQ21&lt;'3. Leases'!$H$11+'2. Inputs'!$B$10,0,'3. Leases'!$C$11*MAX(0,'3. Leases'!$F$11*'3. Leases'!$E$11*(1+'2. Inputs'!$B$6)^(('3. Leases'!$G$11+'3. Leases'!$H$11+INT(($A21-'3. Leases'!$G$11-1)/('3. Leases'!$H$11+'2. Inputs'!$B$11))*('3. Leases'!$H$11+'2. Inputs'!$B$11))/4)-('2. Inputs'!$B$3+'2. Inputs'!$B$4)*(1+'2. Inputs'!$B$7)^(('3. Leases'!$G$11+'3. Leases'!$H$11+INT(($A21-'3. Leases'!$G$11-1)/('3. Leases'!$H$11+'2. Inputs'!$B$11))*('3. Leases'!$H$11+'2. Inputs'!$B$11))/4))/4))</f>
        <v>0</v>
      </c>
      <c r="AS21" s="15" t="n">
        <f aca="false">IF($A21&lt;='3. Leases'!$G$11,'3. Leases'!$C$11*'3. Leases'!$D$11,IF(AQ21&lt;'3. Leases'!$H$11,0,'3. Leases'!$C$11*MAX(0,'3. Leases'!$F$11*'3. Leases'!$E$11*(1+'2. Inputs'!$B$6)^(('3. Leases'!$G$11+'3. Leases'!$H$11+INT(($A21-'3. Leases'!$G$11-1)/('3. Leases'!$H$11+'2. Inputs'!$B$11))*('3. Leases'!$H$11+'2. Inputs'!$B$11))/4)-('2. Inputs'!$B$3+'2. Inputs'!$B$4)*(1+'2. Inputs'!$B$7)^(('3. Leases'!$G$11+'3. Leases'!$H$11+INT(($A21-'3. Leases'!$G$11-1)/('3. Leases'!$H$11+'2. Inputs'!$B$11))*('3. Leases'!$H$11+'2. Inputs'!$B$11))/4))))</f>
        <v>614403.630369</v>
      </c>
      <c r="AT21" s="15" t="n">
        <f aca="false">IF($A21&lt;='3. Leases'!$G$11,0,IF(AQ21=0,'3. Leases'!$C$11*'2. Inputs'!$B$8*(1+'2. Inputs'!$B$7)^(('3. Leases'!$G$11+INT(($A21-'3. Leases'!$G$11-1)/('3. Leases'!$H$11+'2. Inputs'!$B$11))*('3. Leases'!$H$11+'2. Inputs'!$B$11))/4),0)+IF(AQ21='3. Leases'!$H$11,'2. Inputs'!$B$12*MAX(0,'3. Leases'!$F$11*'3. Leases'!$E$11*(1+'2. Inputs'!$B$6)^(('3. Leases'!$G$11+'3. Leases'!$H$11+INT(($A21-'3. Leases'!$G$11-1)/('3. Leases'!$H$11+'2. Inputs'!$B$11))*('3. Leases'!$H$11+'2. Inputs'!$B$11))/4)-('2. Inputs'!$B$3+'2. Inputs'!$B$4)*(1+'2. Inputs'!$B$7)^(('3. Leases'!$G$11+'3. Leases'!$H$11+INT(($A21-'3. Leases'!$G$11-1)/('3. Leases'!$H$11+'2. Inputs'!$B$11))*('3. Leases'!$H$11+'2. Inputs'!$B$11))/4))*'3. Leases'!$C$11,0))</f>
        <v>0</v>
      </c>
      <c r="AU21" s="15" t="n">
        <f aca="false">IF($A21&lt;='3. Leases'!$G$11,0,IF(AQ21&lt;'3. Leases'!$H$11,'3. Leases'!$C$11,0))</f>
        <v>0</v>
      </c>
      <c r="AV21" s="14" t="n">
        <f aca="false">IF($A21&lt;='3. Leases'!$G$12,-1,MOD($A21-'3. Leases'!$G$12-1,('3. Leases'!$H$12+'2. Inputs'!$B$11)))</f>
        <v>-1</v>
      </c>
      <c r="AW21" s="15" t="n">
        <f aca="false">IF($A21&lt;='3. Leases'!$G$12,'3. Leases'!$C$12*'3. Leases'!$D$12/4,IF(AV21&lt;'3. Leases'!$H$12+'2. Inputs'!$B$10,0,'3. Leases'!$C$12*MAX(0,'3. Leases'!$F$12*'3. Leases'!$E$12*(1+'2. Inputs'!$B$6)^(('3. Leases'!$G$12+'3. Leases'!$H$12+INT(($A21-'3. Leases'!$G$12-1)/('3. Leases'!$H$12+'2. Inputs'!$B$11))*('3. Leases'!$H$12+'2. Inputs'!$B$11))/4)-('2. Inputs'!$B$3+'2. Inputs'!$B$4)*(1+'2. Inputs'!$B$7)^(('3. Leases'!$G$12+'3. Leases'!$H$12+INT(($A21-'3. Leases'!$G$12-1)/('3. Leases'!$H$12+'2. Inputs'!$B$11))*('3. Leases'!$H$12+'2. Inputs'!$B$11))/4))/4))</f>
        <v>21000</v>
      </c>
      <c r="AX21" s="15" t="n">
        <f aca="false">IF($A21&lt;='3. Leases'!$G$12,'3. Leases'!$C$12*'3. Leases'!$D$12,IF(AV21&lt;'3. Leases'!$H$12,0,'3. Leases'!$C$12*MAX(0,'3. Leases'!$F$12*'3. Leases'!$E$12*(1+'2. Inputs'!$B$6)^(('3. Leases'!$G$12+'3. Leases'!$H$12+INT(($A21-'3. Leases'!$G$12-1)/('3. Leases'!$H$12+'2. Inputs'!$B$11))*('3. Leases'!$H$12+'2. Inputs'!$B$11))/4)-('2. Inputs'!$B$3+'2. Inputs'!$B$4)*(1+'2. Inputs'!$B$7)^(('3. Leases'!$G$12+'3. Leases'!$H$12+INT(($A21-'3. Leases'!$G$12-1)/('3. Leases'!$H$12+'2. Inputs'!$B$11))*('3. Leases'!$H$12+'2. Inputs'!$B$11))/4))))</f>
        <v>84000</v>
      </c>
      <c r="AY21" s="15" t="n">
        <f aca="false">IF($A21&lt;='3. Leases'!$G$12,0,IF(AV21=0,'3. Leases'!$C$12*'2. Inputs'!$B$8*(1+'2. Inputs'!$B$7)^(('3. Leases'!$G$12+INT(($A21-'3. Leases'!$G$12-1)/('3. Leases'!$H$12+'2. Inputs'!$B$11))*('3. Leases'!$H$12+'2. Inputs'!$B$11))/4),0)+IF(AV21='3. Leases'!$H$12,'2. Inputs'!$B$12*MAX(0,'3. Leases'!$F$12*'3. Leases'!$E$12*(1+'2. Inputs'!$B$6)^(('3. Leases'!$G$12+'3. Leases'!$H$12+INT(($A21-'3. Leases'!$G$12-1)/('3. Leases'!$H$12+'2. Inputs'!$B$11))*('3. Leases'!$H$12+'2. Inputs'!$B$11))/4)-('2. Inputs'!$B$3+'2. Inputs'!$B$4)*(1+'2. Inputs'!$B$7)^(('3. Leases'!$G$12+'3. Leases'!$H$12+INT(($A21-'3. Leases'!$G$12-1)/('3. Leases'!$H$12+'2. Inputs'!$B$11))*('3. Leases'!$H$12+'2. Inputs'!$B$11))/4))*'3. Leases'!$C$12,0))</f>
        <v>0</v>
      </c>
      <c r="AZ21" s="15" t="n">
        <f aca="false">IF($A21&lt;='3. Leases'!$G$12,0,IF(AV21&lt;'3. Leases'!$H$12,'3. Leases'!$C$12,0))</f>
        <v>0</v>
      </c>
      <c r="BA21" s="14" t="n">
        <f aca="false">IF($A21&lt;='3. Leases'!$G$13,-1,MOD($A21-'3. Leases'!$G$13-1,('3. Leases'!$H$13+'2. Inputs'!$B$11)))</f>
        <v>9</v>
      </c>
      <c r="BB21" s="15" t="n">
        <f aca="false">IF($A21&lt;='3. Leases'!$G$13,'3. Leases'!$C$13*'3. Leases'!$D$13/4,IF(BA21&lt;'3. Leases'!$H$13+'2. Inputs'!$B$10,0,'3. Leases'!$C$13*MAX(0,'3. Leases'!$F$13*'3. Leases'!$E$13*(1+'2. Inputs'!$B$6)^(('3. Leases'!$G$13+'3. Leases'!$H$13+INT(($A21-'3. Leases'!$G$13-1)/('3. Leases'!$H$13+'2. Inputs'!$B$11))*('3. Leases'!$H$13+'2. Inputs'!$B$11))/4)-('2. Inputs'!$B$3+'2. Inputs'!$B$4)*(1+'2. Inputs'!$B$7)^(('3. Leases'!$G$13+'3. Leases'!$H$13+INT(($A21-'3. Leases'!$G$13-1)/('3. Leases'!$H$13+'2. Inputs'!$B$11))*('3. Leases'!$H$13+'2. Inputs'!$B$11))/4))/4))</f>
        <v>46135.0409025</v>
      </c>
      <c r="BC21" s="15" t="n">
        <f aca="false">IF($A21&lt;='3. Leases'!$G$13,'3. Leases'!$C$13*'3. Leases'!$D$13,IF(BA21&lt;'3. Leases'!$H$13,0,'3. Leases'!$C$13*MAX(0,'3. Leases'!$F$13*'3. Leases'!$E$13*(1+'2. Inputs'!$B$6)^(('3. Leases'!$G$13+'3. Leases'!$H$13+INT(($A21-'3. Leases'!$G$13-1)/('3. Leases'!$H$13+'2. Inputs'!$B$11))*('3. Leases'!$H$13+'2. Inputs'!$B$11))/4)-('2. Inputs'!$B$3+'2. Inputs'!$B$4)*(1+'2. Inputs'!$B$7)^(('3. Leases'!$G$13+'3. Leases'!$H$13+INT(($A21-'3. Leases'!$G$13-1)/('3. Leases'!$H$13+'2. Inputs'!$B$11))*('3. Leases'!$H$13+'2. Inputs'!$B$11))/4))))</f>
        <v>184540.16361</v>
      </c>
      <c r="BD21" s="15" t="n">
        <f aca="false">IF($A21&lt;='3. Leases'!$G$13,0,IF(BA21=0,'3. Leases'!$C$13*'2. Inputs'!$B$8*(1+'2. Inputs'!$B$7)^(('3. Leases'!$G$13+INT(($A21-'3. Leases'!$G$13-1)/('3. Leases'!$H$13+'2. Inputs'!$B$11))*('3. Leases'!$H$13+'2. Inputs'!$B$11))/4),0)+IF(BA21='3. Leases'!$H$13,'2. Inputs'!$B$12*MAX(0,'3. Leases'!$F$13*'3. Leases'!$E$13*(1+'2. Inputs'!$B$6)^(('3. Leases'!$G$13+'3. Leases'!$H$13+INT(($A21-'3. Leases'!$G$13-1)/('3. Leases'!$H$13+'2. Inputs'!$B$11))*('3. Leases'!$H$13+'2. Inputs'!$B$11))/4)-('2. Inputs'!$B$3+'2. Inputs'!$B$4)*(1+'2. Inputs'!$B$7)^(('3. Leases'!$G$13+'3. Leases'!$H$13+INT(($A21-'3. Leases'!$G$13-1)/('3. Leases'!$H$13+'2. Inputs'!$B$11))*('3. Leases'!$H$13+'2. Inputs'!$B$11))/4))*'3. Leases'!$C$13,0))</f>
        <v>0</v>
      </c>
      <c r="BE21" s="15" t="n">
        <f aca="false">IF($A21&lt;='3. Leases'!$G$13,0,IF(BA21&lt;'3. Leases'!$H$13,'3. Leases'!$C$13,0))</f>
        <v>0</v>
      </c>
      <c r="BF21" s="14" t="n">
        <f aca="false">IF($A21&lt;='3. Leases'!$G$14,-1,MOD($A21-'3. Leases'!$G$14-1,('3. Leases'!$H$14+'2. Inputs'!$B$11)))</f>
        <v>-1</v>
      </c>
      <c r="BG21" s="15" t="n">
        <f aca="false">IF($A21&lt;='3. Leases'!$G$14,'3. Leases'!$C$14*'3. Leases'!$D$14/4,IF(BF21&lt;'3. Leases'!$H$14+'2. Inputs'!$B$10,0,'3. Leases'!$C$14*MAX(0,'3. Leases'!$F$14*'3. Leases'!$E$14*(1+'2. Inputs'!$B$6)^(('3. Leases'!$G$14+'3. Leases'!$H$14+INT(($A21-'3. Leases'!$G$14-1)/('3. Leases'!$H$14+'2. Inputs'!$B$11))*('3. Leases'!$H$14+'2. Inputs'!$B$11))/4)-('2. Inputs'!$B$3+'2. Inputs'!$B$4)*(1+'2. Inputs'!$B$7)^(('3. Leases'!$G$14+'3. Leases'!$H$14+INT(($A21-'3. Leases'!$G$14-1)/('3. Leases'!$H$14+'2. Inputs'!$B$11))*('3. Leases'!$H$14+'2. Inputs'!$B$11))/4))/4))</f>
        <v>119625</v>
      </c>
      <c r="BH21" s="15" t="n">
        <f aca="false">IF($A21&lt;='3. Leases'!$G$14,'3. Leases'!$C$14*'3. Leases'!$D$14,IF(BF21&lt;'3. Leases'!$H$14,0,'3. Leases'!$C$14*MAX(0,'3. Leases'!$F$14*'3. Leases'!$E$14*(1+'2. Inputs'!$B$6)^(('3. Leases'!$G$14+'3. Leases'!$H$14+INT(($A21-'3. Leases'!$G$14-1)/('3. Leases'!$H$14+'2. Inputs'!$B$11))*('3. Leases'!$H$14+'2. Inputs'!$B$11))/4)-('2. Inputs'!$B$3+'2. Inputs'!$B$4)*(1+'2. Inputs'!$B$7)^(('3. Leases'!$G$14+'3. Leases'!$H$14+INT(($A21-'3. Leases'!$G$14-1)/('3. Leases'!$H$14+'2. Inputs'!$B$11))*('3. Leases'!$H$14+'2. Inputs'!$B$11))/4))))</f>
        <v>478500</v>
      </c>
      <c r="BI21" s="15" t="n">
        <f aca="false">IF($A21&lt;='3. Leases'!$G$14,0,IF(BF21=0,'3. Leases'!$C$14*'2. Inputs'!$B$8*(1+'2. Inputs'!$B$7)^(('3. Leases'!$G$14+INT(($A21-'3. Leases'!$G$14-1)/('3. Leases'!$H$14+'2. Inputs'!$B$11))*('3. Leases'!$H$14+'2. Inputs'!$B$11))/4),0)+IF(BF21='3. Leases'!$H$14,'2. Inputs'!$B$12*MAX(0,'3. Leases'!$F$14*'3. Leases'!$E$14*(1+'2. Inputs'!$B$6)^(('3. Leases'!$G$14+'3. Leases'!$H$14+INT(($A21-'3. Leases'!$G$14-1)/('3. Leases'!$H$14+'2. Inputs'!$B$11))*('3. Leases'!$H$14+'2. Inputs'!$B$11))/4)-('2. Inputs'!$B$3+'2. Inputs'!$B$4)*(1+'2. Inputs'!$B$7)^(('3. Leases'!$G$14+'3. Leases'!$H$14+INT(($A21-'3. Leases'!$G$14-1)/('3. Leases'!$H$14+'2. Inputs'!$B$11))*('3. Leases'!$H$14+'2. Inputs'!$B$11))/4))*'3. Leases'!$C$14,0))</f>
        <v>0</v>
      </c>
      <c r="BJ21" s="15" t="n">
        <f aca="false">IF($A21&lt;='3. Leases'!$G$14,0,IF(BF21&lt;'3. Leases'!$H$14,'3. Leases'!$C$14,0))</f>
        <v>0</v>
      </c>
      <c r="BK21" s="14" t="n">
        <f aca="false">IF($A21&lt;='3. Leases'!$G$15,-1,MOD($A21-'3. Leases'!$G$15-1,('3. Leases'!$H$15+'2. Inputs'!$B$11)))</f>
        <v>1</v>
      </c>
      <c r="BL21" s="15" t="n">
        <f aca="false">IF($A21&lt;='3. Leases'!$G$15,'3. Leases'!$C$15*'3. Leases'!$D$15/4,IF(BK21&lt;'3. Leases'!$H$15+'2. Inputs'!$B$10,0,'3. Leases'!$C$15*MAX(0,'3. Leases'!$F$15*'3. Leases'!$E$15*(1+'2. Inputs'!$B$6)^(('3. Leases'!$G$15+'3. Leases'!$H$15+INT(($A21-'3. Leases'!$G$15-1)/('3. Leases'!$H$15+'2. Inputs'!$B$11))*('3. Leases'!$H$15+'2. Inputs'!$B$11))/4)-('2. Inputs'!$B$3+'2. Inputs'!$B$4)*(1+'2. Inputs'!$B$7)^(('3. Leases'!$G$15+'3. Leases'!$H$15+INT(($A21-'3. Leases'!$G$15-1)/('3. Leases'!$H$15+'2. Inputs'!$B$11))*('3. Leases'!$H$15+'2. Inputs'!$B$11))/4))/4))</f>
        <v>0</v>
      </c>
      <c r="BM21" s="15" t="n">
        <f aca="false">IF($A21&lt;='3. Leases'!$G$15,'3. Leases'!$C$15*'3. Leases'!$D$15,IF(BK21&lt;'3. Leases'!$H$15,0,'3. Leases'!$C$15*MAX(0,'3. Leases'!$F$15*'3. Leases'!$E$15*(1+'2. Inputs'!$B$6)^(('3. Leases'!$G$15+'3. Leases'!$H$15+INT(($A21-'3. Leases'!$G$15-1)/('3. Leases'!$H$15+'2. Inputs'!$B$11))*('3. Leases'!$H$15+'2. Inputs'!$B$11))/4)-('2. Inputs'!$B$3+'2. Inputs'!$B$4)*(1+'2. Inputs'!$B$7)^(('3. Leases'!$G$15+'3. Leases'!$H$15+INT(($A21-'3. Leases'!$G$15-1)/('3. Leases'!$H$15+'2. Inputs'!$B$11))*('3. Leases'!$H$15+'2. Inputs'!$B$11))/4))))</f>
        <v>0</v>
      </c>
      <c r="BN21" s="15" t="n">
        <f aca="false">IF($A21&lt;='3. Leases'!$G$15,0,IF(BK21=0,'3. Leases'!$C$15*'2. Inputs'!$B$8*(1+'2. Inputs'!$B$7)^(('3. Leases'!$G$15+INT(($A21-'3. Leases'!$G$15-1)/('3. Leases'!$H$15+'2. Inputs'!$B$11))*('3. Leases'!$H$15+'2. Inputs'!$B$11))/4),0)+IF(BK21='3. Leases'!$H$15,'2. Inputs'!$B$12*MAX(0,'3. Leases'!$F$15*'3. Leases'!$E$15*(1+'2. Inputs'!$B$6)^(('3. Leases'!$G$15+'3. Leases'!$H$15+INT(($A21-'3. Leases'!$G$15-1)/('3. Leases'!$H$15+'2. Inputs'!$B$11))*('3. Leases'!$H$15+'2. Inputs'!$B$11))/4)-('2. Inputs'!$B$3+'2. Inputs'!$B$4)*(1+'2. Inputs'!$B$7)^(('3. Leases'!$G$15+'3. Leases'!$H$15+INT(($A21-'3. Leases'!$G$15-1)/('3. Leases'!$H$15+'2. Inputs'!$B$11))*('3. Leases'!$H$15+'2. Inputs'!$B$11))/4))*'3. Leases'!$C$15,0))</f>
        <v>0</v>
      </c>
      <c r="BO21" s="15" t="n">
        <f aca="false">IF($A21&lt;='3. Leases'!$G$15,0,IF(BK21&lt;'3. Leases'!$H$15,'3. Leases'!$C$15,0))</f>
        <v>3900</v>
      </c>
      <c r="BP21" s="14" t="n">
        <f aca="false">IF($A21&lt;='3. Leases'!$G$16,-1,MOD($A21-'3. Leases'!$G$16-1,('3. Leases'!$H$16+'2. Inputs'!$B$11)))</f>
        <v>-1</v>
      </c>
      <c r="BQ21" s="15" t="n">
        <f aca="false">IF($A21&lt;='3. Leases'!$G$16,'3. Leases'!$C$16*'3. Leases'!$D$16/4,IF(BP21&lt;'3. Leases'!$H$16+'2. Inputs'!$B$10,0,'3. Leases'!$C$16*MAX(0,'3. Leases'!$F$16*'3. Leases'!$E$16*(1+'2. Inputs'!$B$6)^(('3. Leases'!$G$16+'3. Leases'!$H$16+INT(($A21-'3. Leases'!$G$16-1)/('3. Leases'!$H$16+'2. Inputs'!$B$11))*('3. Leases'!$H$16+'2. Inputs'!$B$11))/4)-('2. Inputs'!$B$3+'2. Inputs'!$B$4)*(1+'2. Inputs'!$B$7)^(('3. Leases'!$G$16+'3. Leases'!$H$16+INT(($A21-'3. Leases'!$G$16-1)/('3. Leases'!$H$16+'2. Inputs'!$B$11))*('3. Leases'!$H$16+'2. Inputs'!$B$11))/4))/4))</f>
        <v>54687.5</v>
      </c>
      <c r="BR21" s="15" t="n">
        <f aca="false">IF($A21&lt;='3. Leases'!$G$16,'3. Leases'!$C$16*'3. Leases'!$D$16,IF(BP21&lt;'3. Leases'!$H$16,0,'3. Leases'!$C$16*MAX(0,'3. Leases'!$F$16*'3. Leases'!$E$16*(1+'2. Inputs'!$B$6)^(('3. Leases'!$G$16+'3. Leases'!$H$16+INT(($A21-'3. Leases'!$G$16-1)/('3. Leases'!$H$16+'2. Inputs'!$B$11))*('3. Leases'!$H$16+'2. Inputs'!$B$11))/4)-('2. Inputs'!$B$3+'2. Inputs'!$B$4)*(1+'2. Inputs'!$B$7)^(('3. Leases'!$G$16+'3. Leases'!$H$16+INT(($A21-'3. Leases'!$G$16-1)/('3. Leases'!$H$16+'2. Inputs'!$B$11))*('3. Leases'!$H$16+'2. Inputs'!$B$11))/4))))</f>
        <v>218750</v>
      </c>
      <c r="BS21" s="15" t="n">
        <f aca="false">IF($A21&lt;='3. Leases'!$G$16,0,IF(BP21=0,'3. Leases'!$C$16*'2. Inputs'!$B$8*(1+'2. Inputs'!$B$7)^(('3. Leases'!$G$16+INT(($A21-'3. Leases'!$G$16-1)/('3. Leases'!$H$16+'2. Inputs'!$B$11))*('3. Leases'!$H$16+'2. Inputs'!$B$11))/4),0)+IF(BP21='3. Leases'!$H$16,'2. Inputs'!$B$12*MAX(0,'3. Leases'!$F$16*'3. Leases'!$E$16*(1+'2. Inputs'!$B$6)^(('3. Leases'!$G$16+'3. Leases'!$H$16+INT(($A21-'3. Leases'!$G$16-1)/('3. Leases'!$H$16+'2. Inputs'!$B$11))*('3. Leases'!$H$16+'2. Inputs'!$B$11))/4)-('2. Inputs'!$B$3+'2. Inputs'!$B$4)*(1+'2. Inputs'!$B$7)^(('3. Leases'!$G$16+'3. Leases'!$H$16+INT(($A21-'3. Leases'!$G$16-1)/('3. Leases'!$H$16+'2. Inputs'!$B$11))*('3. Leases'!$H$16+'2. Inputs'!$B$11))/4))*'3. Leases'!$C$16,0))</f>
        <v>0</v>
      </c>
      <c r="BT21" s="15" t="n">
        <f aca="false">IF($A21&lt;='3. Leases'!$G$16,0,IF(BP21&lt;'3. Leases'!$H$16,'3. Leases'!$C$16,0))</f>
        <v>0</v>
      </c>
      <c r="BU21" s="14" t="n">
        <f aca="false">IF($A21&lt;='3. Leases'!$G$17,-1,MOD($A21-'3. Leases'!$G$17-1,('3. Leases'!$H$17+'2. Inputs'!$B$11)))</f>
        <v>13</v>
      </c>
      <c r="BV21" s="15" t="n">
        <f aca="false">IF($A21&lt;='3. Leases'!$G$17,'3. Leases'!$C$17*'3. Leases'!$D$17/4,IF(BU21&lt;'3. Leases'!$H$17+'2. Inputs'!$B$10,0,'3. Leases'!$C$17*MAX(0,'3. Leases'!$F$17*'3. Leases'!$E$17*(1+'2. Inputs'!$B$6)^(('3. Leases'!$G$17+'3. Leases'!$H$17+INT(($A21-'3. Leases'!$G$17-1)/('3. Leases'!$H$17+'2. Inputs'!$B$11))*('3. Leases'!$H$17+'2. Inputs'!$B$11))/4)-('2. Inputs'!$B$3+'2. Inputs'!$B$4)*(1+'2. Inputs'!$B$7)^(('3. Leases'!$G$17+'3. Leases'!$H$17+INT(($A21-'3. Leases'!$G$17-1)/('3. Leases'!$H$17+'2. Inputs'!$B$11))*('3. Leases'!$H$17+'2. Inputs'!$B$11))/4))/4))</f>
        <v>24831.3684375</v>
      </c>
      <c r="BW21" s="15" t="n">
        <f aca="false">IF($A21&lt;='3. Leases'!$G$17,'3. Leases'!$C$17*'3. Leases'!$D$17,IF(BU21&lt;'3. Leases'!$H$17,0,'3. Leases'!$C$17*MAX(0,'3. Leases'!$F$17*'3. Leases'!$E$17*(1+'2. Inputs'!$B$6)^(('3. Leases'!$G$17+'3. Leases'!$H$17+INT(($A21-'3. Leases'!$G$17-1)/('3. Leases'!$H$17+'2. Inputs'!$B$11))*('3. Leases'!$H$17+'2. Inputs'!$B$11))/4)-('2. Inputs'!$B$3+'2. Inputs'!$B$4)*(1+'2. Inputs'!$B$7)^(('3. Leases'!$G$17+'3. Leases'!$H$17+INT(($A21-'3. Leases'!$G$17-1)/('3. Leases'!$H$17+'2. Inputs'!$B$11))*('3. Leases'!$H$17+'2. Inputs'!$B$11))/4))))</f>
        <v>99325.47375</v>
      </c>
      <c r="BX21" s="15" t="n">
        <f aca="false">IF($A21&lt;='3. Leases'!$G$17,0,IF(BU21=0,'3. Leases'!$C$17*'2. Inputs'!$B$8*(1+'2. Inputs'!$B$7)^(('3. Leases'!$G$17+INT(($A21-'3. Leases'!$G$17-1)/('3. Leases'!$H$17+'2. Inputs'!$B$11))*('3. Leases'!$H$17+'2. Inputs'!$B$11))/4),0)+IF(BU21='3. Leases'!$H$17,'2. Inputs'!$B$12*MAX(0,'3. Leases'!$F$17*'3. Leases'!$E$17*(1+'2. Inputs'!$B$6)^(('3. Leases'!$G$17+'3. Leases'!$H$17+INT(($A21-'3. Leases'!$G$17-1)/('3. Leases'!$H$17+'2. Inputs'!$B$11))*('3. Leases'!$H$17+'2. Inputs'!$B$11))/4)-('2. Inputs'!$B$3+'2. Inputs'!$B$4)*(1+'2. Inputs'!$B$7)^(('3. Leases'!$G$17+'3. Leases'!$H$17+INT(($A21-'3. Leases'!$G$17-1)/('3. Leases'!$H$17+'2. Inputs'!$B$11))*('3. Leases'!$H$17+'2. Inputs'!$B$11))/4))*'3. Leases'!$C$17,0))</f>
        <v>0</v>
      </c>
      <c r="BY21" s="15" t="n">
        <f aca="false">IF($A21&lt;='3. Leases'!$G$17,0,IF(BU21&lt;'3. Leases'!$H$17,'3. Leases'!$C$17,0))</f>
        <v>0</v>
      </c>
      <c r="BZ21" s="14" t="n">
        <f aca="false">IF($A21&lt;='3. Leases'!$G$18,-1,MOD($A21-'3. Leases'!$G$18-1,('3. Leases'!$H$18+'2. Inputs'!$B$11)))</f>
        <v>-1</v>
      </c>
      <c r="CA21" s="15" t="n">
        <f aca="false">IF($A21&lt;='3. Leases'!$G$18,'3. Leases'!$C$18*'3. Leases'!$D$18/4,IF(BZ21&lt;'3. Leases'!$H$18+'2. Inputs'!$B$10,0,'3. Leases'!$C$18*MAX(0,'3. Leases'!$F$18*'3. Leases'!$E$18*(1+'2. Inputs'!$B$6)^(('3. Leases'!$G$18+'3. Leases'!$H$18+INT(($A21-'3. Leases'!$G$18-1)/('3. Leases'!$H$18+'2. Inputs'!$B$11))*('3. Leases'!$H$18+'2. Inputs'!$B$11))/4)-('2. Inputs'!$B$3+'2. Inputs'!$B$4)*(1+'2. Inputs'!$B$7)^(('3. Leases'!$G$18+'3. Leases'!$H$18+INT(($A21-'3. Leases'!$G$18-1)/('3. Leases'!$H$18+'2. Inputs'!$B$11))*('3. Leases'!$H$18+'2. Inputs'!$B$11))/4))/4))</f>
        <v>118000</v>
      </c>
      <c r="CB21" s="15" t="n">
        <f aca="false">IF($A21&lt;='3. Leases'!$G$18,'3. Leases'!$C$18*'3. Leases'!$D$18,IF(BZ21&lt;'3. Leases'!$H$18,0,'3. Leases'!$C$18*MAX(0,'3. Leases'!$F$18*'3. Leases'!$E$18*(1+'2. Inputs'!$B$6)^(('3. Leases'!$G$18+'3. Leases'!$H$18+INT(($A21-'3. Leases'!$G$18-1)/('3. Leases'!$H$18+'2. Inputs'!$B$11))*('3. Leases'!$H$18+'2. Inputs'!$B$11))/4)-('2. Inputs'!$B$3+'2. Inputs'!$B$4)*(1+'2. Inputs'!$B$7)^(('3. Leases'!$G$18+'3. Leases'!$H$18+INT(($A21-'3. Leases'!$G$18-1)/('3. Leases'!$H$18+'2. Inputs'!$B$11))*('3. Leases'!$H$18+'2. Inputs'!$B$11))/4))))</f>
        <v>472000</v>
      </c>
      <c r="CC21" s="15" t="n">
        <f aca="false">IF($A21&lt;='3. Leases'!$G$18,0,IF(BZ21=0,'3. Leases'!$C$18*'2. Inputs'!$B$8*(1+'2. Inputs'!$B$7)^(('3. Leases'!$G$18+INT(($A21-'3. Leases'!$G$18-1)/('3. Leases'!$H$18+'2. Inputs'!$B$11))*('3. Leases'!$H$18+'2. Inputs'!$B$11))/4),0)+IF(BZ21='3. Leases'!$H$18,'2. Inputs'!$B$12*MAX(0,'3. Leases'!$F$18*'3. Leases'!$E$18*(1+'2. Inputs'!$B$6)^(('3. Leases'!$G$18+'3. Leases'!$H$18+INT(($A21-'3. Leases'!$G$18-1)/('3. Leases'!$H$18+'2. Inputs'!$B$11))*('3. Leases'!$H$18+'2. Inputs'!$B$11))/4)-('2. Inputs'!$B$3+'2. Inputs'!$B$4)*(1+'2. Inputs'!$B$7)^(('3. Leases'!$G$18+'3. Leases'!$H$18+INT(($A21-'3. Leases'!$G$18-1)/('3. Leases'!$H$18+'2. Inputs'!$B$11))*('3. Leases'!$H$18+'2. Inputs'!$B$11))/4))*'3. Leases'!$C$18,0))</f>
        <v>0</v>
      </c>
      <c r="CD21" s="15" t="n">
        <f aca="false">IF($A21&lt;='3. Leases'!$G$18,0,IF(BZ21&lt;'3. Leases'!$H$18,'3. Leases'!$C$18,0))</f>
        <v>0</v>
      </c>
      <c r="CE21" s="14" t="n">
        <f aca="false">IF($A21&lt;='3. Leases'!$G$19,-1,MOD($A21-'3. Leases'!$G$19-1,('3. Leases'!$H$19+'2. Inputs'!$B$11)))</f>
        <v>17</v>
      </c>
      <c r="CF21" s="15" t="n">
        <f aca="false">IF($A21&lt;='3. Leases'!$G$19,'3. Leases'!$C$19*'3. Leases'!$D$19/4,IF(CE21&lt;'3. Leases'!$H$19+'2. Inputs'!$B$10,0,'3. Leases'!$C$19*MAX(0,'3. Leases'!$F$19*'3. Leases'!$E$19*(1+'2. Inputs'!$B$6)^(('3. Leases'!$G$19+'3. Leases'!$H$19+INT(($A21-'3. Leases'!$G$19-1)/('3. Leases'!$H$19+'2. Inputs'!$B$11))*('3. Leases'!$H$19+'2. Inputs'!$B$11))/4)-('2. Inputs'!$B$3+'2. Inputs'!$B$4)*(1+'2. Inputs'!$B$7)^(('3. Leases'!$G$19+'3. Leases'!$H$19+INT(($A21-'3. Leases'!$G$19-1)/('3. Leases'!$H$19+'2. Inputs'!$B$11))*('3. Leases'!$H$19+'2. Inputs'!$B$11))/4))/4))</f>
        <v>26174.65625</v>
      </c>
      <c r="CG21" s="15" t="n">
        <f aca="false">IF($A21&lt;='3. Leases'!$G$19,'3. Leases'!$C$19*'3. Leases'!$D$19,IF(CE21&lt;'3. Leases'!$H$19,0,'3. Leases'!$C$19*MAX(0,'3. Leases'!$F$19*'3. Leases'!$E$19*(1+'2. Inputs'!$B$6)^(('3. Leases'!$G$19+'3. Leases'!$H$19+INT(($A21-'3. Leases'!$G$19-1)/('3. Leases'!$H$19+'2. Inputs'!$B$11))*('3. Leases'!$H$19+'2. Inputs'!$B$11))/4)-('2. Inputs'!$B$3+'2. Inputs'!$B$4)*(1+'2. Inputs'!$B$7)^(('3. Leases'!$G$19+'3. Leases'!$H$19+INT(($A21-'3. Leases'!$G$19-1)/('3. Leases'!$H$19+'2. Inputs'!$B$11))*('3. Leases'!$H$19+'2. Inputs'!$B$11))/4))))</f>
        <v>104698.625</v>
      </c>
      <c r="CH21" s="15" t="n">
        <f aca="false">IF($A21&lt;='3. Leases'!$G$19,0,IF(CE21=0,'3. Leases'!$C$19*'2. Inputs'!$B$8*(1+'2. Inputs'!$B$7)^(('3. Leases'!$G$19+INT(($A21-'3. Leases'!$G$19-1)/('3. Leases'!$H$19+'2. Inputs'!$B$11))*('3. Leases'!$H$19+'2. Inputs'!$B$11))/4),0)+IF(CE21='3. Leases'!$H$19,'2. Inputs'!$B$12*MAX(0,'3. Leases'!$F$19*'3. Leases'!$E$19*(1+'2. Inputs'!$B$6)^(('3. Leases'!$G$19+'3. Leases'!$H$19+INT(($A21-'3. Leases'!$G$19-1)/('3. Leases'!$H$19+'2. Inputs'!$B$11))*('3. Leases'!$H$19+'2. Inputs'!$B$11))/4)-('2. Inputs'!$B$3+'2. Inputs'!$B$4)*(1+'2. Inputs'!$B$7)^(('3. Leases'!$G$19+'3. Leases'!$H$19+INT(($A21-'3. Leases'!$G$19-1)/('3. Leases'!$H$19+'2. Inputs'!$B$11))*('3. Leases'!$H$19+'2. Inputs'!$B$11))/4))*'3. Leases'!$C$19,0))</f>
        <v>0</v>
      </c>
      <c r="CI21" s="15" t="n">
        <f aca="false">IF($A21&lt;='3. Leases'!$G$19,0,IF(CE21&lt;'3. Leases'!$H$19,'3. Leases'!$C$19,0))</f>
        <v>0</v>
      </c>
      <c r="CJ21" s="15" t="n">
        <f aca="false">D21+I21+N21+S21+X21+AC21+AH21+AM21+AR21+AW21+BB21+BG21+BL21+BQ21+BV21+CA21+CF21</f>
        <v>925333.998107153</v>
      </c>
      <c r="CK21" s="15" t="n">
        <f aca="false">E21+J21+O21+T21+Y21+AD21+AI21+AN21+AS21+AX21+BC21+BH21+BM21+BR21+BW21+CB21+CG21</f>
        <v>4315739.62279761</v>
      </c>
      <c r="CL21" s="15" t="n">
        <f aca="false">F21+K21+P21+U21+Z21+AE21+AJ21+AO21+AT21+AY21+BD21+BI21+BN21+BS21+BX21+CC21+CH21</f>
        <v>0</v>
      </c>
      <c r="CM21" s="15" t="n">
        <f aca="false">G21+L21+Q21+V21+AA21+AF21+AK21+AP21+AU21+AZ21+BE21+BJ21+BO21+BT21+BY21+CD21+CI21</f>
        <v>5750</v>
      </c>
      <c r="CN21" s="15" t="n">
        <f aca="false">CJ21*(1-'2. Inputs'!$B$13)*(1-'2. Inputs'!$B$15)-CM21*('2. Inputs'!$B$5-'2. Inputs'!$B$4*MIN('2. Inputs'!$B$14,'2. Inputs'!$B$9)/'2. Inputs'!$B$9)*(1+'2. Inputs'!$B$7)^(($A21-1)/4)/4</f>
        <v>690673.635961276</v>
      </c>
      <c r="CO21" s="15" t="n">
        <f aca="false">CN21-CL21</f>
        <v>690673.635961276</v>
      </c>
      <c r="CP21" s="16" t="n">
        <f aca="false">1/(1+((1+'2. Inputs'!$B$16)^0.25-1))^$A21</f>
        <v>0.69273348072331</v>
      </c>
      <c r="CQ21" s="15" t="n">
        <f aca="false">CO21*CP21</f>
        <v>478452.751883279</v>
      </c>
    </row>
    <row r="22" customFormat="false" ht="15" hidden="false" customHeight="false" outlineLevel="0" collapsed="false">
      <c r="A22" s="0" t="n">
        <v>19</v>
      </c>
      <c r="B22" s="0" t="n">
        <f aca="false">CEILING(A22/4,1)</f>
        <v>5</v>
      </c>
      <c r="C22" s="14" t="n">
        <f aca="false">IF($A22&lt;='3. Leases'!$G$3,-1,MOD($A22-'3. Leases'!$G$3-1,('3. Leases'!$H$3+'2. Inputs'!$B$11)))</f>
        <v>-1</v>
      </c>
      <c r="D22" s="15" t="n">
        <f aca="false">IF($A22&lt;='3. Leases'!$G$3,'3. Leases'!$C$3*'3. Leases'!$D$3/4,IF(C22&lt;'3. Leases'!$H$3+'2. Inputs'!$B$10,0,'3. Leases'!$C$3*MAX(0,'3. Leases'!$F$3*'3. Leases'!$E$3*(1+'2. Inputs'!$B$6)^(('3. Leases'!$G$3+'3. Leases'!$H$3+INT(($A22-'3. Leases'!$G$3-1)/('3. Leases'!$H$3+'2. Inputs'!$B$11))*('3. Leases'!$H$3+'2. Inputs'!$B$11))/4)-('2. Inputs'!$B$3+'2. Inputs'!$B$4)*(1+'2. Inputs'!$B$7)^(('3. Leases'!$G$3+'3. Leases'!$H$3+INT(($A22-'3. Leases'!$G$3-1)/('3. Leases'!$H$3+'2. Inputs'!$B$11))*('3. Leases'!$H$3+'2. Inputs'!$B$11))/4))/4))</f>
        <v>140400</v>
      </c>
      <c r="E22" s="15" t="n">
        <f aca="false">IF($A22&lt;='3. Leases'!$G$3,'3. Leases'!$C$3*'3. Leases'!$D$3,IF(C22&lt;'3. Leases'!$H$3,0,'3. Leases'!$C$3*MAX(0,'3. Leases'!$F$3*'3. Leases'!$E$3*(1+'2. Inputs'!$B$6)^(('3. Leases'!$G$3+'3. Leases'!$H$3+INT(($A22-'3. Leases'!$G$3-1)/('3. Leases'!$H$3+'2. Inputs'!$B$11))*('3. Leases'!$H$3+'2. Inputs'!$B$11))/4)-('2. Inputs'!$B$3+'2. Inputs'!$B$4)*(1+'2. Inputs'!$B$7)^(('3. Leases'!$G$3+'3. Leases'!$H$3+INT(($A22-'3. Leases'!$G$3-1)/('3. Leases'!$H$3+'2. Inputs'!$B$11))*('3. Leases'!$H$3+'2. Inputs'!$B$11))/4))))</f>
        <v>561600</v>
      </c>
      <c r="F22" s="15" t="n">
        <f aca="false">IF($A22&lt;='3. Leases'!$G$3,0,IF(C22=0,'3. Leases'!$C$3*'2. Inputs'!$B$8*(1+'2. Inputs'!$B$7)^(('3. Leases'!$G$3+INT(($A22-'3. Leases'!$G$3-1)/('3. Leases'!$H$3+'2. Inputs'!$B$11))*('3. Leases'!$H$3+'2. Inputs'!$B$11))/4),0)+IF(C22='3. Leases'!$H$3,'2. Inputs'!$B$12*MAX(0,'3. Leases'!$F$3*'3. Leases'!$E$3*(1+'2. Inputs'!$B$6)^(('3. Leases'!$G$3+'3. Leases'!$H$3+INT(($A22-'3. Leases'!$G$3-1)/('3. Leases'!$H$3+'2. Inputs'!$B$11))*('3. Leases'!$H$3+'2. Inputs'!$B$11))/4)-('2. Inputs'!$B$3+'2. Inputs'!$B$4)*(1+'2. Inputs'!$B$7)^(('3. Leases'!$G$3+'3. Leases'!$H$3+INT(($A22-'3. Leases'!$G$3-1)/('3. Leases'!$H$3+'2. Inputs'!$B$11))*('3. Leases'!$H$3+'2. Inputs'!$B$11))/4))*'3. Leases'!$C$3,0))</f>
        <v>0</v>
      </c>
      <c r="G22" s="15" t="n">
        <f aca="false">IF($A22&lt;='3. Leases'!$G$3,0,IF(C22&lt;'3. Leases'!$H$3,'3. Leases'!$C$3,0))</f>
        <v>0</v>
      </c>
      <c r="H22" s="14" t="n">
        <f aca="false">IF($A22&lt;='3. Leases'!$G$4,-1,MOD($A22-'3. Leases'!$G$4-1,('3. Leases'!$H$4+'2. Inputs'!$B$11)))</f>
        <v>4</v>
      </c>
      <c r="I22" s="15" t="n">
        <f aca="false">IF($A22&lt;='3. Leases'!$G$4,'3. Leases'!$C$4*'3. Leases'!$D$4/4,IF(H22&lt;'3. Leases'!$H$4+'2. Inputs'!$B$10,0,'3. Leases'!$C$4*MAX(0,'3. Leases'!$F$4*'3. Leases'!$E$4*(1+'2. Inputs'!$B$6)^(('3. Leases'!$G$4+'3. Leases'!$H$4+INT(($A22-'3. Leases'!$G$4-1)/('3. Leases'!$H$4+'2. Inputs'!$B$11))*('3. Leases'!$H$4+'2. Inputs'!$B$11))/4)-('2. Inputs'!$B$3+'2. Inputs'!$B$4)*(1+'2. Inputs'!$B$7)^(('3. Leases'!$G$4+'3. Leases'!$H$4+INT(($A22-'3. Leases'!$G$4-1)/('3. Leases'!$H$4+'2. Inputs'!$B$11))*('3. Leases'!$H$4+'2. Inputs'!$B$11))/4))/4))</f>
        <v>0</v>
      </c>
      <c r="J22" s="15" t="n">
        <f aca="false">IF($A22&lt;='3. Leases'!$G$4,'3. Leases'!$C$4*'3. Leases'!$D$4,IF(H22&lt;'3. Leases'!$H$4,0,'3. Leases'!$C$4*MAX(0,'3. Leases'!$F$4*'3. Leases'!$E$4*(1+'2. Inputs'!$B$6)^(('3. Leases'!$G$4+'3. Leases'!$H$4+INT(($A22-'3. Leases'!$G$4-1)/('3. Leases'!$H$4+'2. Inputs'!$B$11))*('3. Leases'!$H$4+'2. Inputs'!$B$11))/4)-('2. Inputs'!$B$3+'2. Inputs'!$B$4)*(1+'2. Inputs'!$B$7)^(('3. Leases'!$G$4+'3. Leases'!$H$4+INT(($A22-'3. Leases'!$G$4-1)/('3. Leases'!$H$4+'2. Inputs'!$B$11))*('3. Leases'!$H$4+'2. Inputs'!$B$11))/4))))</f>
        <v>568903.56007545</v>
      </c>
      <c r="K22" s="15" t="n">
        <f aca="false">IF($A22&lt;='3. Leases'!$G$4,0,IF(H22=0,'3. Leases'!$C$4*'2. Inputs'!$B$8*(1+'2. Inputs'!$B$7)^(('3. Leases'!$G$4+INT(($A22-'3. Leases'!$G$4-1)/('3. Leases'!$H$4+'2. Inputs'!$B$11))*('3. Leases'!$H$4+'2. Inputs'!$B$11))/4),0)+IF(H22='3. Leases'!$H$4,'2. Inputs'!$B$12*MAX(0,'3. Leases'!$F$4*'3. Leases'!$E$4*(1+'2. Inputs'!$B$6)^(('3. Leases'!$G$4+'3. Leases'!$H$4+INT(($A22-'3. Leases'!$G$4-1)/('3. Leases'!$H$4+'2. Inputs'!$B$11))*('3. Leases'!$H$4+'2. Inputs'!$B$11))/4)-('2. Inputs'!$B$3+'2. Inputs'!$B$4)*(1+'2. Inputs'!$B$7)^(('3. Leases'!$G$4+'3. Leases'!$H$4+INT(($A22-'3. Leases'!$G$4-1)/('3. Leases'!$H$4+'2. Inputs'!$B$11))*('3. Leases'!$H$4+'2. Inputs'!$B$11))/4))*'3. Leases'!$C$4,0))</f>
        <v>85335.5340113175</v>
      </c>
      <c r="L22" s="15" t="n">
        <f aca="false">IF($A22&lt;='3. Leases'!$G$4,0,IF(H22&lt;'3. Leases'!$H$4,'3. Leases'!$C$4,0))</f>
        <v>0</v>
      </c>
      <c r="M22" s="14" t="n">
        <f aca="false">IF($A22&lt;='3. Leases'!$G$5,-1,MOD($A22-'3. Leases'!$G$5-1,('3. Leases'!$H$5+'2. Inputs'!$B$11)))</f>
        <v>12</v>
      </c>
      <c r="N22" s="15" t="n">
        <f aca="false">IF($A22&lt;='3. Leases'!$G$5,'3. Leases'!$C$5*'3. Leases'!$D$5/4,IF(M22&lt;'3. Leases'!$H$5+'2. Inputs'!$B$10,0,'3. Leases'!$C$5*MAX(0,'3. Leases'!$F$5*'3. Leases'!$E$5*(1+'2. Inputs'!$B$6)^(('3. Leases'!$G$5+'3. Leases'!$H$5+INT(($A22-'3. Leases'!$G$5-1)/('3. Leases'!$H$5+'2. Inputs'!$B$11))*('3. Leases'!$H$5+'2. Inputs'!$B$11))/4)-('2. Inputs'!$B$3+'2. Inputs'!$B$4)*(1+'2. Inputs'!$B$7)^(('3. Leases'!$G$5+'3. Leases'!$H$5+INT(($A22-'3. Leases'!$G$5-1)/('3. Leases'!$H$5+'2. Inputs'!$B$11))*('3. Leases'!$H$5+'2. Inputs'!$B$11))/4))/4))</f>
        <v>77459.1221905334</v>
      </c>
      <c r="O22" s="15" t="n">
        <f aca="false">IF($A22&lt;='3. Leases'!$G$5,'3. Leases'!$C$5*'3. Leases'!$D$5,IF(M22&lt;'3. Leases'!$H$5,0,'3. Leases'!$C$5*MAX(0,'3. Leases'!$F$5*'3. Leases'!$E$5*(1+'2. Inputs'!$B$6)^(('3. Leases'!$G$5+'3. Leases'!$H$5+INT(($A22-'3. Leases'!$G$5-1)/('3. Leases'!$H$5+'2. Inputs'!$B$11))*('3. Leases'!$H$5+'2. Inputs'!$B$11))/4)-('2. Inputs'!$B$3+'2. Inputs'!$B$4)*(1+'2. Inputs'!$B$7)^(('3. Leases'!$G$5+'3. Leases'!$H$5+INT(($A22-'3. Leases'!$G$5-1)/('3. Leases'!$H$5+'2. Inputs'!$B$11))*('3. Leases'!$H$5+'2. Inputs'!$B$11))/4))))</f>
        <v>309836.488762134</v>
      </c>
      <c r="P22" s="15" t="n">
        <f aca="false">IF($A22&lt;='3. Leases'!$G$5,0,IF(M22=0,'3. Leases'!$C$5*'2. Inputs'!$B$8*(1+'2. Inputs'!$B$7)^(('3. Leases'!$G$5+INT(($A22-'3. Leases'!$G$5-1)/('3. Leases'!$H$5+'2. Inputs'!$B$11))*('3. Leases'!$H$5+'2. Inputs'!$B$11))/4),0)+IF(M22='3. Leases'!$H$5,'2. Inputs'!$B$12*MAX(0,'3. Leases'!$F$5*'3. Leases'!$E$5*(1+'2. Inputs'!$B$6)^(('3. Leases'!$G$5+'3. Leases'!$H$5+INT(($A22-'3. Leases'!$G$5-1)/('3. Leases'!$H$5+'2. Inputs'!$B$11))*('3. Leases'!$H$5+'2. Inputs'!$B$11))/4)-('2. Inputs'!$B$3+'2. Inputs'!$B$4)*(1+'2. Inputs'!$B$7)^(('3. Leases'!$G$5+'3. Leases'!$H$5+INT(($A22-'3. Leases'!$G$5-1)/('3. Leases'!$H$5+'2. Inputs'!$B$11))*('3. Leases'!$H$5+'2. Inputs'!$B$11))/4))*'3. Leases'!$C$5,0))</f>
        <v>0</v>
      </c>
      <c r="Q22" s="15" t="n">
        <f aca="false">IF($A22&lt;='3. Leases'!$G$5,0,IF(M22&lt;'3. Leases'!$H$5,'3. Leases'!$C$5,0))</f>
        <v>0</v>
      </c>
      <c r="R22" s="14" t="n">
        <f aca="false">IF($A22&lt;='3. Leases'!$G$6,-1,MOD($A22-'3. Leases'!$G$6-1,('3. Leases'!$H$6+'2. Inputs'!$B$11)))</f>
        <v>8</v>
      </c>
      <c r="S22" s="15" t="n">
        <f aca="false">IF($A22&lt;='3. Leases'!$G$6,'3. Leases'!$C$6*'3. Leases'!$D$6/4,IF(R22&lt;'3. Leases'!$H$6+'2. Inputs'!$B$10,0,'3. Leases'!$C$6*MAX(0,'3. Leases'!$F$6*'3. Leases'!$E$6*(1+'2. Inputs'!$B$6)^(('3. Leases'!$G$6+'3. Leases'!$H$6+INT(($A22-'3. Leases'!$G$6-1)/('3. Leases'!$H$6+'2. Inputs'!$B$11))*('3. Leases'!$H$6+'2. Inputs'!$B$11))/4)-('2. Inputs'!$B$3+'2. Inputs'!$B$4)*(1+'2. Inputs'!$B$7)^(('3. Leases'!$G$6+'3. Leases'!$H$6+INT(($A22-'3. Leases'!$G$6-1)/('3. Leases'!$H$6+'2. Inputs'!$B$11))*('3. Leases'!$H$6+'2. Inputs'!$B$11))/4))/4))</f>
        <v>52221.3103266196</v>
      </c>
      <c r="T22" s="15" t="n">
        <f aca="false">IF($A22&lt;='3. Leases'!$G$6,'3. Leases'!$C$6*'3. Leases'!$D$6,IF(R22&lt;'3. Leases'!$H$6,0,'3. Leases'!$C$6*MAX(0,'3. Leases'!$F$6*'3. Leases'!$E$6*(1+'2. Inputs'!$B$6)^(('3. Leases'!$G$6+'3. Leases'!$H$6+INT(($A22-'3. Leases'!$G$6-1)/('3. Leases'!$H$6+'2. Inputs'!$B$11))*('3. Leases'!$H$6+'2. Inputs'!$B$11))/4)-('2. Inputs'!$B$3+'2. Inputs'!$B$4)*(1+'2. Inputs'!$B$7)^(('3. Leases'!$G$6+'3. Leases'!$H$6+INT(($A22-'3. Leases'!$G$6-1)/('3. Leases'!$H$6+'2. Inputs'!$B$11))*('3. Leases'!$H$6+'2. Inputs'!$B$11))/4))))</f>
        <v>208885.241306479</v>
      </c>
      <c r="U22" s="15" t="n">
        <f aca="false">IF($A22&lt;='3. Leases'!$G$6,0,IF(R22=0,'3. Leases'!$C$6*'2. Inputs'!$B$8*(1+'2. Inputs'!$B$7)^(('3. Leases'!$G$6+INT(($A22-'3. Leases'!$G$6-1)/('3. Leases'!$H$6+'2. Inputs'!$B$11))*('3. Leases'!$H$6+'2. Inputs'!$B$11))/4),0)+IF(R22='3. Leases'!$H$6,'2. Inputs'!$B$12*MAX(0,'3. Leases'!$F$6*'3. Leases'!$E$6*(1+'2. Inputs'!$B$6)^(('3. Leases'!$G$6+'3. Leases'!$H$6+INT(($A22-'3. Leases'!$G$6-1)/('3. Leases'!$H$6+'2. Inputs'!$B$11))*('3. Leases'!$H$6+'2. Inputs'!$B$11))/4)-('2. Inputs'!$B$3+'2. Inputs'!$B$4)*(1+'2. Inputs'!$B$7)^(('3. Leases'!$G$6+'3. Leases'!$H$6+INT(($A22-'3. Leases'!$G$6-1)/('3. Leases'!$H$6+'2. Inputs'!$B$11))*('3. Leases'!$H$6+'2. Inputs'!$B$11))/4))*'3. Leases'!$C$6,0))</f>
        <v>0</v>
      </c>
      <c r="V22" s="15" t="n">
        <f aca="false">IF($A22&lt;='3. Leases'!$G$6,0,IF(R22&lt;'3. Leases'!$H$6,'3. Leases'!$C$6,0))</f>
        <v>0</v>
      </c>
      <c r="W22" s="14" t="n">
        <f aca="false">IF($A22&lt;='3. Leases'!$G$7,-1,MOD($A22-'3. Leases'!$G$7-1,('3. Leases'!$H$7+'2. Inputs'!$B$11)))</f>
        <v>-1</v>
      </c>
      <c r="X22" s="15" t="n">
        <f aca="false">IF($A22&lt;='3. Leases'!$G$7,'3. Leases'!$C$7*'3. Leases'!$D$7/4,IF(W22&lt;'3. Leases'!$H$7+'2. Inputs'!$B$10,0,'3. Leases'!$C$7*MAX(0,'3. Leases'!$F$7*'3. Leases'!$E$7*(1+'2. Inputs'!$B$6)^(('3. Leases'!$G$7+'3. Leases'!$H$7+INT(($A22-'3. Leases'!$G$7-1)/('3. Leases'!$H$7+'2. Inputs'!$B$11))*('3. Leases'!$H$7+'2. Inputs'!$B$11))/4)-('2. Inputs'!$B$3+'2. Inputs'!$B$4)*(1+'2. Inputs'!$B$7)^(('3. Leases'!$G$7+'3. Leases'!$H$7+INT(($A22-'3. Leases'!$G$7-1)/('3. Leases'!$H$7+'2. Inputs'!$B$11))*('3. Leases'!$H$7+'2. Inputs'!$B$11))/4))/4))</f>
        <v>106000</v>
      </c>
      <c r="Y22" s="15" t="n">
        <f aca="false">IF($A22&lt;='3. Leases'!$G$7,'3. Leases'!$C$7*'3. Leases'!$D$7,IF(W22&lt;'3. Leases'!$H$7,0,'3. Leases'!$C$7*MAX(0,'3. Leases'!$F$7*'3. Leases'!$E$7*(1+'2. Inputs'!$B$6)^(('3. Leases'!$G$7+'3. Leases'!$H$7+INT(($A22-'3. Leases'!$G$7-1)/('3. Leases'!$H$7+'2. Inputs'!$B$11))*('3. Leases'!$H$7+'2. Inputs'!$B$11))/4)-('2. Inputs'!$B$3+'2. Inputs'!$B$4)*(1+'2. Inputs'!$B$7)^(('3. Leases'!$G$7+'3. Leases'!$H$7+INT(($A22-'3. Leases'!$G$7-1)/('3. Leases'!$H$7+'2. Inputs'!$B$11))*('3. Leases'!$H$7+'2. Inputs'!$B$11))/4))))</f>
        <v>424000</v>
      </c>
      <c r="Z22" s="15" t="n">
        <f aca="false">IF($A22&lt;='3. Leases'!$G$7,0,IF(W22=0,'3. Leases'!$C$7*'2. Inputs'!$B$8*(1+'2. Inputs'!$B$7)^(('3. Leases'!$G$7+INT(($A22-'3. Leases'!$G$7-1)/('3. Leases'!$H$7+'2. Inputs'!$B$11))*('3. Leases'!$H$7+'2. Inputs'!$B$11))/4),0)+IF(W22='3. Leases'!$H$7,'2. Inputs'!$B$12*MAX(0,'3. Leases'!$F$7*'3. Leases'!$E$7*(1+'2. Inputs'!$B$6)^(('3. Leases'!$G$7+'3. Leases'!$H$7+INT(($A22-'3. Leases'!$G$7-1)/('3. Leases'!$H$7+'2. Inputs'!$B$11))*('3. Leases'!$H$7+'2. Inputs'!$B$11))/4)-('2. Inputs'!$B$3+'2. Inputs'!$B$4)*(1+'2. Inputs'!$B$7)^(('3. Leases'!$G$7+'3. Leases'!$H$7+INT(($A22-'3. Leases'!$G$7-1)/('3. Leases'!$H$7+'2. Inputs'!$B$11))*('3. Leases'!$H$7+'2. Inputs'!$B$11))/4))*'3. Leases'!$C$7,0))</f>
        <v>0</v>
      </c>
      <c r="AA22" s="15" t="n">
        <f aca="false">IF($A22&lt;='3. Leases'!$G$7,0,IF(W22&lt;'3. Leases'!$H$7,'3. Leases'!$C$7,0))</f>
        <v>0</v>
      </c>
      <c r="AB22" s="14" t="n">
        <f aca="false">IF($A22&lt;='3. Leases'!$G$8,-1,MOD($A22-'3. Leases'!$G$8-1,('3. Leases'!$H$8+'2. Inputs'!$B$11)))</f>
        <v>0</v>
      </c>
      <c r="AC22" s="15" t="n">
        <f aca="false">IF($A22&lt;='3. Leases'!$G$8,'3. Leases'!$C$8*'3. Leases'!$D$8/4,IF(AB22&lt;'3. Leases'!$H$8+'2. Inputs'!$B$10,0,'3. Leases'!$C$8*MAX(0,'3. Leases'!$F$8*'3. Leases'!$E$8*(1+'2. Inputs'!$B$6)^(('3. Leases'!$G$8+'3. Leases'!$H$8+INT(($A22-'3. Leases'!$G$8-1)/('3. Leases'!$H$8+'2. Inputs'!$B$11))*('3. Leases'!$H$8+'2. Inputs'!$B$11))/4)-('2. Inputs'!$B$3+'2. Inputs'!$B$4)*(1+'2. Inputs'!$B$7)^(('3. Leases'!$G$8+'3. Leases'!$H$8+INT(($A22-'3. Leases'!$G$8-1)/('3. Leases'!$H$8+'2. Inputs'!$B$11))*('3. Leases'!$H$8+'2. Inputs'!$B$11))/4))/4))</f>
        <v>0</v>
      </c>
      <c r="AD22" s="15" t="n">
        <f aca="false">IF($A22&lt;='3. Leases'!$G$8,'3. Leases'!$C$8*'3. Leases'!$D$8,IF(AB22&lt;'3. Leases'!$H$8,0,'3. Leases'!$C$8*MAX(0,'3. Leases'!$F$8*'3. Leases'!$E$8*(1+'2. Inputs'!$B$6)^(('3. Leases'!$G$8+'3. Leases'!$H$8+INT(($A22-'3. Leases'!$G$8-1)/('3. Leases'!$H$8+'2. Inputs'!$B$11))*('3. Leases'!$H$8+'2. Inputs'!$B$11))/4)-('2. Inputs'!$B$3+'2. Inputs'!$B$4)*(1+'2. Inputs'!$B$7)^(('3. Leases'!$G$8+'3. Leases'!$H$8+INT(($A22-'3. Leases'!$G$8-1)/('3. Leases'!$H$8+'2. Inputs'!$B$11))*('3. Leases'!$H$8+'2. Inputs'!$B$11))/4))))</f>
        <v>0</v>
      </c>
      <c r="AE22" s="15" t="n">
        <f aca="false">IF($A22&lt;='3. Leases'!$G$8,0,IF(AB22=0,'3. Leases'!$C$8*'2. Inputs'!$B$8*(1+'2. Inputs'!$B$7)^(('3. Leases'!$G$8+INT(($A22-'3. Leases'!$G$8-1)/('3. Leases'!$H$8+'2. Inputs'!$B$11))*('3. Leases'!$H$8+'2. Inputs'!$B$11))/4),0)+IF(AB22='3. Leases'!$H$8,'2. Inputs'!$B$12*MAX(0,'3. Leases'!$F$8*'3. Leases'!$E$8*(1+'2. Inputs'!$B$6)^(('3. Leases'!$G$8+'3. Leases'!$H$8+INT(($A22-'3. Leases'!$G$8-1)/('3. Leases'!$H$8+'2. Inputs'!$B$11))*('3. Leases'!$H$8+'2. Inputs'!$B$11))/4)-('2. Inputs'!$B$3+'2. Inputs'!$B$4)*(1+'2. Inputs'!$B$7)^(('3. Leases'!$G$8+'3. Leases'!$H$8+INT(($A22-'3. Leases'!$G$8-1)/('3. Leases'!$H$8+'2. Inputs'!$B$11))*('3. Leases'!$H$8+'2. Inputs'!$B$11))/4))*'3. Leases'!$C$8,0))</f>
        <v>177016.019837895</v>
      </c>
      <c r="AF22" s="15" t="n">
        <f aca="false">IF($A22&lt;='3. Leases'!$G$8,0,IF(AB22&lt;'3. Leases'!$H$8,'3. Leases'!$C$8,0))</f>
        <v>880</v>
      </c>
      <c r="AG22" s="14" t="n">
        <f aca="false">IF($A22&lt;='3. Leases'!$G$9,-1,MOD($A22-'3. Leases'!$G$9-1,('3. Leases'!$H$9+'2. Inputs'!$B$11)))</f>
        <v>-1</v>
      </c>
      <c r="AH22" s="15" t="n">
        <f aca="false">IF($A22&lt;='3. Leases'!$G$9,'3. Leases'!$C$9*'3. Leases'!$D$9/4,IF(AG22&lt;'3. Leases'!$H$9+'2. Inputs'!$B$10,0,'3. Leases'!$C$9*MAX(0,'3. Leases'!$F$9*'3. Leases'!$E$9*(1+'2. Inputs'!$B$6)^(('3. Leases'!$G$9+'3. Leases'!$H$9+INT(($A22-'3. Leases'!$G$9-1)/('3. Leases'!$H$9+'2. Inputs'!$B$11))*('3. Leases'!$H$9+'2. Inputs'!$B$11))/4)-('2. Inputs'!$B$3+'2. Inputs'!$B$4)*(1+'2. Inputs'!$B$7)^(('3. Leases'!$G$9+'3. Leases'!$H$9+INT(($A22-'3. Leases'!$G$9-1)/('3. Leases'!$H$9+'2. Inputs'!$B$11))*('3. Leases'!$H$9+'2. Inputs'!$B$11))/4))/4))</f>
        <v>59800</v>
      </c>
      <c r="AI22" s="15" t="n">
        <f aca="false">IF($A22&lt;='3. Leases'!$G$9,'3. Leases'!$C$9*'3. Leases'!$D$9,IF(AG22&lt;'3. Leases'!$H$9,0,'3. Leases'!$C$9*MAX(0,'3. Leases'!$F$9*'3. Leases'!$E$9*(1+'2. Inputs'!$B$6)^(('3. Leases'!$G$9+'3. Leases'!$H$9+INT(($A22-'3. Leases'!$G$9-1)/('3. Leases'!$H$9+'2. Inputs'!$B$11))*('3. Leases'!$H$9+'2. Inputs'!$B$11))/4)-('2. Inputs'!$B$3+'2. Inputs'!$B$4)*(1+'2. Inputs'!$B$7)^(('3. Leases'!$G$9+'3. Leases'!$H$9+INT(($A22-'3. Leases'!$G$9-1)/('3. Leases'!$H$9+'2. Inputs'!$B$11))*('3. Leases'!$H$9+'2. Inputs'!$B$11))/4))))</f>
        <v>239200</v>
      </c>
      <c r="AJ22" s="15" t="n">
        <f aca="false">IF($A22&lt;='3. Leases'!$G$9,0,IF(AG22=0,'3. Leases'!$C$9*'2. Inputs'!$B$8*(1+'2. Inputs'!$B$7)^(('3. Leases'!$G$9+INT(($A22-'3. Leases'!$G$9-1)/('3. Leases'!$H$9+'2. Inputs'!$B$11))*('3. Leases'!$H$9+'2. Inputs'!$B$11))/4),0)+IF(AG22='3. Leases'!$H$9,'2. Inputs'!$B$12*MAX(0,'3. Leases'!$F$9*'3. Leases'!$E$9*(1+'2. Inputs'!$B$6)^(('3. Leases'!$G$9+'3. Leases'!$H$9+INT(($A22-'3. Leases'!$G$9-1)/('3. Leases'!$H$9+'2. Inputs'!$B$11))*('3. Leases'!$H$9+'2. Inputs'!$B$11))/4)-('2. Inputs'!$B$3+'2. Inputs'!$B$4)*(1+'2. Inputs'!$B$7)^(('3. Leases'!$G$9+'3. Leases'!$H$9+INT(($A22-'3. Leases'!$G$9-1)/('3. Leases'!$H$9+'2. Inputs'!$B$11))*('3. Leases'!$H$9+'2. Inputs'!$B$11))/4))*'3. Leases'!$C$9,0))</f>
        <v>0</v>
      </c>
      <c r="AK22" s="15" t="n">
        <f aca="false">IF($A22&lt;='3. Leases'!$G$9,0,IF(AG22&lt;'3. Leases'!$H$9,'3. Leases'!$C$9,0))</f>
        <v>0</v>
      </c>
      <c r="AL22" s="14" t="n">
        <f aca="false">IF($A22&lt;='3. Leases'!$G$10,-1,MOD($A22-'3. Leases'!$G$10-1,('3. Leases'!$H$10+'2. Inputs'!$B$11)))</f>
        <v>-1</v>
      </c>
      <c r="AM22" s="15" t="n">
        <f aca="false">IF($A22&lt;='3. Leases'!$G$10,'3. Leases'!$C$10*'3. Leases'!$D$10/4,IF(AL22&lt;'3. Leases'!$H$10+'2. Inputs'!$B$10,0,'3. Leases'!$C$10*MAX(0,'3. Leases'!$F$10*'3. Leases'!$E$10*(1+'2. Inputs'!$B$6)^(('3. Leases'!$G$10+'3. Leases'!$H$10+INT(($A22-'3. Leases'!$G$10-1)/('3. Leases'!$H$10+'2. Inputs'!$B$11))*('3. Leases'!$H$10+'2. Inputs'!$B$11))/4)-('2. Inputs'!$B$3+'2. Inputs'!$B$4)*(1+'2. Inputs'!$B$7)^(('3. Leases'!$G$10+'3. Leases'!$H$10+INT(($A22-'3. Leases'!$G$10-1)/('3. Leases'!$H$10+'2. Inputs'!$B$11))*('3. Leases'!$H$10+'2. Inputs'!$B$11))/4))/4))</f>
        <v>24000</v>
      </c>
      <c r="AN22" s="15" t="n">
        <f aca="false">IF($A22&lt;='3. Leases'!$G$10,'3. Leases'!$C$10*'3. Leases'!$D$10,IF(AL22&lt;'3. Leases'!$H$10,0,'3. Leases'!$C$10*MAX(0,'3. Leases'!$F$10*'3. Leases'!$E$10*(1+'2. Inputs'!$B$6)^(('3. Leases'!$G$10+'3. Leases'!$H$10+INT(($A22-'3. Leases'!$G$10-1)/('3. Leases'!$H$10+'2. Inputs'!$B$11))*('3. Leases'!$H$10+'2. Inputs'!$B$11))/4)-('2. Inputs'!$B$3+'2. Inputs'!$B$4)*(1+'2. Inputs'!$B$7)^(('3. Leases'!$G$10+'3. Leases'!$H$10+INT(($A22-'3. Leases'!$G$10-1)/('3. Leases'!$H$10+'2. Inputs'!$B$11))*('3. Leases'!$H$10+'2. Inputs'!$B$11))/4))))</f>
        <v>96000</v>
      </c>
      <c r="AO22" s="15" t="n">
        <f aca="false">IF($A22&lt;='3. Leases'!$G$10,0,IF(AL22=0,'3. Leases'!$C$10*'2. Inputs'!$B$8*(1+'2. Inputs'!$B$7)^(('3. Leases'!$G$10+INT(($A22-'3. Leases'!$G$10-1)/('3. Leases'!$H$10+'2. Inputs'!$B$11))*('3. Leases'!$H$10+'2. Inputs'!$B$11))/4),0)+IF(AL22='3. Leases'!$H$10,'2. Inputs'!$B$12*MAX(0,'3. Leases'!$F$10*'3. Leases'!$E$10*(1+'2. Inputs'!$B$6)^(('3. Leases'!$G$10+'3. Leases'!$H$10+INT(($A22-'3. Leases'!$G$10-1)/('3. Leases'!$H$10+'2. Inputs'!$B$11))*('3. Leases'!$H$10+'2. Inputs'!$B$11))/4)-('2. Inputs'!$B$3+'2. Inputs'!$B$4)*(1+'2. Inputs'!$B$7)^(('3. Leases'!$G$10+'3. Leases'!$H$10+INT(($A22-'3. Leases'!$G$10-1)/('3. Leases'!$H$10+'2. Inputs'!$B$11))*('3. Leases'!$H$10+'2. Inputs'!$B$11))/4))*'3. Leases'!$C$10,0))</f>
        <v>0</v>
      </c>
      <c r="AP22" s="15" t="n">
        <f aca="false">IF($A22&lt;='3. Leases'!$G$10,0,IF(AL22&lt;'3. Leases'!$H$10,'3. Leases'!$C$10,0))</f>
        <v>0</v>
      </c>
      <c r="AQ22" s="14" t="n">
        <f aca="false">IF($A22&lt;='3. Leases'!$G$11,-1,MOD($A22-'3. Leases'!$G$11-1,('3. Leases'!$H$11+'2. Inputs'!$B$11)))</f>
        <v>6</v>
      </c>
      <c r="AR22" s="15" t="n">
        <f aca="false">IF($A22&lt;='3. Leases'!$G$11,'3. Leases'!$C$11*'3. Leases'!$D$11/4,IF(AQ22&lt;'3. Leases'!$H$11+'2. Inputs'!$B$10,0,'3. Leases'!$C$11*MAX(0,'3. Leases'!$F$11*'3. Leases'!$E$11*(1+'2. Inputs'!$B$6)^(('3. Leases'!$G$11+'3. Leases'!$H$11+INT(($A22-'3. Leases'!$G$11-1)/('3. Leases'!$H$11+'2. Inputs'!$B$11))*('3. Leases'!$H$11+'2. Inputs'!$B$11))/4)-('2. Inputs'!$B$3+'2. Inputs'!$B$4)*(1+'2. Inputs'!$B$7)^(('3. Leases'!$G$11+'3. Leases'!$H$11+INT(($A22-'3. Leases'!$G$11-1)/('3. Leases'!$H$11+'2. Inputs'!$B$11))*('3. Leases'!$H$11+'2. Inputs'!$B$11))/4))/4))</f>
        <v>153600.90759225</v>
      </c>
      <c r="AS22" s="15" t="n">
        <f aca="false">IF($A22&lt;='3. Leases'!$G$11,'3. Leases'!$C$11*'3. Leases'!$D$11,IF(AQ22&lt;'3. Leases'!$H$11,0,'3. Leases'!$C$11*MAX(0,'3. Leases'!$F$11*'3. Leases'!$E$11*(1+'2. Inputs'!$B$6)^(('3. Leases'!$G$11+'3. Leases'!$H$11+INT(($A22-'3. Leases'!$G$11-1)/('3. Leases'!$H$11+'2. Inputs'!$B$11))*('3. Leases'!$H$11+'2. Inputs'!$B$11))/4)-('2. Inputs'!$B$3+'2. Inputs'!$B$4)*(1+'2. Inputs'!$B$7)^(('3. Leases'!$G$11+'3. Leases'!$H$11+INT(($A22-'3. Leases'!$G$11-1)/('3. Leases'!$H$11+'2. Inputs'!$B$11))*('3. Leases'!$H$11+'2. Inputs'!$B$11))/4))))</f>
        <v>614403.630369</v>
      </c>
      <c r="AT22" s="15" t="n">
        <f aca="false">IF($A22&lt;='3. Leases'!$G$11,0,IF(AQ22=0,'3. Leases'!$C$11*'2. Inputs'!$B$8*(1+'2. Inputs'!$B$7)^(('3. Leases'!$G$11+INT(($A22-'3. Leases'!$G$11-1)/('3. Leases'!$H$11+'2. Inputs'!$B$11))*('3. Leases'!$H$11+'2. Inputs'!$B$11))/4),0)+IF(AQ22='3. Leases'!$H$11,'2. Inputs'!$B$12*MAX(0,'3. Leases'!$F$11*'3. Leases'!$E$11*(1+'2. Inputs'!$B$6)^(('3. Leases'!$G$11+'3. Leases'!$H$11+INT(($A22-'3. Leases'!$G$11-1)/('3. Leases'!$H$11+'2. Inputs'!$B$11))*('3. Leases'!$H$11+'2. Inputs'!$B$11))/4)-('2. Inputs'!$B$3+'2. Inputs'!$B$4)*(1+'2. Inputs'!$B$7)^(('3. Leases'!$G$11+'3. Leases'!$H$11+INT(($A22-'3. Leases'!$G$11-1)/('3. Leases'!$H$11+'2. Inputs'!$B$11))*('3. Leases'!$H$11+'2. Inputs'!$B$11))/4))*'3. Leases'!$C$11,0))</f>
        <v>0</v>
      </c>
      <c r="AU22" s="15" t="n">
        <f aca="false">IF($A22&lt;='3. Leases'!$G$11,0,IF(AQ22&lt;'3. Leases'!$H$11,'3. Leases'!$C$11,0))</f>
        <v>0</v>
      </c>
      <c r="AV22" s="14" t="n">
        <f aca="false">IF($A22&lt;='3. Leases'!$G$12,-1,MOD($A22-'3. Leases'!$G$12-1,('3. Leases'!$H$12+'2. Inputs'!$B$11)))</f>
        <v>-1</v>
      </c>
      <c r="AW22" s="15" t="n">
        <f aca="false">IF($A22&lt;='3. Leases'!$G$12,'3. Leases'!$C$12*'3. Leases'!$D$12/4,IF(AV22&lt;'3. Leases'!$H$12+'2. Inputs'!$B$10,0,'3. Leases'!$C$12*MAX(0,'3. Leases'!$F$12*'3. Leases'!$E$12*(1+'2. Inputs'!$B$6)^(('3. Leases'!$G$12+'3. Leases'!$H$12+INT(($A22-'3. Leases'!$G$12-1)/('3. Leases'!$H$12+'2. Inputs'!$B$11))*('3. Leases'!$H$12+'2. Inputs'!$B$11))/4)-('2. Inputs'!$B$3+'2. Inputs'!$B$4)*(1+'2. Inputs'!$B$7)^(('3. Leases'!$G$12+'3. Leases'!$H$12+INT(($A22-'3. Leases'!$G$12-1)/('3. Leases'!$H$12+'2. Inputs'!$B$11))*('3. Leases'!$H$12+'2. Inputs'!$B$11))/4))/4))</f>
        <v>21000</v>
      </c>
      <c r="AX22" s="15" t="n">
        <f aca="false">IF($A22&lt;='3. Leases'!$G$12,'3. Leases'!$C$12*'3. Leases'!$D$12,IF(AV22&lt;'3. Leases'!$H$12,0,'3. Leases'!$C$12*MAX(0,'3. Leases'!$F$12*'3. Leases'!$E$12*(1+'2. Inputs'!$B$6)^(('3. Leases'!$G$12+'3. Leases'!$H$12+INT(($A22-'3. Leases'!$G$12-1)/('3. Leases'!$H$12+'2. Inputs'!$B$11))*('3. Leases'!$H$12+'2. Inputs'!$B$11))/4)-('2. Inputs'!$B$3+'2. Inputs'!$B$4)*(1+'2. Inputs'!$B$7)^(('3. Leases'!$G$12+'3. Leases'!$H$12+INT(($A22-'3. Leases'!$G$12-1)/('3. Leases'!$H$12+'2. Inputs'!$B$11))*('3. Leases'!$H$12+'2. Inputs'!$B$11))/4))))</f>
        <v>84000</v>
      </c>
      <c r="AY22" s="15" t="n">
        <f aca="false">IF($A22&lt;='3. Leases'!$G$12,0,IF(AV22=0,'3. Leases'!$C$12*'2. Inputs'!$B$8*(1+'2. Inputs'!$B$7)^(('3. Leases'!$G$12+INT(($A22-'3. Leases'!$G$12-1)/('3. Leases'!$H$12+'2. Inputs'!$B$11))*('3. Leases'!$H$12+'2. Inputs'!$B$11))/4),0)+IF(AV22='3. Leases'!$H$12,'2. Inputs'!$B$12*MAX(0,'3. Leases'!$F$12*'3. Leases'!$E$12*(1+'2. Inputs'!$B$6)^(('3. Leases'!$G$12+'3. Leases'!$H$12+INT(($A22-'3. Leases'!$G$12-1)/('3. Leases'!$H$12+'2. Inputs'!$B$11))*('3. Leases'!$H$12+'2. Inputs'!$B$11))/4)-('2. Inputs'!$B$3+'2. Inputs'!$B$4)*(1+'2. Inputs'!$B$7)^(('3. Leases'!$G$12+'3. Leases'!$H$12+INT(($A22-'3. Leases'!$G$12-1)/('3. Leases'!$H$12+'2. Inputs'!$B$11))*('3. Leases'!$H$12+'2. Inputs'!$B$11))/4))*'3. Leases'!$C$12,0))</f>
        <v>0</v>
      </c>
      <c r="AZ22" s="15" t="n">
        <f aca="false">IF($A22&lt;='3. Leases'!$G$12,0,IF(AV22&lt;'3. Leases'!$H$12,'3. Leases'!$C$12,0))</f>
        <v>0</v>
      </c>
      <c r="BA22" s="14" t="n">
        <f aca="false">IF($A22&lt;='3. Leases'!$G$13,-1,MOD($A22-'3. Leases'!$G$13-1,('3. Leases'!$H$13+'2. Inputs'!$B$11)))</f>
        <v>10</v>
      </c>
      <c r="BB22" s="15" t="n">
        <f aca="false">IF($A22&lt;='3. Leases'!$G$13,'3. Leases'!$C$13*'3. Leases'!$D$13/4,IF(BA22&lt;'3. Leases'!$H$13+'2. Inputs'!$B$10,0,'3. Leases'!$C$13*MAX(0,'3. Leases'!$F$13*'3. Leases'!$E$13*(1+'2. Inputs'!$B$6)^(('3. Leases'!$G$13+'3. Leases'!$H$13+INT(($A22-'3. Leases'!$G$13-1)/('3. Leases'!$H$13+'2. Inputs'!$B$11))*('3. Leases'!$H$13+'2. Inputs'!$B$11))/4)-('2. Inputs'!$B$3+'2. Inputs'!$B$4)*(1+'2. Inputs'!$B$7)^(('3. Leases'!$G$13+'3. Leases'!$H$13+INT(($A22-'3. Leases'!$G$13-1)/('3. Leases'!$H$13+'2. Inputs'!$B$11))*('3. Leases'!$H$13+'2. Inputs'!$B$11))/4))/4))</f>
        <v>46135.0409025</v>
      </c>
      <c r="BC22" s="15" t="n">
        <f aca="false">IF($A22&lt;='3. Leases'!$G$13,'3. Leases'!$C$13*'3. Leases'!$D$13,IF(BA22&lt;'3. Leases'!$H$13,0,'3. Leases'!$C$13*MAX(0,'3. Leases'!$F$13*'3. Leases'!$E$13*(1+'2. Inputs'!$B$6)^(('3. Leases'!$G$13+'3. Leases'!$H$13+INT(($A22-'3. Leases'!$G$13-1)/('3. Leases'!$H$13+'2. Inputs'!$B$11))*('3. Leases'!$H$13+'2. Inputs'!$B$11))/4)-('2. Inputs'!$B$3+'2. Inputs'!$B$4)*(1+'2. Inputs'!$B$7)^(('3. Leases'!$G$13+'3. Leases'!$H$13+INT(($A22-'3. Leases'!$G$13-1)/('3. Leases'!$H$13+'2. Inputs'!$B$11))*('3. Leases'!$H$13+'2. Inputs'!$B$11))/4))))</f>
        <v>184540.16361</v>
      </c>
      <c r="BD22" s="15" t="n">
        <f aca="false">IF($A22&lt;='3. Leases'!$G$13,0,IF(BA22=0,'3. Leases'!$C$13*'2. Inputs'!$B$8*(1+'2. Inputs'!$B$7)^(('3. Leases'!$G$13+INT(($A22-'3. Leases'!$G$13-1)/('3. Leases'!$H$13+'2. Inputs'!$B$11))*('3. Leases'!$H$13+'2. Inputs'!$B$11))/4),0)+IF(BA22='3. Leases'!$H$13,'2. Inputs'!$B$12*MAX(0,'3. Leases'!$F$13*'3. Leases'!$E$13*(1+'2. Inputs'!$B$6)^(('3. Leases'!$G$13+'3. Leases'!$H$13+INT(($A22-'3. Leases'!$G$13-1)/('3. Leases'!$H$13+'2. Inputs'!$B$11))*('3. Leases'!$H$13+'2. Inputs'!$B$11))/4)-('2. Inputs'!$B$3+'2. Inputs'!$B$4)*(1+'2. Inputs'!$B$7)^(('3. Leases'!$G$13+'3. Leases'!$H$13+INT(($A22-'3. Leases'!$G$13-1)/('3. Leases'!$H$13+'2. Inputs'!$B$11))*('3. Leases'!$H$13+'2. Inputs'!$B$11))/4))*'3. Leases'!$C$13,0))</f>
        <v>0</v>
      </c>
      <c r="BE22" s="15" t="n">
        <f aca="false">IF($A22&lt;='3. Leases'!$G$13,0,IF(BA22&lt;'3. Leases'!$H$13,'3. Leases'!$C$13,0))</f>
        <v>0</v>
      </c>
      <c r="BF22" s="14" t="n">
        <f aca="false">IF($A22&lt;='3. Leases'!$G$14,-1,MOD($A22-'3. Leases'!$G$14-1,('3. Leases'!$H$14+'2. Inputs'!$B$11)))</f>
        <v>-1</v>
      </c>
      <c r="BG22" s="15" t="n">
        <f aca="false">IF($A22&lt;='3. Leases'!$G$14,'3. Leases'!$C$14*'3. Leases'!$D$14/4,IF(BF22&lt;'3. Leases'!$H$14+'2. Inputs'!$B$10,0,'3. Leases'!$C$14*MAX(0,'3. Leases'!$F$14*'3. Leases'!$E$14*(1+'2. Inputs'!$B$6)^(('3. Leases'!$G$14+'3. Leases'!$H$14+INT(($A22-'3. Leases'!$G$14-1)/('3. Leases'!$H$14+'2. Inputs'!$B$11))*('3. Leases'!$H$14+'2. Inputs'!$B$11))/4)-('2. Inputs'!$B$3+'2. Inputs'!$B$4)*(1+'2. Inputs'!$B$7)^(('3. Leases'!$G$14+'3. Leases'!$H$14+INT(($A22-'3. Leases'!$G$14-1)/('3. Leases'!$H$14+'2. Inputs'!$B$11))*('3. Leases'!$H$14+'2. Inputs'!$B$11))/4))/4))</f>
        <v>119625</v>
      </c>
      <c r="BH22" s="15" t="n">
        <f aca="false">IF($A22&lt;='3. Leases'!$G$14,'3. Leases'!$C$14*'3. Leases'!$D$14,IF(BF22&lt;'3. Leases'!$H$14,0,'3. Leases'!$C$14*MAX(0,'3. Leases'!$F$14*'3. Leases'!$E$14*(1+'2. Inputs'!$B$6)^(('3. Leases'!$G$14+'3. Leases'!$H$14+INT(($A22-'3. Leases'!$G$14-1)/('3. Leases'!$H$14+'2. Inputs'!$B$11))*('3. Leases'!$H$14+'2. Inputs'!$B$11))/4)-('2. Inputs'!$B$3+'2. Inputs'!$B$4)*(1+'2. Inputs'!$B$7)^(('3. Leases'!$G$14+'3. Leases'!$H$14+INT(($A22-'3. Leases'!$G$14-1)/('3. Leases'!$H$14+'2. Inputs'!$B$11))*('3. Leases'!$H$14+'2. Inputs'!$B$11))/4))))</f>
        <v>478500</v>
      </c>
      <c r="BI22" s="15" t="n">
        <f aca="false">IF($A22&lt;='3. Leases'!$G$14,0,IF(BF22=0,'3. Leases'!$C$14*'2. Inputs'!$B$8*(1+'2. Inputs'!$B$7)^(('3. Leases'!$G$14+INT(($A22-'3. Leases'!$G$14-1)/('3. Leases'!$H$14+'2. Inputs'!$B$11))*('3. Leases'!$H$14+'2. Inputs'!$B$11))/4),0)+IF(BF22='3. Leases'!$H$14,'2. Inputs'!$B$12*MAX(0,'3. Leases'!$F$14*'3. Leases'!$E$14*(1+'2. Inputs'!$B$6)^(('3. Leases'!$G$14+'3. Leases'!$H$14+INT(($A22-'3. Leases'!$G$14-1)/('3. Leases'!$H$14+'2. Inputs'!$B$11))*('3. Leases'!$H$14+'2. Inputs'!$B$11))/4)-('2. Inputs'!$B$3+'2. Inputs'!$B$4)*(1+'2. Inputs'!$B$7)^(('3. Leases'!$G$14+'3. Leases'!$H$14+INT(($A22-'3. Leases'!$G$14-1)/('3. Leases'!$H$14+'2. Inputs'!$B$11))*('3. Leases'!$H$14+'2. Inputs'!$B$11))/4))*'3. Leases'!$C$14,0))</f>
        <v>0</v>
      </c>
      <c r="BJ22" s="15" t="n">
        <f aca="false">IF($A22&lt;='3. Leases'!$G$14,0,IF(BF22&lt;'3. Leases'!$H$14,'3. Leases'!$C$14,0))</f>
        <v>0</v>
      </c>
      <c r="BK22" s="14" t="n">
        <f aca="false">IF($A22&lt;='3. Leases'!$G$15,-1,MOD($A22-'3. Leases'!$G$15-1,('3. Leases'!$H$15+'2. Inputs'!$B$11)))</f>
        <v>2</v>
      </c>
      <c r="BL22" s="15" t="n">
        <f aca="false">IF($A22&lt;='3. Leases'!$G$15,'3. Leases'!$C$15*'3. Leases'!$D$15/4,IF(BK22&lt;'3. Leases'!$H$15+'2. Inputs'!$B$10,0,'3. Leases'!$C$15*MAX(0,'3. Leases'!$F$15*'3. Leases'!$E$15*(1+'2. Inputs'!$B$6)^(('3. Leases'!$G$15+'3. Leases'!$H$15+INT(($A22-'3. Leases'!$G$15-1)/('3. Leases'!$H$15+'2. Inputs'!$B$11))*('3. Leases'!$H$15+'2. Inputs'!$B$11))/4)-('2. Inputs'!$B$3+'2. Inputs'!$B$4)*(1+'2. Inputs'!$B$7)^(('3. Leases'!$G$15+'3. Leases'!$H$15+INT(($A22-'3. Leases'!$G$15-1)/('3. Leases'!$H$15+'2. Inputs'!$B$11))*('3. Leases'!$H$15+'2. Inputs'!$B$11))/4))/4))</f>
        <v>0</v>
      </c>
      <c r="BM22" s="15" t="n">
        <f aca="false">IF($A22&lt;='3. Leases'!$G$15,'3. Leases'!$C$15*'3. Leases'!$D$15,IF(BK22&lt;'3. Leases'!$H$15,0,'3. Leases'!$C$15*MAX(0,'3. Leases'!$F$15*'3. Leases'!$E$15*(1+'2. Inputs'!$B$6)^(('3. Leases'!$G$15+'3. Leases'!$H$15+INT(($A22-'3. Leases'!$G$15-1)/('3. Leases'!$H$15+'2. Inputs'!$B$11))*('3. Leases'!$H$15+'2. Inputs'!$B$11))/4)-('2. Inputs'!$B$3+'2. Inputs'!$B$4)*(1+'2. Inputs'!$B$7)^(('3. Leases'!$G$15+'3. Leases'!$H$15+INT(($A22-'3. Leases'!$G$15-1)/('3. Leases'!$H$15+'2. Inputs'!$B$11))*('3. Leases'!$H$15+'2. Inputs'!$B$11))/4))))</f>
        <v>0</v>
      </c>
      <c r="BN22" s="15" t="n">
        <f aca="false">IF($A22&lt;='3. Leases'!$G$15,0,IF(BK22=0,'3. Leases'!$C$15*'2. Inputs'!$B$8*(1+'2. Inputs'!$B$7)^(('3. Leases'!$G$15+INT(($A22-'3. Leases'!$G$15-1)/('3. Leases'!$H$15+'2. Inputs'!$B$11))*('3. Leases'!$H$15+'2. Inputs'!$B$11))/4),0)+IF(BK22='3. Leases'!$H$15,'2. Inputs'!$B$12*MAX(0,'3. Leases'!$F$15*'3. Leases'!$E$15*(1+'2. Inputs'!$B$6)^(('3. Leases'!$G$15+'3. Leases'!$H$15+INT(($A22-'3. Leases'!$G$15-1)/('3. Leases'!$H$15+'2. Inputs'!$B$11))*('3. Leases'!$H$15+'2. Inputs'!$B$11))/4)-('2. Inputs'!$B$3+'2. Inputs'!$B$4)*(1+'2. Inputs'!$B$7)^(('3. Leases'!$G$15+'3. Leases'!$H$15+INT(($A22-'3. Leases'!$G$15-1)/('3. Leases'!$H$15+'2. Inputs'!$B$11))*('3. Leases'!$H$15+'2. Inputs'!$B$11))/4))*'3. Leases'!$C$15,0))</f>
        <v>0</v>
      </c>
      <c r="BO22" s="15" t="n">
        <f aca="false">IF($A22&lt;='3. Leases'!$G$15,0,IF(BK22&lt;'3. Leases'!$H$15,'3. Leases'!$C$15,0))</f>
        <v>3900</v>
      </c>
      <c r="BP22" s="14" t="n">
        <f aca="false">IF($A22&lt;='3. Leases'!$G$16,-1,MOD($A22-'3. Leases'!$G$16-1,('3. Leases'!$H$16+'2. Inputs'!$B$11)))</f>
        <v>-1</v>
      </c>
      <c r="BQ22" s="15" t="n">
        <f aca="false">IF($A22&lt;='3. Leases'!$G$16,'3. Leases'!$C$16*'3. Leases'!$D$16/4,IF(BP22&lt;'3. Leases'!$H$16+'2. Inputs'!$B$10,0,'3. Leases'!$C$16*MAX(0,'3. Leases'!$F$16*'3. Leases'!$E$16*(1+'2. Inputs'!$B$6)^(('3. Leases'!$G$16+'3. Leases'!$H$16+INT(($A22-'3. Leases'!$G$16-1)/('3. Leases'!$H$16+'2. Inputs'!$B$11))*('3. Leases'!$H$16+'2. Inputs'!$B$11))/4)-('2. Inputs'!$B$3+'2. Inputs'!$B$4)*(1+'2. Inputs'!$B$7)^(('3. Leases'!$G$16+'3. Leases'!$H$16+INT(($A22-'3. Leases'!$G$16-1)/('3. Leases'!$H$16+'2. Inputs'!$B$11))*('3. Leases'!$H$16+'2. Inputs'!$B$11))/4))/4))</f>
        <v>54687.5</v>
      </c>
      <c r="BR22" s="15" t="n">
        <f aca="false">IF($A22&lt;='3. Leases'!$G$16,'3. Leases'!$C$16*'3. Leases'!$D$16,IF(BP22&lt;'3. Leases'!$H$16,0,'3. Leases'!$C$16*MAX(0,'3. Leases'!$F$16*'3. Leases'!$E$16*(1+'2. Inputs'!$B$6)^(('3. Leases'!$G$16+'3. Leases'!$H$16+INT(($A22-'3. Leases'!$G$16-1)/('3. Leases'!$H$16+'2. Inputs'!$B$11))*('3. Leases'!$H$16+'2. Inputs'!$B$11))/4)-('2. Inputs'!$B$3+'2. Inputs'!$B$4)*(1+'2. Inputs'!$B$7)^(('3. Leases'!$G$16+'3. Leases'!$H$16+INT(($A22-'3. Leases'!$G$16-1)/('3. Leases'!$H$16+'2. Inputs'!$B$11))*('3. Leases'!$H$16+'2. Inputs'!$B$11))/4))))</f>
        <v>218750</v>
      </c>
      <c r="BS22" s="15" t="n">
        <f aca="false">IF($A22&lt;='3. Leases'!$G$16,0,IF(BP22=0,'3. Leases'!$C$16*'2. Inputs'!$B$8*(1+'2. Inputs'!$B$7)^(('3. Leases'!$G$16+INT(($A22-'3. Leases'!$G$16-1)/('3. Leases'!$H$16+'2. Inputs'!$B$11))*('3. Leases'!$H$16+'2. Inputs'!$B$11))/4),0)+IF(BP22='3. Leases'!$H$16,'2. Inputs'!$B$12*MAX(0,'3. Leases'!$F$16*'3. Leases'!$E$16*(1+'2. Inputs'!$B$6)^(('3. Leases'!$G$16+'3. Leases'!$H$16+INT(($A22-'3. Leases'!$G$16-1)/('3. Leases'!$H$16+'2. Inputs'!$B$11))*('3. Leases'!$H$16+'2. Inputs'!$B$11))/4)-('2. Inputs'!$B$3+'2. Inputs'!$B$4)*(1+'2. Inputs'!$B$7)^(('3. Leases'!$G$16+'3. Leases'!$H$16+INT(($A22-'3. Leases'!$G$16-1)/('3. Leases'!$H$16+'2. Inputs'!$B$11))*('3. Leases'!$H$16+'2. Inputs'!$B$11))/4))*'3. Leases'!$C$16,0))</f>
        <v>0</v>
      </c>
      <c r="BT22" s="15" t="n">
        <f aca="false">IF($A22&lt;='3. Leases'!$G$16,0,IF(BP22&lt;'3. Leases'!$H$16,'3. Leases'!$C$16,0))</f>
        <v>0</v>
      </c>
      <c r="BU22" s="14" t="n">
        <f aca="false">IF($A22&lt;='3. Leases'!$G$17,-1,MOD($A22-'3. Leases'!$G$17-1,('3. Leases'!$H$17+'2. Inputs'!$B$11)))</f>
        <v>14</v>
      </c>
      <c r="BV22" s="15" t="n">
        <f aca="false">IF($A22&lt;='3. Leases'!$G$17,'3. Leases'!$C$17*'3. Leases'!$D$17/4,IF(BU22&lt;'3. Leases'!$H$17+'2. Inputs'!$B$10,0,'3. Leases'!$C$17*MAX(0,'3. Leases'!$F$17*'3. Leases'!$E$17*(1+'2. Inputs'!$B$6)^(('3. Leases'!$G$17+'3. Leases'!$H$17+INT(($A22-'3. Leases'!$G$17-1)/('3. Leases'!$H$17+'2. Inputs'!$B$11))*('3. Leases'!$H$17+'2. Inputs'!$B$11))/4)-('2. Inputs'!$B$3+'2. Inputs'!$B$4)*(1+'2. Inputs'!$B$7)^(('3. Leases'!$G$17+'3. Leases'!$H$17+INT(($A22-'3. Leases'!$G$17-1)/('3. Leases'!$H$17+'2. Inputs'!$B$11))*('3. Leases'!$H$17+'2. Inputs'!$B$11))/4))/4))</f>
        <v>24831.3684375</v>
      </c>
      <c r="BW22" s="15" t="n">
        <f aca="false">IF($A22&lt;='3. Leases'!$G$17,'3. Leases'!$C$17*'3. Leases'!$D$17,IF(BU22&lt;'3. Leases'!$H$17,0,'3. Leases'!$C$17*MAX(0,'3. Leases'!$F$17*'3. Leases'!$E$17*(1+'2. Inputs'!$B$6)^(('3. Leases'!$G$17+'3. Leases'!$H$17+INT(($A22-'3. Leases'!$G$17-1)/('3. Leases'!$H$17+'2. Inputs'!$B$11))*('3. Leases'!$H$17+'2. Inputs'!$B$11))/4)-('2. Inputs'!$B$3+'2. Inputs'!$B$4)*(1+'2. Inputs'!$B$7)^(('3. Leases'!$G$17+'3. Leases'!$H$17+INT(($A22-'3. Leases'!$G$17-1)/('3. Leases'!$H$17+'2. Inputs'!$B$11))*('3. Leases'!$H$17+'2. Inputs'!$B$11))/4))))</f>
        <v>99325.47375</v>
      </c>
      <c r="BX22" s="15" t="n">
        <f aca="false">IF($A22&lt;='3. Leases'!$G$17,0,IF(BU22=0,'3. Leases'!$C$17*'2. Inputs'!$B$8*(1+'2. Inputs'!$B$7)^(('3. Leases'!$G$17+INT(($A22-'3. Leases'!$G$17-1)/('3. Leases'!$H$17+'2. Inputs'!$B$11))*('3. Leases'!$H$17+'2. Inputs'!$B$11))/4),0)+IF(BU22='3. Leases'!$H$17,'2. Inputs'!$B$12*MAX(0,'3. Leases'!$F$17*'3. Leases'!$E$17*(1+'2. Inputs'!$B$6)^(('3. Leases'!$G$17+'3. Leases'!$H$17+INT(($A22-'3. Leases'!$G$17-1)/('3. Leases'!$H$17+'2. Inputs'!$B$11))*('3. Leases'!$H$17+'2. Inputs'!$B$11))/4)-('2. Inputs'!$B$3+'2. Inputs'!$B$4)*(1+'2. Inputs'!$B$7)^(('3. Leases'!$G$17+'3. Leases'!$H$17+INT(($A22-'3. Leases'!$G$17-1)/('3. Leases'!$H$17+'2. Inputs'!$B$11))*('3. Leases'!$H$17+'2. Inputs'!$B$11))/4))*'3. Leases'!$C$17,0))</f>
        <v>0</v>
      </c>
      <c r="BY22" s="15" t="n">
        <f aca="false">IF($A22&lt;='3. Leases'!$G$17,0,IF(BU22&lt;'3. Leases'!$H$17,'3. Leases'!$C$17,0))</f>
        <v>0</v>
      </c>
      <c r="BZ22" s="14" t="n">
        <f aca="false">IF($A22&lt;='3. Leases'!$G$18,-1,MOD($A22-'3. Leases'!$G$18-1,('3. Leases'!$H$18+'2. Inputs'!$B$11)))</f>
        <v>-1</v>
      </c>
      <c r="CA22" s="15" t="n">
        <f aca="false">IF($A22&lt;='3. Leases'!$G$18,'3. Leases'!$C$18*'3. Leases'!$D$18/4,IF(BZ22&lt;'3. Leases'!$H$18+'2. Inputs'!$B$10,0,'3. Leases'!$C$18*MAX(0,'3. Leases'!$F$18*'3. Leases'!$E$18*(1+'2. Inputs'!$B$6)^(('3. Leases'!$G$18+'3. Leases'!$H$18+INT(($A22-'3. Leases'!$G$18-1)/('3. Leases'!$H$18+'2. Inputs'!$B$11))*('3. Leases'!$H$18+'2. Inputs'!$B$11))/4)-('2. Inputs'!$B$3+'2. Inputs'!$B$4)*(1+'2. Inputs'!$B$7)^(('3. Leases'!$G$18+'3. Leases'!$H$18+INT(($A22-'3. Leases'!$G$18-1)/('3. Leases'!$H$18+'2. Inputs'!$B$11))*('3. Leases'!$H$18+'2. Inputs'!$B$11))/4))/4))</f>
        <v>118000</v>
      </c>
      <c r="CB22" s="15" t="n">
        <f aca="false">IF($A22&lt;='3. Leases'!$G$18,'3. Leases'!$C$18*'3. Leases'!$D$18,IF(BZ22&lt;'3. Leases'!$H$18,0,'3. Leases'!$C$18*MAX(0,'3. Leases'!$F$18*'3. Leases'!$E$18*(1+'2. Inputs'!$B$6)^(('3. Leases'!$G$18+'3. Leases'!$H$18+INT(($A22-'3. Leases'!$G$18-1)/('3. Leases'!$H$18+'2. Inputs'!$B$11))*('3. Leases'!$H$18+'2. Inputs'!$B$11))/4)-('2. Inputs'!$B$3+'2. Inputs'!$B$4)*(1+'2. Inputs'!$B$7)^(('3. Leases'!$G$18+'3. Leases'!$H$18+INT(($A22-'3. Leases'!$G$18-1)/('3. Leases'!$H$18+'2. Inputs'!$B$11))*('3. Leases'!$H$18+'2. Inputs'!$B$11))/4))))</f>
        <v>472000</v>
      </c>
      <c r="CC22" s="15" t="n">
        <f aca="false">IF($A22&lt;='3. Leases'!$G$18,0,IF(BZ22=0,'3. Leases'!$C$18*'2. Inputs'!$B$8*(1+'2. Inputs'!$B$7)^(('3. Leases'!$G$18+INT(($A22-'3. Leases'!$G$18-1)/('3. Leases'!$H$18+'2. Inputs'!$B$11))*('3. Leases'!$H$18+'2. Inputs'!$B$11))/4),0)+IF(BZ22='3. Leases'!$H$18,'2. Inputs'!$B$12*MAX(0,'3. Leases'!$F$18*'3. Leases'!$E$18*(1+'2. Inputs'!$B$6)^(('3. Leases'!$G$18+'3. Leases'!$H$18+INT(($A22-'3. Leases'!$G$18-1)/('3. Leases'!$H$18+'2. Inputs'!$B$11))*('3. Leases'!$H$18+'2. Inputs'!$B$11))/4)-('2. Inputs'!$B$3+'2. Inputs'!$B$4)*(1+'2. Inputs'!$B$7)^(('3. Leases'!$G$18+'3. Leases'!$H$18+INT(($A22-'3. Leases'!$G$18-1)/('3. Leases'!$H$18+'2. Inputs'!$B$11))*('3. Leases'!$H$18+'2. Inputs'!$B$11))/4))*'3. Leases'!$C$18,0))</f>
        <v>0</v>
      </c>
      <c r="CD22" s="15" t="n">
        <f aca="false">IF($A22&lt;='3. Leases'!$G$18,0,IF(BZ22&lt;'3. Leases'!$H$18,'3. Leases'!$C$18,0))</f>
        <v>0</v>
      </c>
      <c r="CE22" s="14" t="n">
        <f aca="false">IF($A22&lt;='3. Leases'!$G$19,-1,MOD($A22-'3. Leases'!$G$19-1,('3. Leases'!$H$19+'2. Inputs'!$B$11)))</f>
        <v>18</v>
      </c>
      <c r="CF22" s="15" t="n">
        <f aca="false">IF($A22&lt;='3. Leases'!$G$19,'3. Leases'!$C$19*'3. Leases'!$D$19/4,IF(CE22&lt;'3. Leases'!$H$19+'2. Inputs'!$B$10,0,'3. Leases'!$C$19*MAX(0,'3. Leases'!$F$19*'3. Leases'!$E$19*(1+'2. Inputs'!$B$6)^(('3. Leases'!$G$19+'3. Leases'!$H$19+INT(($A22-'3. Leases'!$G$19-1)/('3. Leases'!$H$19+'2. Inputs'!$B$11))*('3. Leases'!$H$19+'2. Inputs'!$B$11))/4)-('2. Inputs'!$B$3+'2. Inputs'!$B$4)*(1+'2. Inputs'!$B$7)^(('3. Leases'!$G$19+'3. Leases'!$H$19+INT(($A22-'3. Leases'!$G$19-1)/('3. Leases'!$H$19+'2. Inputs'!$B$11))*('3. Leases'!$H$19+'2. Inputs'!$B$11))/4))/4))</f>
        <v>26174.65625</v>
      </c>
      <c r="CG22" s="15" t="n">
        <f aca="false">IF($A22&lt;='3. Leases'!$G$19,'3. Leases'!$C$19*'3. Leases'!$D$19,IF(CE22&lt;'3. Leases'!$H$19,0,'3. Leases'!$C$19*MAX(0,'3. Leases'!$F$19*'3. Leases'!$E$19*(1+'2. Inputs'!$B$6)^(('3. Leases'!$G$19+'3. Leases'!$H$19+INT(($A22-'3. Leases'!$G$19-1)/('3. Leases'!$H$19+'2. Inputs'!$B$11))*('3. Leases'!$H$19+'2. Inputs'!$B$11))/4)-('2. Inputs'!$B$3+'2. Inputs'!$B$4)*(1+'2. Inputs'!$B$7)^(('3. Leases'!$G$19+'3. Leases'!$H$19+INT(($A22-'3. Leases'!$G$19-1)/('3. Leases'!$H$19+'2. Inputs'!$B$11))*('3. Leases'!$H$19+'2. Inputs'!$B$11))/4))))</f>
        <v>104698.625</v>
      </c>
      <c r="CH22" s="15" t="n">
        <f aca="false">IF($A22&lt;='3. Leases'!$G$19,0,IF(CE22=0,'3. Leases'!$C$19*'2. Inputs'!$B$8*(1+'2. Inputs'!$B$7)^(('3. Leases'!$G$19+INT(($A22-'3. Leases'!$G$19-1)/('3. Leases'!$H$19+'2. Inputs'!$B$11))*('3. Leases'!$H$19+'2. Inputs'!$B$11))/4),0)+IF(CE22='3. Leases'!$H$19,'2. Inputs'!$B$12*MAX(0,'3. Leases'!$F$19*'3. Leases'!$E$19*(1+'2. Inputs'!$B$6)^(('3. Leases'!$G$19+'3. Leases'!$H$19+INT(($A22-'3. Leases'!$G$19-1)/('3. Leases'!$H$19+'2. Inputs'!$B$11))*('3. Leases'!$H$19+'2. Inputs'!$B$11))/4)-('2. Inputs'!$B$3+'2. Inputs'!$B$4)*(1+'2. Inputs'!$B$7)^(('3. Leases'!$G$19+'3. Leases'!$H$19+INT(($A22-'3. Leases'!$G$19-1)/('3. Leases'!$H$19+'2. Inputs'!$B$11))*('3. Leases'!$H$19+'2. Inputs'!$B$11))/4))*'3. Leases'!$C$19,0))</f>
        <v>0</v>
      </c>
      <c r="CI22" s="15" t="n">
        <f aca="false">IF($A22&lt;='3. Leases'!$G$19,0,IF(CE22&lt;'3. Leases'!$H$19,'3. Leases'!$C$19,0))</f>
        <v>0</v>
      </c>
      <c r="CJ22" s="15" t="n">
        <f aca="false">D22+I22+N22+S22+X22+AC22+AH22+AM22+AR22+AW22+BB22+BG22+BL22+BQ22+BV22+CA22+CF22</f>
        <v>1023934.9056994</v>
      </c>
      <c r="CK22" s="15" t="n">
        <f aca="false">E22+J22+O22+T22+Y22+AD22+AI22+AN22+AS22+AX22+BC22+BH22+BM22+BR22+BW22+CB22+CG22</f>
        <v>4664643.18287306</v>
      </c>
      <c r="CL22" s="15" t="n">
        <f aca="false">F22+K22+P22+U22+Z22+AE22+AJ22+AO22+AT22+AY22+BD22+BI22+BN22+BS22+BX22+CC22+CH22</f>
        <v>262351.553849213</v>
      </c>
      <c r="CM22" s="15" t="n">
        <f aca="false">G22+L22+Q22+V22+AA22+AF22+AK22+AP22+AU22+AZ22+BE22+BJ22+BO22+BT22+BY22+CD22+CI22</f>
        <v>4780</v>
      </c>
      <c r="CN22" s="15" t="n">
        <f aca="false">CJ22*(1-'2. Inputs'!$B$13)*(1-'2. Inputs'!$B$15)-CM22*('2. Inputs'!$B$5-'2. Inputs'!$B$4*MIN('2. Inputs'!$B$14,'2. Inputs'!$B$9)/'2. Inputs'!$B$9)*(1+'2. Inputs'!$B$7)^(($A22-1)/4)/4</f>
        <v>815155.906895862</v>
      </c>
      <c r="CO22" s="15" t="n">
        <f aca="false">CN22-CL22</f>
        <v>552804.35304665</v>
      </c>
      <c r="CP22" s="16" t="n">
        <f aca="false">1/(1+((1+'2. Inputs'!$B$16)^0.25-1))^$A22</f>
        <v>0.678748282438862</v>
      </c>
      <c r="CQ22" s="15" t="n">
        <f aca="false">CO22*CP22</f>
        <v>375215.00515514</v>
      </c>
    </row>
    <row r="23" customFormat="false" ht="15" hidden="false" customHeight="false" outlineLevel="0" collapsed="false">
      <c r="A23" s="0" t="n">
        <v>20</v>
      </c>
      <c r="B23" s="0" t="n">
        <f aca="false">CEILING(A23/4,1)</f>
        <v>5</v>
      </c>
      <c r="C23" s="14" t="n">
        <f aca="false">IF($A23&lt;='3. Leases'!$G$3,-1,MOD($A23-'3. Leases'!$G$3-1,('3. Leases'!$H$3+'2. Inputs'!$B$11)))</f>
        <v>-1</v>
      </c>
      <c r="D23" s="15" t="n">
        <f aca="false">IF($A23&lt;='3. Leases'!$G$3,'3. Leases'!$C$3*'3. Leases'!$D$3/4,IF(C23&lt;'3. Leases'!$H$3+'2. Inputs'!$B$10,0,'3. Leases'!$C$3*MAX(0,'3. Leases'!$F$3*'3. Leases'!$E$3*(1+'2. Inputs'!$B$6)^(('3. Leases'!$G$3+'3. Leases'!$H$3+INT(($A23-'3. Leases'!$G$3-1)/('3. Leases'!$H$3+'2. Inputs'!$B$11))*('3. Leases'!$H$3+'2. Inputs'!$B$11))/4)-('2. Inputs'!$B$3+'2. Inputs'!$B$4)*(1+'2. Inputs'!$B$7)^(('3. Leases'!$G$3+'3. Leases'!$H$3+INT(($A23-'3. Leases'!$G$3-1)/('3. Leases'!$H$3+'2. Inputs'!$B$11))*('3. Leases'!$H$3+'2. Inputs'!$B$11))/4))/4))</f>
        <v>140400</v>
      </c>
      <c r="E23" s="15" t="n">
        <f aca="false">IF($A23&lt;='3. Leases'!$G$3,'3. Leases'!$C$3*'3. Leases'!$D$3,IF(C23&lt;'3. Leases'!$H$3,0,'3. Leases'!$C$3*MAX(0,'3. Leases'!$F$3*'3. Leases'!$E$3*(1+'2. Inputs'!$B$6)^(('3. Leases'!$G$3+'3. Leases'!$H$3+INT(($A23-'3. Leases'!$G$3-1)/('3. Leases'!$H$3+'2. Inputs'!$B$11))*('3. Leases'!$H$3+'2. Inputs'!$B$11))/4)-('2. Inputs'!$B$3+'2. Inputs'!$B$4)*(1+'2. Inputs'!$B$7)^(('3. Leases'!$G$3+'3. Leases'!$H$3+INT(($A23-'3. Leases'!$G$3-1)/('3. Leases'!$H$3+'2. Inputs'!$B$11))*('3. Leases'!$H$3+'2. Inputs'!$B$11))/4))))</f>
        <v>561600</v>
      </c>
      <c r="F23" s="15" t="n">
        <f aca="false">IF($A23&lt;='3. Leases'!$G$3,0,IF(C23=0,'3. Leases'!$C$3*'2. Inputs'!$B$8*(1+'2. Inputs'!$B$7)^(('3. Leases'!$G$3+INT(($A23-'3. Leases'!$G$3-1)/('3. Leases'!$H$3+'2. Inputs'!$B$11))*('3. Leases'!$H$3+'2. Inputs'!$B$11))/4),0)+IF(C23='3. Leases'!$H$3,'2. Inputs'!$B$12*MAX(0,'3. Leases'!$F$3*'3. Leases'!$E$3*(1+'2. Inputs'!$B$6)^(('3. Leases'!$G$3+'3. Leases'!$H$3+INT(($A23-'3. Leases'!$G$3-1)/('3. Leases'!$H$3+'2. Inputs'!$B$11))*('3. Leases'!$H$3+'2. Inputs'!$B$11))/4)-('2. Inputs'!$B$3+'2. Inputs'!$B$4)*(1+'2. Inputs'!$B$7)^(('3. Leases'!$G$3+'3. Leases'!$H$3+INT(($A23-'3. Leases'!$G$3-1)/('3. Leases'!$H$3+'2. Inputs'!$B$11))*('3. Leases'!$H$3+'2. Inputs'!$B$11))/4))*'3. Leases'!$C$3,0))</f>
        <v>0</v>
      </c>
      <c r="G23" s="15" t="n">
        <f aca="false">IF($A23&lt;='3. Leases'!$G$3,0,IF(C23&lt;'3. Leases'!$H$3,'3. Leases'!$C$3,0))</f>
        <v>0</v>
      </c>
      <c r="H23" s="14" t="n">
        <f aca="false">IF($A23&lt;='3. Leases'!$G$4,-1,MOD($A23-'3. Leases'!$G$4-1,('3. Leases'!$H$4+'2. Inputs'!$B$11)))</f>
        <v>5</v>
      </c>
      <c r="I23" s="15" t="n">
        <f aca="false">IF($A23&lt;='3. Leases'!$G$4,'3. Leases'!$C$4*'3. Leases'!$D$4/4,IF(H23&lt;'3. Leases'!$H$4+'2. Inputs'!$B$10,0,'3. Leases'!$C$4*MAX(0,'3. Leases'!$F$4*'3. Leases'!$E$4*(1+'2. Inputs'!$B$6)^(('3. Leases'!$G$4+'3. Leases'!$H$4+INT(($A23-'3. Leases'!$G$4-1)/('3. Leases'!$H$4+'2. Inputs'!$B$11))*('3. Leases'!$H$4+'2. Inputs'!$B$11))/4)-('2. Inputs'!$B$3+'2. Inputs'!$B$4)*(1+'2. Inputs'!$B$7)^(('3. Leases'!$G$4+'3. Leases'!$H$4+INT(($A23-'3. Leases'!$G$4-1)/('3. Leases'!$H$4+'2. Inputs'!$B$11))*('3. Leases'!$H$4+'2. Inputs'!$B$11))/4))/4))</f>
        <v>0</v>
      </c>
      <c r="J23" s="15" t="n">
        <f aca="false">IF($A23&lt;='3. Leases'!$G$4,'3. Leases'!$C$4*'3. Leases'!$D$4,IF(H23&lt;'3. Leases'!$H$4,0,'3. Leases'!$C$4*MAX(0,'3. Leases'!$F$4*'3. Leases'!$E$4*(1+'2. Inputs'!$B$6)^(('3. Leases'!$G$4+'3. Leases'!$H$4+INT(($A23-'3. Leases'!$G$4-1)/('3. Leases'!$H$4+'2. Inputs'!$B$11))*('3. Leases'!$H$4+'2. Inputs'!$B$11))/4)-('2. Inputs'!$B$3+'2. Inputs'!$B$4)*(1+'2. Inputs'!$B$7)^(('3. Leases'!$G$4+'3. Leases'!$H$4+INT(($A23-'3. Leases'!$G$4-1)/('3. Leases'!$H$4+'2. Inputs'!$B$11))*('3. Leases'!$H$4+'2. Inputs'!$B$11))/4))))</f>
        <v>568903.56007545</v>
      </c>
      <c r="K23" s="15" t="n">
        <f aca="false">IF($A23&lt;='3. Leases'!$G$4,0,IF(H23=0,'3. Leases'!$C$4*'2. Inputs'!$B$8*(1+'2. Inputs'!$B$7)^(('3. Leases'!$G$4+INT(($A23-'3. Leases'!$G$4-1)/('3. Leases'!$H$4+'2. Inputs'!$B$11))*('3. Leases'!$H$4+'2. Inputs'!$B$11))/4),0)+IF(H23='3. Leases'!$H$4,'2. Inputs'!$B$12*MAX(0,'3. Leases'!$F$4*'3. Leases'!$E$4*(1+'2. Inputs'!$B$6)^(('3. Leases'!$G$4+'3. Leases'!$H$4+INT(($A23-'3. Leases'!$G$4-1)/('3. Leases'!$H$4+'2. Inputs'!$B$11))*('3. Leases'!$H$4+'2. Inputs'!$B$11))/4)-('2. Inputs'!$B$3+'2. Inputs'!$B$4)*(1+'2. Inputs'!$B$7)^(('3. Leases'!$G$4+'3. Leases'!$H$4+INT(($A23-'3. Leases'!$G$4-1)/('3. Leases'!$H$4+'2. Inputs'!$B$11))*('3. Leases'!$H$4+'2. Inputs'!$B$11))/4))*'3. Leases'!$C$4,0))</f>
        <v>0</v>
      </c>
      <c r="L23" s="15" t="n">
        <f aca="false">IF($A23&lt;='3. Leases'!$G$4,0,IF(H23&lt;'3. Leases'!$H$4,'3. Leases'!$C$4,0))</f>
        <v>0</v>
      </c>
      <c r="M23" s="14" t="n">
        <f aca="false">IF($A23&lt;='3. Leases'!$G$5,-1,MOD($A23-'3. Leases'!$G$5-1,('3. Leases'!$H$5+'2. Inputs'!$B$11)))</f>
        <v>13</v>
      </c>
      <c r="N23" s="15" t="n">
        <f aca="false">IF($A23&lt;='3. Leases'!$G$5,'3. Leases'!$C$5*'3. Leases'!$D$5/4,IF(M23&lt;'3. Leases'!$H$5+'2. Inputs'!$B$10,0,'3. Leases'!$C$5*MAX(0,'3. Leases'!$F$5*'3. Leases'!$E$5*(1+'2. Inputs'!$B$6)^(('3. Leases'!$G$5+'3. Leases'!$H$5+INT(($A23-'3. Leases'!$G$5-1)/('3. Leases'!$H$5+'2. Inputs'!$B$11))*('3. Leases'!$H$5+'2. Inputs'!$B$11))/4)-('2. Inputs'!$B$3+'2. Inputs'!$B$4)*(1+'2. Inputs'!$B$7)^(('3. Leases'!$G$5+'3. Leases'!$H$5+INT(($A23-'3. Leases'!$G$5-1)/('3. Leases'!$H$5+'2. Inputs'!$B$11))*('3. Leases'!$H$5+'2. Inputs'!$B$11))/4))/4))</f>
        <v>77459.1221905334</v>
      </c>
      <c r="O23" s="15" t="n">
        <f aca="false">IF($A23&lt;='3. Leases'!$G$5,'3. Leases'!$C$5*'3. Leases'!$D$5,IF(M23&lt;'3. Leases'!$H$5,0,'3. Leases'!$C$5*MAX(0,'3. Leases'!$F$5*'3. Leases'!$E$5*(1+'2. Inputs'!$B$6)^(('3. Leases'!$G$5+'3. Leases'!$H$5+INT(($A23-'3. Leases'!$G$5-1)/('3. Leases'!$H$5+'2. Inputs'!$B$11))*('3. Leases'!$H$5+'2. Inputs'!$B$11))/4)-('2. Inputs'!$B$3+'2. Inputs'!$B$4)*(1+'2. Inputs'!$B$7)^(('3. Leases'!$G$5+'3. Leases'!$H$5+INT(($A23-'3. Leases'!$G$5-1)/('3. Leases'!$H$5+'2. Inputs'!$B$11))*('3. Leases'!$H$5+'2. Inputs'!$B$11))/4))))</f>
        <v>309836.488762134</v>
      </c>
      <c r="P23" s="15" t="n">
        <f aca="false">IF($A23&lt;='3. Leases'!$G$5,0,IF(M23=0,'3. Leases'!$C$5*'2. Inputs'!$B$8*(1+'2. Inputs'!$B$7)^(('3. Leases'!$G$5+INT(($A23-'3. Leases'!$G$5-1)/('3. Leases'!$H$5+'2. Inputs'!$B$11))*('3. Leases'!$H$5+'2. Inputs'!$B$11))/4),0)+IF(M23='3. Leases'!$H$5,'2. Inputs'!$B$12*MAX(0,'3. Leases'!$F$5*'3. Leases'!$E$5*(1+'2. Inputs'!$B$6)^(('3. Leases'!$G$5+'3. Leases'!$H$5+INT(($A23-'3. Leases'!$G$5-1)/('3. Leases'!$H$5+'2. Inputs'!$B$11))*('3. Leases'!$H$5+'2. Inputs'!$B$11))/4)-('2. Inputs'!$B$3+'2. Inputs'!$B$4)*(1+'2. Inputs'!$B$7)^(('3. Leases'!$G$5+'3. Leases'!$H$5+INT(($A23-'3. Leases'!$G$5-1)/('3. Leases'!$H$5+'2. Inputs'!$B$11))*('3. Leases'!$H$5+'2. Inputs'!$B$11))/4))*'3. Leases'!$C$5,0))</f>
        <v>0</v>
      </c>
      <c r="Q23" s="15" t="n">
        <f aca="false">IF($A23&lt;='3. Leases'!$G$5,0,IF(M23&lt;'3. Leases'!$H$5,'3. Leases'!$C$5,0))</f>
        <v>0</v>
      </c>
      <c r="R23" s="14" t="n">
        <f aca="false">IF($A23&lt;='3. Leases'!$G$6,-1,MOD($A23-'3. Leases'!$G$6-1,('3. Leases'!$H$6+'2. Inputs'!$B$11)))</f>
        <v>9</v>
      </c>
      <c r="S23" s="15" t="n">
        <f aca="false">IF($A23&lt;='3. Leases'!$G$6,'3. Leases'!$C$6*'3. Leases'!$D$6/4,IF(R23&lt;'3. Leases'!$H$6+'2. Inputs'!$B$10,0,'3. Leases'!$C$6*MAX(0,'3. Leases'!$F$6*'3. Leases'!$E$6*(1+'2. Inputs'!$B$6)^(('3. Leases'!$G$6+'3. Leases'!$H$6+INT(($A23-'3. Leases'!$G$6-1)/('3. Leases'!$H$6+'2. Inputs'!$B$11))*('3. Leases'!$H$6+'2. Inputs'!$B$11))/4)-('2. Inputs'!$B$3+'2. Inputs'!$B$4)*(1+'2. Inputs'!$B$7)^(('3. Leases'!$G$6+'3. Leases'!$H$6+INT(($A23-'3. Leases'!$G$6-1)/('3. Leases'!$H$6+'2. Inputs'!$B$11))*('3. Leases'!$H$6+'2. Inputs'!$B$11))/4))/4))</f>
        <v>52221.3103266196</v>
      </c>
      <c r="T23" s="15" t="n">
        <f aca="false">IF($A23&lt;='3. Leases'!$G$6,'3. Leases'!$C$6*'3. Leases'!$D$6,IF(R23&lt;'3. Leases'!$H$6,0,'3. Leases'!$C$6*MAX(0,'3. Leases'!$F$6*'3. Leases'!$E$6*(1+'2. Inputs'!$B$6)^(('3. Leases'!$G$6+'3. Leases'!$H$6+INT(($A23-'3. Leases'!$G$6-1)/('3. Leases'!$H$6+'2. Inputs'!$B$11))*('3. Leases'!$H$6+'2. Inputs'!$B$11))/4)-('2. Inputs'!$B$3+'2. Inputs'!$B$4)*(1+'2. Inputs'!$B$7)^(('3. Leases'!$G$6+'3. Leases'!$H$6+INT(($A23-'3. Leases'!$G$6-1)/('3. Leases'!$H$6+'2. Inputs'!$B$11))*('3. Leases'!$H$6+'2. Inputs'!$B$11))/4))))</f>
        <v>208885.241306479</v>
      </c>
      <c r="U23" s="15" t="n">
        <f aca="false">IF($A23&lt;='3. Leases'!$G$6,0,IF(R23=0,'3. Leases'!$C$6*'2. Inputs'!$B$8*(1+'2. Inputs'!$B$7)^(('3. Leases'!$G$6+INT(($A23-'3. Leases'!$G$6-1)/('3. Leases'!$H$6+'2. Inputs'!$B$11))*('3. Leases'!$H$6+'2. Inputs'!$B$11))/4),0)+IF(R23='3. Leases'!$H$6,'2. Inputs'!$B$12*MAX(0,'3. Leases'!$F$6*'3. Leases'!$E$6*(1+'2. Inputs'!$B$6)^(('3. Leases'!$G$6+'3. Leases'!$H$6+INT(($A23-'3. Leases'!$G$6-1)/('3. Leases'!$H$6+'2. Inputs'!$B$11))*('3. Leases'!$H$6+'2. Inputs'!$B$11))/4)-('2. Inputs'!$B$3+'2. Inputs'!$B$4)*(1+'2. Inputs'!$B$7)^(('3. Leases'!$G$6+'3. Leases'!$H$6+INT(($A23-'3. Leases'!$G$6-1)/('3. Leases'!$H$6+'2. Inputs'!$B$11))*('3. Leases'!$H$6+'2. Inputs'!$B$11))/4))*'3. Leases'!$C$6,0))</f>
        <v>0</v>
      </c>
      <c r="V23" s="15" t="n">
        <f aca="false">IF($A23&lt;='3. Leases'!$G$6,0,IF(R23&lt;'3. Leases'!$H$6,'3. Leases'!$C$6,0))</f>
        <v>0</v>
      </c>
      <c r="W23" s="14" t="n">
        <f aca="false">IF($A23&lt;='3. Leases'!$G$7,-1,MOD($A23-'3. Leases'!$G$7-1,('3. Leases'!$H$7+'2. Inputs'!$B$11)))</f>
        <v>-1</v>
      </c>
      <c r="X23" s="15" t="n">
        <f aca="false">IF($A23&lt;='3. Leases'!$G$7,'3. Leases'!$C$7*'3. Leases'!$D$7/4,IF(W23&lt;'3. Leases'!$H$7+'2. Inputs'!$B$10,0,'3. Leases'!$C$7*MAX(0,'3. Leases'!$F$7*'3. Leases'!$E$7*(1+'2. Inputs'!$B$6)^(('3. Leases'!$G$7+'3. Leases'!$H$7+INT(($A23-'3. Leases'!$G$7-1)/('3. Leases'!$H$7+'2. Inputs'!$B$11))*('3. Leases'!$H$7+'2. Inputs'!$B$11))/4)-('2. Inputs'!$B$3+'2. Inputs'!$B$4)*(1+'2. Inputs'!$B$7)^(('3. Leases'!$G$7+'3. Leases'!$H$7+INT(($A23-'3. Leases'!$G$7-1)/('3. Leases'!$H$7+'2. Inputs'!$B$11))*('3. Leases'!$H$7+'2. Inputs'!$B$11))/4))/4))</f>
        <v>106000</v>
      </c>
      <c r="Y23" s="15" t="n">
        <f aca="false">IF($A23&lt;='3. Leases'!$G$7,'3. Leases'!$C$7*'3. Leases'!$D$7,IF(W23&lt;'3. Leases'!$H$7,0,'3. Leases'!$C$7*MAX(0,'3. Leases'!$F$7*'3. Leases'!$E$7*(1+'2. Inputs'!$B$6)^(('3. Leases'!$G$7+'3. Leases'!$H$7+INT(($A23-'3. Leases'!$G$7-1)/('3. Leases'!$H$7+'2. Inputs'!$B$11))*('3. Leases'!$H$7+'2. Inputs'!$B$11))/4)-('2. Inputs'!$B$3+'2. Inputs'!$B$4)*(1+'2. Inputs'!$B$7)^(('3. Leases'!$G$7+'3. Leases'!$H$7+INT(($A23-'3. Leases'!$G$7-1)/('3. Leases'!$H$7+'2. Inputs'!$B$11))*('3. Leases'!$H$7+'2. Inputs'!$B$11))/4))))</f>
        <v>424000</v>
      </c>
      <c r="Z23" s="15" t="n">
        <f aca="false">IF($A23&lt;='3. Leases'!$G$7,0,IF(W23=0,'3. Leases'!$C$7*'2. Inputs'!$B$8*(1+'2. Inputs'!$B$7)^(('3. Leases'!$G$7+INT(($A23-'3. Leases'!$G$7-1)/('3. Leases'!$H$7+'2. Inputs'!$B$11))*('3. Leases'!$H$7+'2. Inputs'!$B$11))/4),0)+IF(W23='3. Leases'!$H$7,'2. Inputs'!$B$12*MAX(0,'3. Leases'!$F$7*'3. Leases'!$E$7*(1+'2. Inputs'!$B$6)^(('3. Leases'!$G$7+'3. Leases'!$H$7+INT(($A23-'3. Leases'!$G$7-1)/('3. Leases'!$H$7+'2. Inputs'!$B$11))*('3. Leases'!$H$7+'2. Inputs'!$B$11))/4)-('2. Inputs'!$B$3+'2. Inputs'!$B$4)*(1+'2. Inputs'!$B$7)^(('3. Leases'!$G$7+'3. Leases'!$H$7+INT(($A23-'3. Leases'!$G$7-1)/('3. Leases'!$H$7+'2. Inputs'!$B$11))*('3. Leases'!$H$7+'2. Inputs'!$B$11))/4))*'3. Leases'!$C$7,0))</f>
        <v>0</v>
      </c>
      <c r="AA23" s="15" t="n">
        <f aca="false">IF($A23&lt;='3. Leases'!$G$7,0,IF(W23&lt;'3. Leases'!$H$7,'3. Leases'!$C$7,0))</f>
        <v>0</v>
      </c>
      <c r="AB23" s="14" t="n">
        <f aca="false">IF($A23&lt;='3. Leases'!$G$8,-1,MOD($A23-'3. Leases'!$G$8-1,('3. Leases'!$H$8+'2. Inputs'!$B$11)))</f>
        <v>1</v>
      </c>
      <c r="AC23" s="15" t="n">
        <f aca="false">IF($A23&lt;='3. Leases'!$G$8,'3. Leases'!$C$8*'3. Leases'!$D$8/4,IF(AB23&lt;'3. Leases'!$H$8+'2. Inputs'!$B$10,0,'3. Leases'!$C$8*MAX(0,'3. Leases'!$F$8*'3. Leases'!$E$8*(1+'2. Inputs'!$B$6)^(('3. Leases'!$G$8+'3. Leases'!$H$8+INT(($A23-'3. Leases'!$G$8-1)/('3. Leases'!$H$8+'2. Inputs'!$B$11))*('3. Leases'!$H$8+'2. Inputs'!$B$11))/4)-('2. Inputs'!$B$3+'2. Inputs'!$B$4)*(1+'2. Inputs'!$B$7)^(('3. Leases'!$G$8+'3. Leases'!$H$8+INT(($A23-'3. Leases'!$G$8-1)/('3. Leases'!$H$8+'2. Inputs'!$B$11))*('3. Leases'!$H$8+'2. Inputs'!$B$11))/4))/4))</f>
        <v>0</v>
      </c>
      <c r="AD23" s="15" t="n">
        <f aca="false">IF($A23&lt;='3. Leases'!$G$8,'3. Leases'!$C$8*'3. Leases'!$D$8,IF(AB23&lt;'3. Leases'!$H$8,0,'3. Leases'!$C$8*MAX(0,'3. Leases'!$F$8*'3. Leases'!$E$8*(1+'2. Inputs'!$B$6)^(('3. Leases'!$G$8+'3. Leases'!$H$8+INT(($A23-'3. Leases'!$G$8-1)/('3. Leases'!$H$8+'2. Inputs'!$B$11))*('3. Leases'!$H$8+'2. Inputs'!$B$11))/4)-('2. Inputs'!$B$3+'2. Inputs'!$B$4)*(1+'2. Inputs'!$B$7)^(('3. Leases'!$G$8+'3. Leases'!$H$8+INT(($A23-'3. Leases'!$G$8-1)/('3. Leases'!$H$8+'2. Inputs'!$B$11))*('3. Leases'!$H$8+'2. Inputs'!$B$11))/4))))</f>
        <v>0</v>
      </c>
      <c r="AE23" s="15" t="n">
        <f aca="false">IF($A23&lt;='3. Leases'!$G$8,0,IF(AB23=0,'3. Leases'!$C$8*'2. Inputs'!$B$8*(1+'2. Inputs'!$B$7)^(('3. Leases'!$G$8+INT(($A23-'3. Leases'!$G$8-1)/('3. Leases'!$H$8+'2. Inputs'!$B$11))*('3. Leases'!$H$8+'2. Inputs'!$B$11))/4),0)+IF(AB23='3. Leases'!$H$8,'2. Inputs'!$B$12*MAX(0,'3. Leases'!$F$8*'3. Leases'!$E$8*(1+'2. Inputs'!$B$6)^(('3. Leases'!$G$8+'3. Leases'!$H$8+INT(($A23-'3. Leases'!$G$8-1)/('3. Leases'!$H$8+'2. Inputs'!$B$11))*('3. Leases'!$H$8+'2. Inputs'!$B$11))/4)-('2. Inputs'!$B$3+'2. Inputs'!$B$4)*(1+'2. Inputs'!$B$7)^(('3. Leases'!$G$8+'3. Leases'!$H$8+INT(($A23-'3. Leases'!$G$8-1)/('3. Leases'!$H$8+'2. Inputs'!$B$11))*('3. Leases'!$H$8+'2. Inputs'!$B$11))/4))*'3. Leases'!$C$8,0))</f>
        <v>0</v>
      </c>
      <c r="AF23" s="15" t="n">
        <f aca="false">IF($A23&lt;='3. Leases'!$G$8,0,IF(AB23&lt;'3. Leases'!$H$8,'3. Leases'!$C$8,0))</f>
        <v>880</v>
      </c>
      <c r="AG23" s="14" t="n">
        <f aca="false">IF($A23&lt;='3. Leases'!$G$9,-1,MOD($A23-'3. Leases'!$G$9-1,('3. Leases'!$H$9+'2. Inputs'!$B$11)))</f>
        <v>-1</v>
      </c>
      <c r="AH23" s="15" t="n">
        <f aca="false">IF($A23&lt;='3. Leases'!$G$9,'3. Leases'!$C$9*'3. Leases'!$D$9/4,IF(AG23&lt;'3. Leases'!$H$9+'2. Inputs'!$B$10,0,'3. Leases'!$C$9*MAX(0,'3. Leases'!$F$9*'3. Leases'!$E$9*(1+'2. Inputs'!$B$6)^(('3. Leases'!$G$9+'3. Leases'!$H$9+INT(($A23-'3. Leases'!$G$9-1)/('3. Leases'!$H$9+'2. Inputs'!$B$11))*('3. Leases'!$H$9+'2. Inputs'!$B$11))/4)-('2. Inputs'!$B$3+'2. Inputs'!$B$4)*(1+'2. Inputs'!$B$7)^(('3. Leases'!$G$9+'3. Leases'!$H$9+INT(($A23-'3. Leases'!$G$9-1)/('3. Leases'!$H$9+'2. Inputs'!$B$11))*('3. Leases'!$H$9+'2. Inputs'!$B$11))/4))/4))</f>
        <v>59800</v>
      </c>
      <c r="AI23" s="15" t="n">
        <f aca="false">IF($A23&lt;='3. Leases'!$G$9,'3. Leases'!$C$9*'3. Leases'!$D$9,IF(AG23&lt;'3. Leases'!$H$9,0,'3. Leases'!$C$9*MAX(0,'3. Leases'!$F$9*'3. Leases'!$E$9*(1+'2. Inputs'!$B$6)^(('3. Leases'!$G$9+'3. Leases'!$H$9+INT(($A23-'3. Leases'!$G$9-1)/('3. Leases'!$H$9+'2. Inputs'!$B$11))*('3. Leases'!$H$9+'2. Inputs'!$B$11))/4)-('2. Inputs'!$B$3+'2. Inputs'!$B$4)*(1+'2. Inputs'!$B$7)^(('3. Leases'!$G$9+'3. Leases'!$H$9+INT(($A23-'3. Leases'!$G$9-1)/('3. Leases'!$H$9+'2. Inputs'!$B$11))*('3. Leases'!$H$9+'2. Inputs'!$B$11))/4))))</f>
        <v>239200</v>
      </c>
      <c r="AJ23" s="15" t="n">
        <f aca="false">IF($A23&lt;='3. Leases'!$G$9,0,IF(AG23=0,'3. Leases'!$C$9*'2. Inputs'!$B$8*(1+'2. Inputs'!$B$7)^(('3. Leases'!$G$9+INT(($A23-'3. Leases'!$G$9-1)/('3. Leases'!$H$9+'2. Inputs'!$B$11))*('3. Leases'!$H$9+'2. Inputs'!$B$11))/4),0)+IF(AG23='3. Leases'!$H$9,'2. Inputs'!$B$12*MAX(0,'3. Leases'!$F$9*'3. Leases'!$E$9*(1+'2. Inputs'!$B$6)^(('3. Leases'!$G$9+'3. Leases'!$H$9+INT(($A23-'3. Leases'!$G$9-1)/('3. Leases'!$H$9+'2. Inputs'!$B$11))*('3. Leases'!$H$9+'2. Inputs'!$B$11))/4)-('2. Inputs'!$B$3+'2. Inputs'!$B$4)*(1+'2. Inputs'!$B$7)^(('3. Leases'!$G$9+'3. Leases'!$H$9+INT(($A23-'3. Leases'!$G$9-1)/('3. Leases'!$H$9+'2. Inputs'!$B$11))*('3. Leases'!$H$9+'2. Inputs'!$B$11))/4))*'3. Leases'!$C$9,0))</f>
        <v>0</v>
      </c>
      <c r="AK23" s="15" t="n">
        <f aca="false">IF($A23&lt;='3. Leases'!$G$9,0,IF(AG23&lt;'3. Leases'!$H$9,'3. Leases'!$C$9,0))</f>
        <v>0</v>
      </c>
      <c r="AL23" s="14" t="n">
        <f aca="false">IF($A23&lt;='3. Leases'!$G$10,-1,MOD($A23-'3. Leases'!$G$10-1,('3. Leases'!$H$10+'2. Inputs'!$B$11)))</f>
        <v>-1</v>
      </c>
      <c r="AM23" s="15" t="n">
        <f aca="false">IF($A23&lt;='3. Leases'!$G$10,'3. Leases'!$C$10*'3. Leases'!$D$10/4,IF(AL23&lt;'3. Leases'!$H$10+'2. Inputs'!$B$10,0,'3. Leases'!$C$10*MAX(0,'3. Leases'!$F$10*'3. Leases'!$E$10*(1+'2. Inputs'!$B$6)^(('3. Leases'!$G$10+'3. Leases'!$H$10+INT(($A23-'3. Leases'!$G$10-1)/('3. Leases'!$H$10+'2. Inputs'!$B$11))*('3. Leases'!$H$10+'2. Inputs'!$B$11))/4)-('2. Inputs'!$B$3+'2. Inputs'!$B$4)*(1+'2. Inputs'!$B$7)^(('3. Leases'!$G$10+'3. Leases'!$H$10+INT(($A23-'3. Leases'!$G$10-1)/('3. Leases'!$H$10+'2. Inputs'!$B$11))*('3. Leases'!$H$10+'2. Inputs'!$B$11))/4))/4))</f>
        <v>24000</v>
      </c>
      <c r="AN23" s="15" t="n">
        <f aca="false">IF($A23&lt;='3. Leases'!$G$10,'3. Leases'!$C$10*'3. Leases'!$D$10,IF(AL23&lt;'3. Leases'!$H$10,0,'3. Leases'!$C$10*MAX(0,'3. Leases'!$F$10*'3. Leases'!$E$10*(1+'2. Inputs'!$B$6)^(('3. Leases'!$G$10+'3. Leases'!$H$10+INT(($A23-'3. Leases'!$G$10-1)/('3. Leases'!$H$10+'2. Inputs'!$B$11))*('3. Leases'!$H$10+'2. Inputs'!$B$11))/4)-('2. Inputs'!$B$3+'2. Inputs'!$B$4)*(1+'2. Inputs'!$B$7)^(('3. Leases'!$G$10+'3. Leases'!$H$10+INT(($A23-'3. Leases'!$G$10-1)/('3. Leases'!$H$10+'2. Inputs'!$B$11))*('3. Leases'!$H$10+'2. Inputs'!$B$11))/4))))</f>
        <v>96000</v>
      </c>
      <c r="AO23" s="15" t="n">
        <f aca="false">IF($A23&lt;='3. Leases'!$G$10,0,IF(AL23=0,'3. Leases'!$C$10*'2. Inputs'!$B$8*(1+'2. Inputs'!$B$7)^(('3. Leases'!$G$10+INT(($A23-'3. Leases'!$G$10-1)/('3. Leases'!$H$10+'2. Inputs'!$B$11))*('3. Leases'!$H$10+'2. Inputs'!$B$11))/4),0)+IF(AL23='3. Leases'!$H$10,'2. Inputs'!$B$12*MAX(0,'3. Leases'!$F$10*'3. Leases'!$E$10*(1+'2. Inputs'!$B$6)^(('3. Leases'!$G$10+'3. Leases'!$H$10+INT(($A23-'3. Leases'!$G$10-1)/('3. Leases'!$H$10+'2. Inputs'!$B$11))*('3. Leases'!$H$10+'2. Inputs'!$B$11))/4)-('2. Inputs'!$B$3+'2. Inputs'!$B$4)*(1+'2. Inputs'!$B$7)^(('3. Leases'!$G$10+'3. Leases'!$H$10+INT(($A23-'3. Leases'!$G$10-1)/('3. Leases'!$H$10+'2. Inputs'!$B$11))*('3. Leases'!$H$10+'2. Inputs'!$B$11))/4))*'3. Leases'!$C$10,0))</f>
        <v>0</v>
      </c>
      <c r="AP23" s="15" t="n">
        <f aca="false">IF($A23&lt;='3. Leases'!$G$10,0,IF(AL23&lt;'3. Leases'!$H$10,'3. Leases'!$C$10,0))</f>
        <v>0</v>
      </c>
      <c r="AQ23" s="14" t="n">
        <f aca="false">IF($A23&lt;='3. Leases'!$G$11,-1,MOD($A23-'3. Leases'!$G$11-1,('3. Leases'!$H$11+'2. Inputs'!$B$11)))</f>
        <v>7</v>
      </c>
      <c r="AR23" s="15" t="n">
        <f aca="false">IF($A23&lt;='3. Leases'!$G$11,'3. Leases'!$C$11*'3. Leases'!$D$11/4,IF(AQ23&lt;'3. Leases'!$H$11+'2. Inputs'!$B$10,0,'3. Leases'!$C$11*MAX(0,'3. Leases'!$F$11*'3. Leases'!$E$11*(1+'2. Inputs'!$B$6)^(('3. Leases'!$G$11+'3. Leases'!$H$11+INT(($A23-'3. Leases'!$G$11-1)/('3. Leases'!$H$11+'2. Inputs'!$B$11))*('3. Leases'!$H$11+'2. Inputs'!$B$11))/4)-('2. Inputs'!$B$3+'2. Inputs'!$B$4)*(1+'2. Inputs'!$B$7)^(('3. Leases'!$G$11+'3. Leases'!$H$11+INT(($A23-'3. Leases'!$G$11-1)/('3. Leases'!$H$11+'2. Inputs'!$B$11))*('3. Leases'!$H$11+'2. Inputs'!$B$11))/4))/4))</f>
        <v>153600.90759225</v>
      </c>
      <c r="AS23" s="15" t="n">
        <f aca="false">IF($A23&lt;='3. Leases'!$G$11,'3. Leases'!$C$11*'3. Leases'!$D$11,IF(AQ23&lt;'3. Leases'!$H$11,0,'3. Leases'!$C$11*MAX(0,'3. Leases'!$F$11*'3. Leases'!$E$11*(1+'2. Inputs'!$B$6)^(('3. Leases'!$G$11+'3. Leases'!$H$11+INT(($A23-'3. Leases'!$G$11-1)/('3. Leases'!$H$11+'2. Inputs'!$B$11))*('3. Leases'!$H$11+'2. Inputs'!$B$11))/4)-('2. Inputs'!$B$3+'2. Inputs'!$B$4)*(1+'2. Inputs'!$B$7)^(('3. Leases'!$G$11+'3. Leases'!$H$11+INT(($A23-'3. Leases'!$G$11-1)/('3. Leases'!$H$11+'2. Inputs'!$B$11))*('3. Leases'!$H$11+'2. Inputs'!$B$11))/4))))</f>
        <v>614403.630369</v>
      </c>
      <c r="AT23" s="15" t="n">
        <f aca="false">IF($A23&lt;='3. Leases'!$G$11,0,IF(AQ23=0,'3. Leases'!$C$11*'2. Inputs'!$B$8*(1+'2. Inputs'!$B$7)^(('3. Leases'!$G$11+INT(($A23-'3. Leases'!$G$11-1)/('3. Leases'!$H$11+'2. Inputs'!$B$11))*('3. Leases'!$H$11+'2. Inputs'!$B$11))/4),0)+IF(AQ23='3. Leases'!$H$11,'2. Inputs'!$B$12*MAX(0,'3. Leases'!$F$11*'3. Leases'!$E$11*(1+'2. Inputs'!$B$6)^(('3. Leases'!$G$11+'3. Leases'!$H$11+INT(($A23-'3. Leases'!$G$11-1)/('3. Leases'!$H$11+'2. Inputs'!$B$11))*('3. Leases'!$H$11+'2. Inputs'!$B$11))/4)-('2. Inputs'!$B$3+'2. Inputs'!$B$4)*(1+'2. Inputs'!$B$7)^(('3. Leases'!$G$11+'3. Leases'!$H$11+INT(($A23-'3. Leases'!$G$11-1)/('3. Leases'!$H$11+'2. Inputs'!$B$11))*('3. Leases'!$H$11+'2. Inputs'!$B$11))/4))*'3. Leases'!$C$11,0))</f>
        <v>0</v>
      </c>
      <c r="AU23" s="15" t="n">
        <f aca="false">IF($A23&lt;='3. Leases'!$G$11,0,IF(AQ23&lt;'3. Leases'!$H$11,'3. Leases'!$C$11,0))</f>
        <v>0</v>
      </c>
      <c r="AV23" s="14" t="n">
        <f aca="false">IF($A23&lt;='3. Leases'!$G$12,-1,MOD($A23-'3. Leases'!$G$12-1,('3. Leases'!$H$12+'2. Inputs'!$B$11)))</f>
        <v>-1</v>
      </c>
      <c r="AW23" s="15" t="n">
        <f aca="false">IF($A23&lt;='3. Leases'!$G$12,'3. Leases'!$C$12*'3. Leases'!$D$12/4,IF(AV23&lt;'3. Leases'!$H$12+'2. Inputs'!$B$10,0,'3. Leases'!$C$12*MAX(0,'3. Leases'!$F$12*'3. Leases'!$E$12*(1+'2. Inputs'!$B$6)^(('3. Leases'!$G$12+'3. Leases'!$H$12+INT(($A23-'3. Leases'!$G$12-1)/('3. Leases'!$H$12+'2. Inputs'!$B$11))*('3. Leases'!$H$12+'2. Inputs'!$B$11))/4)-('2. Inputs'!$B$3+'2. Inputs'!$B$4)*(1+'2. Inputs'!$B$7)^(('3. Leases'!$G$12+'3. Leases'!$H$12+INT(($A23-'3. Leases'!$G$12-1)/('3. Leases'!$H$12+'2. Inputs'!$B$11))*('3. Leases'!$H$12+'2. Inputs'!$B$11))/4))/4))</f>
        <v>21000</v>
      </c>
      <c r="AX23" s="15" t="n">
        <f aca="false">IF($A23&lt;='3. Leases'!$G$12,'3. Leases'!$C$12*'3. Leases'!$D$12,IF(AV23&lt;'3. Leases'!$H$12,0,'3. Leases'!$C$12*MAX(0,'3. Leases'!$F$12*'3. Leases'!$E$12*(1+'2. Inputs'!$B$6)^(('3. Leases'!$G$12+'3. Leases'!$H$12+INT(($A23-'3. Leases'!$G$12-1)/('3. Leases'!$H$12+'2. Inputs'!$B$11))*('3. Leases'!$H$12+'2. Inputs'!$B$11))/4)-('2. Inputs'!$B$3+'2. Inputs'!$B$4)*(1+'2. Inputs'!$B$7)^(('3. Leases'!$G$12+'3. Leases'!$H$12+INT(($A23-'3. Leases'!$G$12-1)/('3. Leases'!$H$12+'2. Inputs'!$B$11))*('3. Leases'!$H$12+'2. Inputs'!$B$11))/4))))</f>
        <v>84000</v>
      </c>
      <c r="AY23" s="15" t="n">
        <f aca="false">IF($A23&lt;='3. Leases'!$G$12,0,IF(AV23=0,'3. Leases'!$C$12*'2. Inputs'!$B$8*(1+'2. Inputs'!$B$7)^(('3. Leases'!$G$12+INT(($A23-'3. Leases'!$G$12-1)/('3. Leases'!$H$12+'2. Inputs'!$B$11))*('3. Leases'!$H$12+'2. Inputs'!$B$11))/4),0)+IF(AV23='3. Leases'!$H$12,'2. Inputs'!$B$12*MAX(0,'3. Leases'!$F$12*'3. Leases'!$E$12*(1+'2. Inputs'!$B$6)^(('3. Leases'!$G$12+'3. Leases'!$H$12+INT(($A23-'3. Leases'!$G$12-1)/('3. Leases'!$H$12+'2. Inputs'!$B$11))*('3. Leases'!$H$12+'2. Inputs'!$B$11))/4)-('2. Inputs'!$B$3+'2. Inputs'!$B$4)*(1+'2. Inputs'!$B$7)^(('3. Leases'!$G$12+'3. Leases'!$H$12+INT(($A23-'3. Leases'!$G$12-1)/('3. Leases'!$H$12+'2. Inputs'!$B$11))*('3. Leases'!$H$12+'2. Inputs'!$B$11))/4))*'3. Leases'!$C$12,0))</f>
        <v>0</v>
      </c>
      <c r="AZ23" s="15" t="n">
        <f aca="false">IF($A23&lt;='3. Leases'!$G$12,0,IF(AV23&lt;'3. Leases'!$H$12,'3. Leases'!$C$12,0))</f>
        <v>0</v>
      </c>
      <c r="BA23" s="14" t="n">
        <f aca="false">IF($A23&lt;='3. Leases'!$G$13,-1,MOD($A23-'3. Leases'!$G$13-1,('3. Leases'!$H$13+'2. Inputs'!$B$11)))</f>
        <v>11</v>
      </c>
      <c r="BB23" s="15" t="n">
        <f aca="false">IF($A23&lt;='3. Leases'!$G$13,'3. Leases'!$C$13*'3. Leases'!$D$13/4,IF(BA23&lt;'3. Leases'!$H$13+'2. Inputs'!$B$10,0,'3. Leases'!$C$13*MAX(0,'3. Leases'!$F$13*'3. Leases'!$E$13*(1+'2. Inputs'!$B$6)^(('3. Leases'!$G$13+'3. Leases'!$H$13+INT(($A23-'3. Leases'!$G$13-1)/('3. Leases'!$H$13+'2. Inputs'!$B$11))*('3. Leases'!$H$13+'2. Inputs'!$B$11))/4)-('2. Inputs'!$B$3+'2. Inputs'!$B$4)*(1+'2. Inputs'!$B$7)^(('3. Leases'!$G$13+'3. Leases'!$H$13+INT(($A23-'3. Leases'!$G$13-1)/('3. Leases'!$H$13+'2. Inputs'!$B$11))*('3. Leases'!$H$13+'2. Inputs'!$B$11))/4))/4))</f>
        <v>46135.0409025</v>
      </c>
      <c r="BC23" s="15" t="n">
        <f aca="false">IF($A23&lt;='3. Leases'!$G$13,'3. Leases'!$C$13*'3. Leases'!$D$13,IF(BA23&lt;'3. Leases'!$H$13,0,'3. Leases'!$C$13*MAX(0,'3. Leases'!$F$13*'3. Leases'!$E$13*(1+'2. Inputs'!$B$6)^(('3. Leases'!$G$13+'3. Leases'!$H$13+INT(($A23-'3. Leases'!$G$13-1)/('3. Leases'!$H$13+'2. Inputs'!$B$11))*('3. Leases'!$H$13+'2. Inputs'!$B$11))/4)-('2. Inputs'!$B$3+'2. Inputs'!$B$4)*(1+'2. Inputs'!$B$7)^(('3. Leases'!$G$13+'3. Leases'!$H$13+INT(($A23-'3. Leases'!$G$13-1)/('3. Leases'!$H$13+'2. Inputs'!$B$11))*('3. Leases'!$H$13+'2. Inputs'!$B$11))/4))))</f>
        <v>184540.16361</v>
      </c>
      <c r="BD23" s="15" t="n">
        <f aca="false">IF($A23&lt;='3. Leases'!$G$13,0,IF(BA23=0,'3. Leases'!$C$13*'2. Inputs'!$B$8*(1+'2. Inputs'!$B$7)^(('3. Leases'!$G$13+INT(($A23-'3. Leases'!$G$13-1)/('3. Leases'!$H$13+'2. Inputs'!$B$11))*('3. Leases'!$H$13+'2. Inputs'!$B$11))/4),0)+IF(BA23='3. Leases'!$H$13,'2. Inputs'!$B$12*MAX(0,'3. Leases'!$F$13*'3. Leases'!$E$13*(1+'2. Inputs'!$B$6)^(('3. Leases'!$G$13+'3. Leases'!$H$13+INT(($A23-'3. Leases'!$G$13-1)/('3. Leases'!$H$13+'2. Inputs'!$B$11))*('3. Leases'!$H$13+'2. Inputs'!$B$11))/4)-('2. Inputs'!$B$3+'2. Inputs'!$B$4)*(1+'2. Inputs'!$B$7)^(('3. Leases'!$G$13+'3. Leases'!$H$13+INT(($A23-'3. Leases'!$G$13-1)/('3. Leases'!$H$13+'2. Inputs'!$B$11))*('3. Leases'!$H$13+'2. Inputs'!$B$11))/4))*'3. Leases'!$C$13,0))</f>
        <v>0</v>
      </c>
      <c r="BE23" s="15" t="n">
        <f aca="false">IF($A23&lt;='3. Leases'!$G$13,0,IF(BA23&lt;'3. Leases'!$H$13,'3. Leases'!$C$13,0))</f>
        <v>0</v>
      </c>
      <c r="BF23" s="14" t="n">
        <f aca="false">IF($A23&lt;='3. Leases'!$G$14,-1,MOD($A23-'3. Leases'!$G$14-1,('3. Leases'!$H$14+'2. Inputs'!$B$11)))</f>
        <v>-1</v>
      </c>
      <c r="BG23" s="15" t="n">
        <f aca="false">IF($A23&lt;='3. Leases'!$G$14,'3. Leases'!$C$14*'3. Leases'!$D$14/4,IF(BF23&lt;'3. Leases'!$H$14+'2. Inputs'!$B$10,0,'3. Leases'!$C$14*MAX(0,'3. Leases'!$F$14*'3. Leases'!$E$14*(1+'2. Inputs'!$B$6)^(('3. Leases'!$G$14+'3. Leases'!$H$14+INT(($A23-'3. Leases'!$G$14-1)/('3. Leases'!$H$14+'2. Inputs'!$B$11))*('3. Leases'!$H$14+'2. Inputs'!$B$11))/4)-('2. Inputs'!$B$3+'2. Inputs'!$B$4)*(1+'2. Inputs'!$B$7)^(('3. Leases'!$G$14+'3. Leases'!$H$14+INT(($A23-'3. Leases'!$G$14-1)/('3. Leases'!$H$14+'2. Inputs'!$B$11))*('3. Leases'!$H$14+'2. Inputs'!$B$11))/4))/4))</f>
        <v>119625</v>
      </c>
      <c r="BH23" s="15" t="n">
        <f aca="false">IF($A23&lt;='3. Leases'!$G$14,'3. Leases'!$C$14*'3. Leases'!$D$14,IF(BF23&lt;'3. Leases'!$H$14,0,'3. Leases'!$C$14*MAX(0,'3. Leases'!$F$14*'3. Leases'!$E$14*(1+'2. Inputs'!$B$6)^(('3. Leases'!$G$14+'3. Leases'!$H$14+INT(($A23-'3. Leases'!$G$14-1)/('3. Leases'!$H$14+'2. Inputs'!$B$11))*('3. Leases'!$H$14+'2. Inputs'!$B$11))/4)-('2. Inputs'!$B$3+'2. Inputs'!$B$4)*(1+'2. Inputs'!$B$7)^(('3. Leases'!$G$14+'3. Leases'!$H$14+INT(($A23-'3. Leases'!$G$14-1)/('3. Leases'!$H$14+'2. Inputs'!$B$11))*('3. Leases'!$H$14+'2. Inputs'!$B$11))/4))))</f>
        <v>478500</v>
      </c>
      <c r="BI23" s="15" t="n">
        <f aca="false">IF($A23&lt;='3. Leases'!$G$14,0,IF(BF23=0,'3. Leases'!$C$14*'2. Inputs'!$B$8*(1+'2. Inputs'!$B$7)^(('3. Leases'!$G$14+INT(($A23-'3. Leases'!$G$14-1)/('3. Leases'!$H$14+'2. Inputs'!$B$11))*('3. Leases'!$H$14+'2. Inputs'!$B$11))/4),0)+IF(BF23='3. Leases'!$H$14,'2. Inputs'!$B$12*MAX(0,'3. Leases'!$F$14*'3. Leases'!$E$14*(1+'2. Inputs'!$B$6)^(('3. Leases'!$G$14+'3. Leases'!$H$14+INT(($A23-'3. Leases'!$G$14-1)/('3. Leases'!$H$14+'2. Inputs'!$B$11))*('3. Leases'!$H$14+'2. Inputs'!$B$11))/4)-('2. Inputs'!$B$3+'2. Inputs'!$B$4)*(1+'2. Inputs'!$B$7)^(('3. Leases'!$G$14+'3. Leases'!$H$14+INT(($A23-'3. Leases'!$G$14-1)/('3. Leases'!$H$14+'2. Inputs'!$B$11))*('3. Leases'!$H$14+'2. Inputs'!$B$11))/4))*'3. Leases'!$C$14,0))</f>
        <v>0</v>
      </c>
      <c r="BJ23" s="15" t="n">
        <f aca="false">IF($A23&lt;='3. Leases'!$G$14,0,IF(BF23&lt;'3. Leases'!$H$14,'3. Leases'!$C$14,0))</f>
        <v>0</v>
      </c>
      <c r="BK23" s="14" t="n">
        <f aca="false">IF($A23&lt;='3. Leases'!$G$15,-1,MOD($A23-'3. Leases'!$G$15-1,('3. Leases'!$H$15+'2. Inputs'!$B$11)))</f>
        <v>3</v>
      </c>
      <c r="BL23" s="15" t="n">
        <f aca="false">IF($A23&lt;='3. Leases'!$G$15,'3. Leases'!$C$15*'3. Leases'!$D$15/4,IF(BK23&lt;'3. Leases'!$H$15+'2. Inputs'!$B$10,0,'3. Leases'!$C$15*MAX(0,'3. Leases'!$F$15*'3. Leases'!$E$15*(1+'2. Inputs'!$B$6)^(('3. Leases'!$G$15+'3. Leases'!$H$15+INT(($A23-'3. Leases'!$G$15-1)/('3. Leases'!$H$15+'2. Inputs'!$B$11))*('3. Leases'!$H$15+'2. Inputs'!$B$11))/4)-('2. Inputs'!$B$3+'2. Inputs'!$B$4)*(1+'2. Inputs'!$B$7)^(('3. Leases'!$G$15+'3. Leases'!$H$15+INT(($A23-'3. Leases'!$G$15-1)/('3. Leases'!$H$15+'2. Inputs'!$B$11))*('3. Leases'!$H$15+'2. Inputs'!$B$11))/4))/4))</f>
        <v>0</v>
      </c>
      <c r="BM23" s="15" t="n">
        <f aca="false">IF($A23&lt;='3. Leases'!$G$15,'3. Leases'!$C$15*'3. Leases'!$D$15,IF(BK23&lt;'3. Leases'!$H$15,0,'3. Leases'!$C$15*MAX(0,'3. Leases'!$F$15*'3. Leases'!$E$15*(1+'2. Inputs'!$B$6)^(('3. Leases'!$G$15+'3. Leases'!$H$15+INT(($A23-'3. Leases'!$G$15-1)/('3. Leases'!$H$15+'2. Inputs'!$B$11))*('3. Leases'!$H$15+'2. Inputs'!$B$11))/4)-('2. Inputs'!$B$3+'2. Inputs'!$B$4)*(1+'2. Inputs'!$B$7)^(('3. Leases'!$G$15+'3. Leases'!$H$15+INT(($A23-'3. Leases'!$G$15-1)/('3. Leases'!$H$15+'2. Inputs'!$B$11))*('3. Leases'!$H$15+'2. Inputs'!$B$11))/4))))</f>
        <v>0</v>
      </c>
      <c r="BN23" s="15" t="n">
        <f aca="false">IF($A23&lt;='3. Leases'!$G$15,0,IF(BK23=0,'3. Leases'!$C$15*'2. Inputs'!$B$8*(1+'2. Inputs'!$B$7)^(('3. Leases'!$G$15+INT(($A23-'3. Leases'!$G$15-1)/('3. Leases'!$H$15+'2. Inputs'!$B$11))*('3. Leases'!$H$15+'2. Inputs'!$B$11))/4),0)+IF(BK23='3. Leases'!$H$15,'2. Inputs'!$B$12*MAX(0,'3. Leases'!$F$15*'3. Leases'!$E$15*(1+'2. Inputs'!$B$6)^(('3. Leases'!$G$15+'3. Leases'!$H$15+INT(($A23-'3. Leases'!$G$15-1)/('3. Leases'!$H$15+'2. Inputs'!$B$11))*('3. Leases'!$H$15+'2. Inputs'!$B$11))/4)-('2. Inputs'!$B$3+'2. Inputs'!$B$4)*(1+'2. Inputs'!$B$7)^(('3. Leases'!$G$15+'3. Leases'!$H$15+INT(($A23-'3. Leases'!$G$15-1)/('3. Leases'!$H$15+'2. Inputs'!$B$11))*('3. Leases'!$H$15+'2. Inputs'!$B$11))/4))*'3. Leases'!$C$15,0))</f>
        <v>0</v>
      </c>
      <c r="BO23" s="15" t="n">
        <f aca="false">IF($A23&lt;='3. Leases'!$G$15,0,IF(BK23&lt;'3. Leases'!$H$15,'3. Leases'!$C$15,0))</f>
        <v>3900</v>
      </c>
      <c r="BP23" s="14" t="n">
        <f aca="false">IF($A23&lt;='3. Leases'!$G$16,-1,MOD($A23-'3. Leases'!$G$16-1,('3. Leases'!$H$16+'2. Inputs'!$B$11)))</f>
        <v>-1</v>
      </c>
      <c r="BQ23" s="15" t="n">
        <f aca="false">IF($A23&lt;='3. Leases'!$G$16,'3. Leases'!$C$16*'3. Leases'!$D$16/4,IF(BP23&lt;'3. Leases'!$H$16+'2. Inputs'!$B$10,0,'3. Leases'!$C$16*MAX(0,'3. Leases'!$F$16*'3. Leases'!$E$16*(1+'2. Inputs'!$B$6)^(('3. Leases'!$G$16+'3. Leases'!$H$16+INT(($A23-'3. Leases'!$G$16-1)/('3. Leases'!$H$16+'2. Inputs'!$B$11))*('3. Leases'!$H$16+'2. Inputs'!$B$11))/4)-('2. Inputs'!$B$3+'2. Inputs'!$B$4)*(1+'2. Inputs'!$B$7)^(('3. Leases'!$G$16+'3. Leases'!$H$16+INT(($A23-'3. Leases'!$G$16-1)/('3. Leases'!$H$16+'2. Inputs'!$B$11))*('3. Leases'!$H$16+'2. Inputs'!$B$11))/4))/4))</f>
        <v>54687.5</v>
      </c>
      <c r="BR23" s="15" t="n">
        <f aca="false">IF($A23&lt;='3. Leases'!$G$16,'3. Leases'!$C$16*'3. Leases'!$D$16,IF(BP23&lt;'3. Leases'!$H$16,0,'3. Leases'!$C$16*MAX(0,'3. Leases'!$F$16*'3. Leases'!$E$16*(1+'2. Inputs'!$B$6)^(('3. Leases'!$G$16+'3. Leases'!$H$16+INT(($A23-'3. Leases'!$G$16-1)/('3. Leases'!$H$16+'2. Inputs'!$B$11))*('3. Leases'!$H$16+'2. Inputs'!$B$11))/4)-('2. Inputs'!$B$3+'2. Inputs'!$B$4)*(1+'2. Inputs'!$B$7)^(('3. Leases'!$G$16+'3. Leases'!$H$16+INT(($A23-'3. Leases'!$G$16-1)/('3. Leases'!$H$16+'2. Inputs'!$B$11))*('3. Leases'!$H$16+'2. Inputs'!$B$11))/4))))</f>
        <v>218750</v>
      </c>
      <c r="BS23" s="15" t="n">
        <f aca="false">IF($A23&lt;='3. Leases'!$G$16,0,IF(BP23=0,'3. Leases'!$C$16*'2. Inputs'!$B$8*(1+'2. Inputs'!$B$7)^(('3. Leases'!$G$16+INT(($A23-'3. Leases'!$G$16-1)/('3. Leases'!$H$16+'2. Inputs'!$B$11))*('3. Leases'!$H$16+'2. Inputs'!$B$11))/4),0)+IF(BP23='3. Leases'!$H$16,'2. Inputs'!$B$12*MAX(0,'3. Leases'!$F$16*'3. Leases'!$E$16*(1+'2. Inputs'!$B$6)^(('3. Leases'!$G$16+'3. Leases'!$H$16+INT(($A23-'3. Leases'!$G$16-1)/('3. Leases'!$H$16+'2. Inputs'!$B$11))*('3. Leases'!$H$16+'2. Inputs'!$B$11))/4)-('2. Inputs'!$B$3+'2. Inputs'!$B$4)*(1+'2. Inputs'!$B$7)^(('3. Leases'!$G$16+'3. Leases'!$H$16+INT(($A23-'3. Leases'!$G$16-1)/('3. Leases'!$H$16+'2. Inputs'!$B$11))*('3. Leases'!$H$16+'2. Inputs'!$B$11))/4))*'3. Leases'!$C$16,0))</f>
        <v>0</v>
      </c>
      <c r="BT23" s="15" t="n">
        <f aca="false">IF($A23&lt;='3. Leases'!$G$16,0,IF(BP23&lt;'3. Leases'!$H$16,'3. Leases'!$C$16,0))</f>
        <v>0</v>
      </c>
      <c r="BU23" s="14" t="n">
        <f aca="false">IF($A23&lt;='3. Leases'!$G$17,-1,MOD($A23-'3. Leases'!$G$17-1,('3. Leases'!$H$17+'2. Inputs'!$B$11)))</f>
        <v>15</v>
      </c>
      <c r="BV23" s="15" t="n">
        <f aca="false">IF($A23&lt;='3. Leases'!$G$17,'3. Leases'!$C$17*'3. Leases'!$D$17/4,IF(BU23&lt;'3. Leases'!$H$17+'2. Inputs'!$B$10,0,'3. Leases'!$C$17*MAX(0,'3. Leases'!$F$17*'3. Leases'!$E$17*(1+'2. Inputs'!$B$6)^(('3. Leases'!$G$17+'3. Leases'!$H$17+INT(($A23-'3. Leases'!$G$17-1)/('3. Leases'!$H$17+'2. Inputs'!$B$11))*('3. Leases'!$H$17+'2. Inputs'!$B$11))/4)-('2. Inputs'!$B$3+'2. Inputs'!$B$4)*(1+'2. Inputs'!$B$7)^(('3. Leases'!$G$17+'3. Leases'!$H$17+INT(($A23-'3. Leases'!$G$17-1)/('3. Leases'!$H$17+'2. Inputs'!$B$11))*('3. Leases'!$H$17+'2. Inputs'!$B$11))/4))/4))</f>
        <v>24831.3684375</v>
      </c>
      <c r="BW23" s="15" t="n">
        <f aca="false">IF($A23&lt;='3. Leases'!$G$17,'3. Leases'!$C$17*'3. Leases'!$D$17,IF(BU23&lt;'3. Leases'!$H$17,0,'3. Leases'!$C$17*MAX(0,'3. Leases'!$F$17*'3. Leases'!$E$17*(1+'2. Inputs'!$B$6)^(('3. Leases'!$G$17+'3. Leases'!$H$17+INT(($A23-'3. Leases'!$G$17-1)/('3. Leases'!$H$17+'2. Inputs'!$B$11))*('3. Leases'!$H$17+'2. Inputs'!$B$11))/4)-('2. Inputs'!$B$3+'2. Inputs'!$B$4)*(1+'2. Inputs'!$B$7)^(('3. Leases'!$G$17+'3. Leases'!$H$17+INT(($A23-'3. Leases'!$G$17-1)/('3. Leases'!$H$17+'2. Inputs'!$B$11))*('3. Leases'!$H$17+'2. Inputs'!$B$11))/4))))</f>
        <v>99325.47375</v>
      </c>
      <c r="BX23" s="15" t="n">
        <f aca="false">IF($A23&lt;='3. Leases'!$G$17,0,IF(BU23=0,'3. Leases'!$C$17*'2. Inputs'!$B$8*(1+'2. Inputs'!$B$7)^(('3. Leases'!$G$17+INT(($A23-'3. Leases'!$G$17-1)/('3. Leases'!$H$17+'2. Inputs'!$B$11))*('3. Leases'!$H$17+'2. Inputs'!$B$11))/4),0)+IF(BU23='3. Leases'!$H$17,'2. Inputs'!$B$12*MAX(0,'3. Leases'!$F$17*'3. Leases'!$E$17*(1+'2. Inputs'!$B$6)^(('3. Leases'!$G$17+'3. Leases'!$H$17+INT(($A23-'3. Leases'!$G$17-1)/('3. Leases'!$H$17+'2. Inputs'!$B$11))*('3. Leases'!$H$17+'2. Inputs'!$B$11))/4)-('2. Inputs'!$B$3+'2. Inputs'!$B$4)*(1+'2. Inputs'!$B$7)^(('3. Leases'!$G$17+'3. Leases'!$H$17+INT(($A23-'3. Leases'!$G$17-1)/('3. Leases'!$H$17+'2. Inputs'!$B$11))*('3. Leases'!$H$17+'2. Inputs'!$B$11))/4))*'3. Leases'!$C$17,0))</f>
        <v>0</v>
      </c>
      <c r="BY23" s="15" t="n">
        <f aca="false">IF($A23&lt;='3. Leases'!$G$17,0,IF(BU23&lt;'3. Leases'!$H$17,'3. Leases'!$C$17,0))</f>
        <v>0</v>
      </c>
      <c r="BZ23" s="14" t="n">
        <f aca="false">IF($A23&lt;='3. Leases'!$G$18,-1,MOD($A23-'3. Leases'!$G$18-1,('3. Leases'!$H$18+'2. Inputs'!$B$11)))</f>
        <v>-1</v>
      </c>
      <c r="CA23" s="15" t="n">
        <f aca="false">IF($A23&lt;='3. Leases'!$G$18,'3. Leases'!$C$18*'3. Leases'!$D$18/4,IF(BZ23&lt;'3. Leases'!$H$18+'2. Inputs'!$B$10,0,'3. Leases'!$C$18*MAX(0,'3. Leases'!$F$18*'3. Leases'!$E$18*(1+'2. Inputs'!$B$6)^(('3. Leases'!$G$18+'3. Leases'!$H$18+INT(($A23-'3. Leases'!$G$18-1)/('3. Leases'!$H$18+'2. Inputs'!$B$11))*('3. Leases'!$H$18+'2. Inputs'!$B$11))/4)-('2. Inputs'!$B$3+'2. Inputs'!$B$4)*(1+'2. Inputs'!$B$7)^(('3. Leases'!$G$18+'3. Leases'!$H$18+INT(($A23-'3. Leases'!$G$18-1)/('3. Leases'!$H$18+'2. Inputs'!$B$11))*('3. Leases'!$H$18+'2. Inputs'!$B$11))/4))/4))</f>
        <v>118000</v>
      </c>
      <c r="CB23" s="15" t="n">
        <f aca="false">IF($A23&lt;='3. Leases'!$G$18,'3. Leases'!$C$18*'3. Leases'!$D$18,IF(BZ23&lt;'3. Leases'!$H$18,0,'3. Leases'!$C$18*MAX(0,'3. Leases'!$F$18*'3. Leases'!$E$18*(1+'2. Inputs'!$B$6)^(('3. Leases'!$G$18+'3. Leases'!$H$18+INT(($A23-'3. Leases'!$G$18-1)/('3. Leases'!$H$18+'2. Inputs'!$B$11))*('3. Leases'!$H$18+'2. Inputs'!$B$11))/4)-('2. Inputs'!$B$3+'2. Inputs'!$B$4)*(1+'2. Inputs'!$B$7)^(('3. Leases'!$G$18+'3. Leases'!$H$18+INT(($A23-'3. Leases'!$G$18-1)/('3. Leases'!$H$18+'2. Inputs'!$B$11))*('3. Leases'!$H$18+'2. Inputs'!$B$11))/4))))</f>
        <v>472000</v>
      </c>
      <c r="CC23" s="15" t="n">
        <f aca="false">IF($A23&lt;='3. Leases'!$G$18,0,IF(BZ23=0,'3. Leases'!$C$18*'2. Inputs'!$B$8*(1+'2. Inputs'!$B$7)^(('3. Leases'!$G$18+INT(($A23-'3. Leases'!$G$18-1)/('3. Leases'!$H$18+'2. Inputs'!$B$11))*('3. Leases'!$H$18+'2. Inputs'!$B$11))/4),0)+IF(BZ23='3. Leases'!$H$18,'2. Inputs'!$B$12*MAX(0,'3. Leases'!$F$18*'3. Leases'!$E$18*(1+'2. Inputs'!$B$6)^(('3. Leases'!$G$18+'3. Leases'!$H$18+INT(($A23-'3. Leases'!$G$18-1)/('3. Leases'!$H$18+'2. Inputs'!$B$11))*('3. Leases'!$H$18+'2. Inputs'!$B$11))/4)-('2. Inputs'!$B$3+'2. Inputs'!$B$4)*(1+'2. Inputs'!$B$7)^(('3. Leases'!$G$18+'3. Leases'!$H$18+INT(($A23-'3. Leases'!$G$18-1)/('3. Leases'!$H$18+'2. Inputs'!$B$11))*('3. Leases'!$H$18+'2. Inputs'!$B$11))/4))*'3. Leases'!$C$18,0))</f>
        <v>0</v>
      </c>
      <c r="CD23" s="15" t="n">
        <f aca="false">IF($A23&lt;='3. Leases'!$G$18,0,IF(BZ23&lt;'3. Leases'!$H$18,'3. Leases'!$C$18,0))</f>
        <v>0</v>
      </c>
      <c r="CE23" s="14" t="n">
        <f aca="false">IF($A23&lt;='3. Leases'!$G$19,-1,MOD($A23-'3. Leases'!$G$19-1,('3. Leases'!$H$19+'2. Inputs'!$B$11)))</f>
        <v>19</v>
      </c>
      <c r="CF23" s="15" t="n">
        <f aca="false">IF($A23&lt;='3. Leases'!$G$19,'3. Leases'!$C$19*'3. Leases'!$D$19/4,IF(CE23&lt;'3. Leases'!$H$19+'2. Inputs'!$B$10,0,'3. Leases'!$C$19*MAX(0,'3. Leases'!$F$19*'3. Leases'!$E$19*(1+'2. Inputs'!$B$6)^(('3. Leases'!$G$19+'3. Leases'!$H$19+INT(($A23-'3. Leases'!$G$19-1)/('3. Leases'!$H$19+'2. Inputs'!$B$11))*('3. Leases'!$H$19+'2. Inputs'!$B$11))/4)-('2. Inputs'!$B$3+'2. Inputs'!$B$4)*(1+'2. Inputs'!$B$7)^(('3. Leases'!$G$19+'3. Leases'!$H$19+INT(($A23-'3. Leases'!$G$19-1)/('3. Leases'!$H$19+'2. Inputs'!$B$11))*('3. Leases'!$H$19+'2. Inputs'!$B$11))/4))/4))</f>
        <v>26174.65625</v>
      </c>
      <c r="CG23" s="15" t="n">
        <f aca="false">IF($A23&lt;='3. Leases'!$G$19,'3. Leases'!$C$19*'3. Leases'!$D$19,IF(CE23&lt;'3. Leases'!$H$19,0,'3. Leases'!$C$19*MAX(0,'3. Leases'!$F$19*'3. Leases'!$E$19*(1+'2. Inputs'!$B$6)^(('3. Leases'!$G$19+'3. Leases'!$H$19+INT(($A23-'3. Leases'!$G$19-1)/('3. Leases'!$H$19+'2. Inputs'!$B$11))*('3. Leases'!$H$19+'2. Inputs'!$B$11))/4)-('2. Inputs'!$B$3+'2. Inputs'!$B$4)*(1+'2. Inputs'!$B$7)^(('3. Leases'!$G$19+'3. Leases'!$H$19+INT(($A23-'3. Leases'!$G$19-1)/('3. Leases'!$H$19+'2. Inputs'!$B$11))*('3. Leases'!$H$19+'2. Inputs'!$B$11))/4))))</f>
        <v>104698.625</v>
      </c>
      <c r="CH23" s="15" t="n">
        <f aca="false">IF($A23&lt;='3. Leases'!$G$19,0,IF(CE23=0,'3. Leases'!$C$19*'2. Inputs'!$B$8*(1+'2. Inputs'!$B$7)^(('3. Leases'!$G$19+INT(($A23-'3. Leases'!$G$19-1)/('3. Leases'!$H$19+'2. Inputs'!$B$11))*('3. Leases'!$H$19+'2. Inputs'!$B$11))/4),0)+IF(CE23='3. Leases'!$H$19,'2. Inputs'!$B$12*MAX(0,'3. Leases'!$F$19*'3. Leases'!$E$19*(1+'2. Inputs'!$B$6)^(('3. Leases'!$G$19+'3. Leases'!$H$19+INT(($A23-'3. Leases'!$G$19-1)/('3. Leases'!$H$19+'2. Inputs'!$B$11))*('3. Leases'!$H$19+'2. Inputs'!$B$11))/4)-('2. Inputs'!$B$3+'2. Inputs'!$B$4)*(1+'2. Inputs'!$B$7)^(('3. Leases'!$G$19+'3. Leases'!$H$19+INT(($A23-'3. Leases'!$G$19-1)/('3. Leases'!$H$19+'2. Inputs'!$B$11))*('3. Leases'!$H$19+'2. Inputs'!$B$11))/4))*'3. Leases'!$C$19,0))</f>
        <v>0</v>
      </c>
      <c r="CI23" s="15" t="n">
        <f aca="false">IF($A23&lt;='3. Leases'!$G$19,0,IF(CE23&lt;'3. Leases'!$H$19,'3. Leases'!$C$19,0))</f>
        <v>0</v>
      </c>
      <c r="CJ23" s="15" t="n">
        <f aca="false">D23+I23+N23+S23+X23+AC23+AH23+AM23+AR23+AW23+BB23+BG23+BL23+BQ23+BV23+CA23+CF23</f>
        <v>1023934.9056994</v>
      </c>
      <c r="CK23" s="15" t="n">
        <f aca="false">E23+J23+O23+T23+Y23+AD23+AI23+AN23+AS23+AX23+BC23+BH23+BM23+BR23+BW23+CB23+CG23</f>
        <v>4664643.18287306</v>
      </c>
      <c r="CL23" s="15" t="n">
        <f aca="false">F23+K23+P23+U23+Z23+AE23+AJ23+AO23+AT23+AY23+BD23+BI23+BN23+BS23+BX23+CC23+CH23</f>
        <v>0</v>
      </c>
      <c r="CM23" s="15" t="n">
        <f aca="false">G23+L23+Q23+V23+AA23+AF23+AK23+AP23+AU23+AZ23+BE23+BJ23+BO23+BT23+BY23+CD23+CI23</f>
        <v>4780</v>
      </c>
      <c r="CN23" s="15" t="n">
        <f aca="false">CJ23*(1-'2. Inputs'!$B$13)*(1-'2. Inputs'!$B$15)-CM23*('2. Inputs'!$B$5-'2. Inputs'!$B$4*MIN('2. Inputs'!$B$14,'2. Inputs'!$B$9)/'2. Inputs'!$B$9)*(1+'2. Inputs'!$B$7)^(($A23-1)/4)/4</f>
        <v>814180.118765527</v>
      </c>
      <c r="CO23" s="15" t="n">
        <f aca="false">CN23-CL23</f>
        <v>814180.118765527</v>
      </c>
      <c r="CP23" s="16" t="n">
        <f aca="false">1/(1+((1+'2. Inputs'!$B$16)^0.25-1))^$A23</f>
        <v>0.665045423288437</v>
      </c>
      <c r="CQ23" s="15" t="n">
        <f aca="false">CO23*CP23</f>
        <v>541466.761717449</v>
      </c>
    </row>
    <row r="24" customFormat="false" ht="15" hidden="false" customHeight="false" outlineLevel="0" collapsed="false">
      <c r="A24" s="0" t="n">
        <v>21</v>
      </c>
      <c r="B24" s="0" t="n">
        <f aca="false">CEILING(A24/4,1)</f>
        <v>6</v>
      </c>
      <c r="C24" s="14" t="n">
        <f aca="false">IF($A24&lt;='3. Leases'!$G$3,-1,MOD($A24-'3. Leases'!$G$3-1,('3. Leases'!$H$3+'2. Inputs'!$B$11)))</f>
        <v>-1</v>
      </c>
      <c r="D24" s="15" t="n">
        <f aca="false">IF($A24&lt;='3. Leases'!$G$3,'3. Leases'!$C$3*'3. Leases'!$D$3/4,IF(C24&lt;'3. Leases'!$H$3+'2. Inputs'!$B$10,0,'3. Leases'!$C$3*MAX(0,'3. Leases'!$F$3*'3. Leases'!$E$3*(1+'2. Inputs'!$B$6)^(('3. Leases'!$G$3+'3. Leases'!$H$3+INT(($A24-'3. Leases'!$G$3-1)/('3. Leases'!$H$3+'2. Inputs'!$B$11))*('3. Leases'!$H$3+'2. Inputs'!$B$11))/4)-('2. Inputs'!$B$3+'2. Inputs'!$B$4)*(1+'2. Inputs'!$B$7)^(('3. Leases'!$G$3+'3. Leases'!$H$3+INT(($A24-'3. Leases'!$G$3-1)/('3. Leases'!$H$3+'2. Inputs'!$B$11))*('3. Leases'!$H$3+'2. Inputs'!$B$11))/4))/4))</f>
        <v>140400</v>
      </c>
      <c r="E24" s="15" t="n">
        <f aca="false">IF($A24&lt;='3. Leases'!$G$3,'3. Leases'!$C$3*'3. Leases'!$D$3,IF(C24&lt;'3. Leases'!$H$3,0,'3. Leases'!$C$3*MAX(0,'3. Leases'!$F$3*'3. Leases'!$E$3*(1+'2. Inputs'!$B$6)^(('3. Leases'!$G$3+'3. Leases'!$H$3+INT(($A24-'3. Leases'!$G$3-1)/('3. Leases'!$H$3+'2. Inputs'!$B$11))*('3. Leases'!$H$3+'2. Inputs'!$B$11))/4)-('2. Inputs'!$B$3+'2. Inputs'!$B$4)*(1+'2. Inputs'!$B$7)^(('3. Leases'!$G$3+'3. Leases'!$H$3+INT(($A24-'3. Leases'!$G$3-1)/('3. Leases'!$H$3+'2. Inputs'!$B$11))*('3. Leases'!$H$3+'2. Inputs'!$B$11))/4))))</f>
        <v>561600</v>
      </c>
      <c r="F24" s="15" t="n">
        <f aca="false">IF($A24&lt;='3. Leases'!$G$3,0,IF(C24=0,'3. Leases'!$C$3*'2. Inputs'!$B$8*(1+'2. Inputs'!$B$7)^(('3. Leases'!$G$3+INT(($A24-'3. Leases'!$G$3-1)/('3. Leases'!$H$3+'2. Inputs'!$B$11))*('3. Leases'!$H$3+'2. Inputs'!$B$11))/4),0)+IF(C24='3. Leases'!$H$3,'2. Inputs'!$B$12*MAX(0,'3. Leases'!$F$3*'3. Leases'!$E$3*(1+'2. Inputs'!$B$6)^(('3. Leases'!$G$3+'3. Leases'!$H$3+INT(($A24-'3. Leases'!$G$3-1)/('3. Leases'!$H$3+'2. Inputs'!$B$11))*('3. Leases'!$H$3+'2. Inputs'!$B$11))/4)-('2. Inputs'!$B$3+'2. Inputs'!$B$4)*(1+'2. Inputs'!$B$7)^(('3. Leases'!$G$3+'3. Leases'!$H$3+INT(($A24-'3. Leases'!$G$3-1)/('3. Leases'!$H$3+'2. Inputs'!$B$11))*('3. Leases'!$H$3+'2. Inputs'!$B$11))/4))*'3. Leases'!$C$3,0))</f>
        <v>0</v>
      </c>
      <c r="G24" s="15" t="n">
        <f aca="false">IF($A24&lt;='3. Leases'!$G$3,0,IF(C24&lt;'3. Leases'!$H$3,'3. Leases'!$C$3,0))</f>
        <v>0</v>
      </c>
      <c r="H24" s="14" t="n">
        <f aca="false">IF($A24&lt;='3. Leases'!$G$4,-1,MOD($A24-'3. Leases'!$G$4-1,('3. Leases'!$H$4+'2. Inputs'!$B$11)))</f>
        <v>6</v>
      </c>
      <c r="I24" s="15" t="n">
        <f aca="false">IF($A24&lt;='3. Leases'!$G$4,'3. Leases'!$C$4*'3. Leases'!$D$4/4,IF(H24&lt;'3. Leases'!$H$4+'2. Inputs'!$B$10,0,'3. Leases'!$C$4*MAX(0,'3. Leases'!$F$4*'3. Leases'!$E$4*(1+'2. Inputs'!$B$6)^(('3. Leases'!$G$4+'3. Leases'!$H$4+INT(($A24-'3. Leases'!$G$4-1)/('3. Leases'!$H$4+'2. Inputs'!$B$11))*('3. Leases'!$H$4+'2. Inputs'!$B$11))/4)-('2. Inputs'!$B$3+'2. Inputs'!$B$4)*(1+'2. Inputs'!$B$7)^(('3. Leases'!$G$4+'3. Leases'!$H$4+INT(($A24-'3. Leases'!$G$4-1)/('3. Leases'!$H$4+'2. Inputs'!$B$11))*('3. Leases'!$H$4+'2. Inputs'!$B$11))/4))/4))</f>
        <v>142225.890018863</v>
      </c>
      <c r="J24" s="15" t="n">
        <f aca="false">IF($A24&lt;='3. Leases'!$G$4,'3. Leases'!$C$4*'3. Leases'!$D$4,IF(H24&lt;'3. Leases'!$H$4,0,'3. Leases'!$C$4*MAX(0,'3. Leases'!$F$4*'3. Leases'!$E$4*(1+'2. Inputs'!$B$6)^(('3. Leases'!$G$4+'3. Leases'!$H$4+INT(($A24-'3. Leases'!$G$4-1)/('3. Leases'!$H$4+'2. Inputs'!$B$11))*('3. Leases'!$H$4+'2. Inputs'!$B$11))/4)-('2. Inputs'!$B$3+'2. Inputs'!$B$4)*(1+'2. Inputs'!$B$7)^(('3. Leases'!$G$4+'3. Leases'!$H$4+INT(($A24-'3. Leases'!$G$4-1)/('3. Leases'!$H$4+'2. Inputs'!$B$11))*('3. Leases'!$H$4+'2. Inputs'!$B$11))/4))))</f>
        <v>568903.56007545</v>
      </c>
      <c r="K24" s="15" t="n">
        <f aca="false">IF($A24&lt;='3. Leases'!$G$4,0,IF(H24=0,'3. Leases'!$C$4*'2. Inputs'!$B$8*(1+'2. Inputs'!$B$7)^(('3. Leases'!$G$4+INT(($A24-'3. Leases'!$G$4-1)/('3. Leases'!$H$4+'2. Inputs'!$B$11))*('3. Leases'!$H$4+'2. Inputs'!$B$11))/4),0)+IF(H24='3. Leases'!$H$4,'2. Inputs'!$B$12*MAX(0,'3. Leases'!$F$4*'3. Leases'!$E$4*(1+'2. Inputs'!$B$6)^(('3. Leases'!$G$4+'3. Leases'!$H$4+INT(($A24-'3. Leases'!$G$4-1)/('3. Leases'!$H$4+'2. Inputs'!$B$11))*('3. Leases'!$H$4+'2. Inputs'!$B$11))/4)-('2. Inputs'!$B$3+'2. Inputs'!$B$4)*(1+'2. Inputs'!$B$7)^(('3. Leases'!$G$4+'3. Leases'!$H$4+INT(($A24-'3. Leases'!$G$4-1)/('3. Leases'!$H$4+'2. Inputs'!$B$11))*('3. Leases'!$H$4+'2. Inputs'!$B$11))/4))*'3. Leases'!$C$4,0))</f>
        <v>0</v>
      </c>
      <c r="L24" s="15" t="n">
        <f aca="false">IF($A24&lt;='3. Leases'!$G$4,0,IF(H24&lt;'3. Leases'!$H$4,'3. Leases'!$C$4,0))</f>
        <v>0</v>
      </c>
      <c r="M24" s="14" t="n">
        <f aca="false">IF($A24&lt;='3. Leases'!$G$5,-1,MOD($A24-'3. Leases'!$G$5-1,('3. Leases'!$H$5+'2. Inputs'!$B$11)))</f>
        <v>14</v>
      </c>
      <c r="N24" s="15" t="n">
        <f aca="false">IF($A24&lt;='3. Leases'!$G$5,'3. Leases'!$C$5*'3. Leases'!$D$5/4,IF(M24&lt;'3. Leases'!$H$5+'2. Inputs'!$B$10,0,'3. Leases'!$C$5*MAX(0,'3. Leases'!$F$5*'3. Leases'!$E$5*(1+'2. Inputs'!$B$6)^(('3. Leases'!$G$5+'3. Leases'!$H$5+INT(($A24-'3. Leases'!$G$5-1)/('3. Leases'!$H$5+'2. Inputs'!$B$11))*('3. Leases'!$H$5+'2. Inputs'!$B$11))/4)-('2. Inputs'!$B$3+'2. Inputs'!$B$4)*(1+'2. Inputs'!$B$7)^(('3. Leases'!$G$5+'3. Leases'!$H$5+INT(($A24-'3. Leases'!$G$5-1)/('3. Leases'!$H$5+'2. Inputs'!$B$11))*('3. Leases'!$H$5+'2. Inputs'!$B$11))/4))/4))</f>
        <v>77459.1221905334</v>
      </c>
      <c r="O24" s="15" t="n">
        <f aca="false">IF($A24&lt;='3. Leases'!$G$5,'3. Leases'!$C$5*'3. Leases'!$D$5,IF(M24&lt;'3. Leases'!$H$5,0,'3. Leases'!$C$5*MAX(0,'3. Leases'!$F$5*'3. Leases'!$E$5*(1+'2. Inputs'!$B$6)^(('3. Leases'!$G$5+'3. Leases'!$H$5+INT(($A24-'3. Leases'!$G$5-1)/('3. Leases'!$H$5+'2. Inputs'!$B$11))*('3. Leases'!$H$5+'2. Inputs'!$B$11))/4)-('2. Inputs'!$B$3+'2. Inputs'!$B$4)*(1+'2. Inputs'!$B$7)^(('3. Leases'!$G$5+'3. Leases'!$H$5+INT(($A24-'3. Leases'!$G$5-1)/('3. Leases'!$H$5+'2. Inputs'!$B$11))*('3. Leases'!$H$5+'2. Inputs'!$B$11))/4))))</f>
        <v>309836.488762134</v>
      </c>
      <c r="P24" s="15" t="n">
        <f aca="false">IF($A24&lt;='3. Leases'!$G$5,0,IF(M24=0,'3. Leases'!$C$5*'2. Inputs'!$B$8*(1+'2. Inputs'!$B$7)^(('3. Leases'!$G$5+INT(($A24-'3. Leases'!$G$5-1)/('3. Leases'!$H$5+'2. Inputs'!$B$11))*('3. Leases'!$H$5+'2. Inputs'!$B$11))/4),0)+IF(M24='3. Leases'!$H$5,'2. Inputs'!$B$12*MAX(0,'3. Leases'!$F$5*'3. Leases'!$E$5*(1+'2. Inputs'!$B$6)^(('3. Leases'!$G$5+'3. Leases'!$H$5+INT(($A24-'3. Leases'!$G$5-1)/('3. Leases'!$H$5+'2. Inputs'!$B$11))*('3. Leases'!$H$5+'2. Inputs'!$B$11))/4)-('2. Inputs'!$B$3+'2. Inputs'!$B$4)*(1+'2. Inputs'!$B$7)^(('3. Leases'!$G$5+'3. Leases'!$H$5+INT(($A24-'3. Leases'!$G$5-1)/('3. Leases'!$H$5+'2. Inputs'!$B$11))*('3. Leases'!$H$5+'2. Inputs'!$B$11))/4))*'3. Leases'!$C$5,0))</f>
        <v>0</v>
      </c>
      <c r="Q24" s="15" t="n">
        <f aca="false">IF($A24&lt;='3. Leases'!$G$5,0,IF(M24&lt;'3. Leases'!$H$5,'3. Leases'!$C$5,0))</f>
        <v>0</v>
      </c>
      <c r="R24" s="14" t="n">
        <f aca="false">IF($A24&lt;='3. Leases'!$G$6,-1,MOD($A24-'3. Leases'!$G$6-1,('3. Leases'!$H$6+'2. Inputs'!$B$11)))</f>
        <v>10</v>
      </c>
      <c r="S24" s="15" t="n">
        <f aca="false">IF($A24&lt;='3. Leases'!$G$6,'3. Leases'!$C$6*'3. Leases'!$D$6/4,IF(R24&lt;'3. Leases'!$H$6+'2. Inputs'!$B$10,0,'3. Leases'!$C$6*MAX(0,'3. Leases'!$F$6*'3. Leases'!$E$6*(1+'2. Inputs'!$B$6)^(('3. Leases'!$G$6+'3. Leases'!$H$6+INT(($A24-'3. Leases'!$G$6-1)/('3. Leases'!$H$6+'2. Inputs'!$B$11))*('3. Leases'!$H$6+'2. Inputs'!$B$11))/4)-('2. Inputs'!$B$3+'2. Inputs'!$B$4)*(1+'2. Inputs'!$B$7)^(('3. Leases'!$G$6+'3. Leases'!$H$6+INT(($A24-'3. Leases'!$G$6-1)/('3. Leases'!$H$6+'2. Inputs'!$B$11))*('3. Leases'!$H$6+'2. Inputs'!$B$11))/4))/4))</f>
        <v>52221.3103266196</v>
      </c>
      <c r="T24" s="15" t="n">
        <f aca="false">IF($A24&lt;='3. Leases'!$G$6,'3. Leases'!$C$6*'3. Leases'!$D$6,IF(R24&lt;'3. Leases'!$H$6,0,'3. Leases'!$C$6*MAX(0,'3. Leases'!$F$6*'3. Leases'!$E$6*(1+'2. Inputs'!$B$6)^(('3. Leases'!$G$6+'3. Leases'!$H$6+INT(($A24-'3. Leases'!$G$6-1)/('3. Leases'!$H$6+'2. Inputs'!$B$11))*('3. Leases'!$H$6+'2. Inputs'!$B$11))/4)-('2. Inputs'!$B$3+'2. Inputs'!$B$4)*(1+'2. Inputs'!$B$7)^(('3. Leases'!$G$6+'3. Leases'!$H$6+INT(($A24-'3. Leases'!$G$6-1)/('3. Leases'!$H$6+'2. Inputs'!$B$11))*('3. Leases'!$H$6+'2. Inputs'!$B$11))/4))))</f>
        <v>208885.241306479</v>
      </c>
      <c r="U24" s="15" t="n">
        <f aca="false">IF($A24&lt;='3. Leases'!$G$6,0,IF(R24=0,'3. Leases'!$C$6*'2. Inputs'!$B$8*(1+'2. Inputs'!$B$7)^(('3. Leases'!$G$6+INT(($A24-'3. Leases'!$G$6-1)/('3. Leases'!$H$6+'2. Inputs'!$B$11))*('3. Leases'!$H$6+'2. Inputs'!$B$11))/4),0)+IF(R24='3. Leases'!$H$6,'2. Inputs'!$B$12*MAX(0,'3. Leases'!$F$6*'3. Leases'!$E$6*(1+'2. Inputs'!$B$6)^(('3. Leases'!$G$6+'3. Leases'!$H$6+INT(($A24-'3. Leases'!$G$6-1)/('3. Leases'!$H$6+'2. Inputs'!$B$11))*('3. Leases'!$H$6+'2. Inputs'!$B$11))/4)-('2. Inputs'!$B$3+'2. Inputs'!$B$4)*(1+'2. Inputs'!$B$7)^(('3. Leases'!$G$6+'3. Leases'!$H$6+INT(($A24-'3. Leases'!$G$6-1)/('3. Leases'!$H$6+'2. Inputs'!$B$11))*('3. Leases'!$H$6+'2. Inputs'!$B$11))/4))*'3. Leases'!$C$6,0))</f>
        <v>0</v>
      </c>
      <c r="V24" s="15" t="n">
        <f aca="false">IF($A24&lt;='3. Leases'!$G$6,0,IF(R24&lt;'3. Leases'!$H$6,'3. Leases'!$C$6,0))</f>
        <v>0</v>
      </c>
      <c r="W24" s="14" t="n">
        <f aca="false">IF($A24&lt;='3. Leases'!$G$7,-1,MOD($A24-'3. Leases'!$G$7-1,('3. Leases'!$H$7+'2. Inputs'!$B$11)))</f>
        <v>-1</v>
      </c>
      <c r="X24" s="15" t="n">
        <f aca="false">IF($A24&lt;='3. Leases'!$G$7,'3. Leases'!$C$7*'3. Leases'!$D$7/4,IF(W24&lt;'3. Leases'!$H$7+'2. Inputs'!$B$10,0,'3. Leases'!$C$7*MAX(0,'3. Leases'!$F$7*'3. Leases'!$E$7*(1+'2. Inputs'!$B$6)^(('3. Leases'!$G$7+'3. Leases'!$H$7+INT(($A24-'3. Leases'!$G$7-1)/('3. Leases'!$H$7+'2. Inputs'!$B$11))*('3. Leases'!$H$7+'2. Inputs'!$B$11))/4)-('2. Inputs'!$B$3+'2. Inputs'!$B$4)*(1+'2. Inputs'!$B$7)^(('3. Leases'!$G$7+'3. Leases'!$H$7+INT(($A24-'3. Leases'!$G$7-1)/('3. Leases'!$H$7+'2. Inputs'!$B$11))*('3. Leases'!$H$7+'2. Inputs'!$B$11))/4))/4))</f>
        <v>106000</v>
      </c>
      <c r="Y24" s="15" t="n">
        <f aca="false">IF($A24&lt;='3. Leases'!$G$7,'3. Leases'!$C$7*'3. Leases'!$D$7,IF(W24&lt;'3. Leases'!$H$7,0,'3. Leases'!$C$7*MAX(0,'3. Leases'!$F$7*'3. Leases'!$E$7*(1+'2. Inputs'!$B$6)^(('3. Leases'!$G$7+'3. Leases'!$H$7+INT(($A24-'3. Leases'!$G$7-1)/('3. Leases'!$H$7+'2. Inputs'!$B$11))*('3. Leases'!$H$7+'2. Inputs'!$B$11))/4)-('2. Inputs'!$B$3+'2. Inputs'!$B$4)*(1+'2. Inputs'!$B$7)^(('3. Leases'!$G$7+'3. Leases'!$H$7+INT(($A24-'3. Leases'!$G$7-1)/('3. Leases'!$H$7+'2. Inputs'!$B$11))*('3. Leases'!$H$7+'2. Inputs'!$B$11))/4))))</f>
        <v>424000</v>
      </c>
      <c r="Z24" s="15" t="n">
        <f aca="false">IF($A24&lt;='3. Leases'!$G$7,0,IF(W24=0,'3. Leases'!$C$7*'2. Inputs'!$B$8*(1+'2. Inputs'!$B$7)^(('3. Leases'!$G$7+INT(($A24-'3. Leases'!$G$7-1)/('3. Leases'!$H$7+'2. Inputs'!$B$11))*('3. Leases'!$H$7+'2. Inputs'!$B$11))/4),0)+IF(W24='3. Leases'!$H$7,'2. Inputs'!$B$12*MAX(0,'3. Leases'!$F$7*'3. Leases'!$E$7*(1+'2. Inputs'!$B$6)^(('3. Leases'!$G$7+'3. Leases'!$H$7+INT(($A24-'3. Leases'!$G$7-1)/('3. Leases'!$H$7+'2. Inputs'!$B$11))*('3. Leases'!$H$7+'2. Inputs'!$B$11))/4)-('2. Inputs'!$B$3+'2. Inputs'!$B$4)*(1+'2. Inputs'!$B$7)^(('3. Leases'!$G$7+'3. Leases'!$H$7+INT(($A24-'3. Leases'!$G$7-1)/('3. Leases'!$H$7+'2. Inputs'!$B$11))*('3. Leases'!$H$7+'2. Inputs'!$B$11))/4))*'3. Leases'!$C$7,0))</f>
        <v>0</v>
      </c>
      <c r="AA24" s="15" t="n">
        <f aca="false">IF($A24&lt;='3. Leases'!$G$7,0,IF(W24&lt;'3. Leases'!$H$7,'3. Leases'!$C$7,0))</f>
        <v>0</v>
      </c>
      <c r="AB24" s="14" t="n">
        <f aca="false">IF($A24&lt;='3. Leases'!$G$8,-1,MOD($A24-'3. Leases'!$G$8-1,('3. Leases'!$H$8+'2. Inputs'!$B$11)))</f>
        <v>2</v>
      </c>
      <c r="AC24" s="15" t="n">
        <f aca="false">IF($A24&lt;='3. Leases'!$G$8,'3. Leases'!$C$8*'3. Leases'!$D$8/4,IF(AB24&lt;'3. Leases'!$H$8+'2. Inputs'!$B$10,0,'3. Leases'!$C$8*MAX(0,'3. Leases'!$F$8*'3. Leases'!$E$8*(1+'2. Inputs'!$B$6)^(('3. Leases'!$G$8+'3. Leases'!$H$8+INT(($A24-'3. Leases'!$G$8-1)/('3. Leases'!$H$8+'2. Inputs'!$B$11))*('3. Leases'!$H$8+'2. Inputs'!$B$11))/4)-('2. Inputs'!$B$3+'2. Inputs'!$B$4)*(1+'2. Inputs'!$B$7)^(('3. Leases'!$G$8+'3. Leases'!$H$8+INT(($A24-'3. Leases'!$G$8-1)/('3. Leases'!$H$8+'2. Inputs'!$B$11))*('3. Leases'!$H$8+'2. Inputs'!$B$11))/4))/4))</f>
        <v>0</v>
      </c>
      <c r="AD24" s="15" t="n">
        <f aca="false">IF($A24&lt;='3. Leases'!$G$8,'3. Leases'!$C$8*'3. Leases'!$D$8,IF(AB24&lt;'3. Leases'!$H$8,0,'3. Leases'!$C$8*MAX(0,'3. Leases'!$F$8*'3. Leases'!$E$8*(1+'2. Inputs'!$B$6)^(('3. Leases'!$G$8+'3. Leases'!$H$8+INT(($A24-'3. Leases'!$G$8-1)/('3. Leases'!$H$8+'2. Inputs'!$B$11))*('3. Leases'!$H$8+'2. Inputs'!$B$11))/4)-('2. Inputs'!$B$3+'2. Inputs'!$B$4)*(1+'2. Inputs'!$B$7)^(('3. Leases'!$G$8+'3. Leases'!$H$8+INT(($A24-'3. Leases'!$G$8-1)/('3. Leases'!$H$8+'2. Inputs'!$B$11))*('3. Leases'!$H$8+'2. Inputs'!$B$11))/4))))</f>
        <v>0</v>
      </c>
      <c r="AE24" s="15" t="n">
        <f aca="false">IF($A24&lt;='3. Leases'!$G$8,0,IF(AB24=0,'3. Leases'!$C$8*'2. Inputs'!$B$8*(1+'2. Inputs'!$B$7)^(('3. Leases'!$G$8+INT(($A24-'3. Leases'!$G$8-1)/('3. Leases'!$H$8+'2. Inputs'!$B$11))*('3. Leases'!$H$8+'2. Inputs'!$B$11))/4),0)+IF(AB24='3. Leases'!$H$8,'2. Inputs'!$B$12*MAX(0,'3. Leases'!$F$8*'3. Leases'!$E$8*(1+'2. Inputs'!$B$6)^(('3. Leases'!$G$8+'3. Leases'!$H$8+INT(($A24-'3. Leases'!$G$8-1)/('3. Leases'!$H$8+'2. Inputs'!$B$11))*('3. Leases'!$H$8+'2. Inputs'!$B$11))/4)-('2. Inputs'!$B$3+'2. Inputs'!$B$4)*(1+'2. Inputs'!$B$7)^(('3. Leases'!$G$8+'3. Leases'!$H$8+INT(($A24-'3. Leases'!$G$8-1)/('3. Leases'!$H$8+'2. Inputs'!$B$11))*('3. Leases'!$H$8+'2. Inputs'!$B$11))/4))*'3. Leases'!$C$8,0))</f>
        <v>0</v>
      </c>
      <c r="AF24" s="15" t="n">
        <f aca="false">IF($A24&lt;='3. Leases'!$G$8,0,IF(AB24&lt;'3. Leases'!$H$8,'3. Leases'!$C$8,0))</f>
        <v>880</v>
      </c>
      <c r="AG24" s="14" t="n">
        <f aca="false">IF($A24&lt;='3. Leases'!$G$9,-1,MOD($A24-'3. Leases'!$G$9-1,('3. Leases'!$H$9+'2. Inputs'!$B$11)))</f>
        <v>-1</v>
      </c>
      <c r="AH24" s="15" t="n">
        <f aca="false">IF($A24&lt;='3. Leases'!$G$9,'3. Leases'!$C$9*'3. Leases'!$D$9/4,IF(AG24&lt;'3. Leases'!$H$9+'2. Inputs'!$B$10,0,'3. Leases'!$C$9*MAX(0,'3. Leases'!$F$9*'3. Leases'!$E$9*(1+'2. Inputs'!$B$6)^(('3. Leases'!$G$9+'3. Leases'!$H$9+INT(($A24-'3. Leases'!$G$9-1)/('3. Leases'!$H$9+'2. Inputs'!$B$11))*('3. Leases'!$H$9+'2. Inputs'!$B$11))/4)-('2. Inputs'!$B$3+'2. Inputs'!$B$4)*(1+'2. Inputs'!$B$7)^(('3. Leases'!$G$9+'3. Leases'!$H$9+INT(($A24-'3. Leases'!$G$9-1)/('3. Leases'!$H$9+'2. Inputs'!$B$11))*('3. Leases'!$H$9+'2. Inputs'!$B$11))/4))/4))</f>
        <v>59800</v>
      </c>
      <c r="AI24" s="15" t="n">
        <f aca="false">IF($A24&lt;='3. Leases'!$G$9,'3. Leases'!$C$9*'3. Leases'!$D$9,IF(AG24&lt;'3. Leases'!$H$9,0,'3. Leases'!$C$9*MAX(0,'3. Leases'!$F$9*'3. Leases'!$E$9*(1+'2. Inputs'!$B$6)^(('3. Leases'!$G$9+'3. Leases'!$H$9+INT(($A24-'3. Leases'!$G$9-1)/('3. Leases'!$H$9+'2. Inputs'!$B$11))*('3. Leases'!$H$9+'2. Inputs'!$B$11))/4)-('2. Inputs'!$B$3+'2. Inputs'!$B$4)*(1+'2. Inputs'!$B$7)^(('3. Leases'!$G$9+'3. Leases'!$H$9+INT(($A24-'3. Leases'!$G$9-1)/('3. Leases'!$H$9+'2. Inputs'!$B$11))*('3. Leases'!$H$9+'2. Inputs'!$B$11))/4))))</f>
        <v>239200</v>
      </c>
      <c r="AJ24" s="15" t="n">
        <f aca="false">IF($A24&lt;='3. Leases'!$G$9,0,IF(AG24=0,'3. Leases'!$C$9*'2. Inputs'!$B$8*(1+'2. Inputs'!$B$7)^(('3. Leases'!$G$9+INT(($A24-'3. Leases'!$G$9-1)/('3. Leases'!$H$9+'2. Inputs'!$B$11))*('3. Leases'!$H$9+'2. Inputs'!$B$11))/4),0)+IF(AG24='3. Leases'!$H$9,'2. Inputs'!$B$12*MAX(0,'3. Leases'!$F$9*'3. Leases'!$E$9*(1+'2. Inputs'!$B$6)^(('3. Leases'!$G$9+'3. Leases'!$H$9+INT(($A24-'3. Leases'!$G$9-1)/('3. Leases'!$H$9+'2. Inputs'!$B$11))*('3. Leases'!$H$9+'2. Inputs'!$B$11))/4)-('2. Inputs'!$B$3+'2. Inputs'!$B$4)*(1+'2. Inputs'!$B$7)^(('3. Leases'!$G$9+'3. Leases'!$H$9+INT(($A24-'3. Leases'!$G$9-1)/('3. Leases'!$H$9+'2. Inputs'!$B$11))*('3. Leases'!$H$9+'2. Inputs'!$B$11))/4))*'3. Leases'!$C$9,0))</f>
        <v>0</v>
      </c>
      <c r="AK24" s="15" t="n">
        <f aca="false">IF($A24&lt;='3. Leases'!$G$9,0,IF(AG24&lt;'3. Leases'!$H$9,'3. Leases'!$C$9,0))</f>
        <v>0</v>
      </c>
      <c r="AL24" s="14" t="n">
        <f aca="false">IF($A24&lt;='3. Leases'!$G$10,-1,MOD($A24-'3. Leases'!$G$10-1,('3. Leases'!$H$10+'2. Inputs'!$B$11)))</f>
        <v>-1</v>
      </c>
      <c r="AM24" s="15" t="n">
        <f aca="false">IF($A24&lt;='3. Leases'!$G$10,'3. Leases'!$C$10*'3. Leases'!$D$10/4,IF(AL24&lt;'3. Leases'!$H$10+'2. Inputs'!$B$10,0,'3. Leases'!$C$10*MAX(0,'3. Leases'!$F$10*'3. Leases'!$E$10*(1+'2. Inputs'!$B$6)^(('3. Leases'!$G$10+'3. Leases'!$H$10+INT(($A24-'3. Leases'!$G$10-1)/('3. Leases'!$H$10+'2. Inputs'!$B$11))*('3. Leases'!$H$10+'2. Inputs'!$B$11))/4)-('2. Inputs'!$B$3+'2. Inputs'!$B$4)*(1+'2. Inputs'!$B$7)^(('3. Leases'!$G$10+'3. Leases'!$H$10+INT(($A24-'3. Leases'!$G$10-1)/('3. Leases'!$H$10+'2. Inputs'!$B$11))*('3. Leases'!$H$10+'2. Inputs'!$B$11))/4))/4))</f>
        <v>24000</v>
      </c>
      <c r="AN24" s="15" t="n">
        <f aca="false">IF($A24&lt;='3. Leases'!$G$10,'3. Leases'!$C$10*'3. Leases'!$D$10,IF(AL24&lt;'3. Leases'!$H$10,0,'3. Leases'!$C$10*MAX(0,'3. Leases'!$F$10*'3. Leases'!$E$10*(1+'2. Inputs'!$B$6)^(('3. Leases'!$G$10+'3. Leases'!$H$10+INT(($A24-'3. Leases'!$G$10-1)/('3. Leases'!$H$10+'2. Inputs'!$B$11))*('3. Leases'!$H$10+'2. Inputs'!$B$11))/4)-('2. Inputs'!$B$3+'2. Inputs'!$B$4)*(1+'2. Inputs'!$B$7)^(('3. Leases'!$G$10+'3. Leases'!$H$10+INT(($A24-'3. Leases'!$G$10-1)/('3. Leases'!$H$10+'2. Inputs'!$B$11))*('3. Leases'!$H$10+'2. Inputs'!$B$11))/4))))</f>
        <v>96000</v>
      </c>
      <c r="AO24" s="15" t="n">
        <f aca="false">IF($A24&lt;='3. Leases'!$G$10,0,IF(AL24=0,'3. Leases'!$C$10*'2. Inputs'!$B$8*(1+'2. Inputs'!$B$7)^(('3. Leases'!$G$10+INT(($A24-'3. Leases'!$G$10-1)/('3. Leases'!$H$10+'2. Inputs'!$B$11))*('3. Leases'!$H$10+'2. Inputs'!$B$11))/4),0)+IF(AL24='3. Leases'!$H$10,'2. Inputs'!$B$12*MAX(0,'3. Leases'!$F$10*'3. Leases'!$E$10*(1+'2. Inputs'!$B$6)^(('3. Leases'!$G$10+'3. Leases'!$H$10+INT(($A24-'3. Leases'!$G$10-1)/('3. Leases'!$H$10+'2. Inputs'!$B$11))*('3. Leases'!$H$10+'2. Inputs'!$B$11))/4)-('2. Inputs'!$B$3+'2. Inputs'!$B$4)*(1+'2. Inputs'!$B$7)^(('3. Leases'!$G$10+'3. Leases'!$H$10+INT(($A24-'3. Leases'!$G$10-1)/('3. Leases'!$H$10+'2. Inputs'!$B$11))*('3. Leases'!$H$10+'2. Inputs'!$B$11))/4))*'3. Leases'!$C$10,0))</f>
        <v>0</v>
      </c>
      <c r="AP24" s="15" t="n">
        <f aca="false">IF($A24&lt;='3. Leases'!$G$10,0,IF(AL24&lt;'3. Leases'!$H$10,'3. Leases'!$C$10,0))</f>
        <v>0</v>
      </c>
      <c r="AQ24" s="14" t="n">
        <f aca="false">IF($A24&lt;='3. Leases'!$G$11,-1,MOD($A24-'3. Leases'!$G$11-1,('3. Leases'!$H$11+'2. Inputs'!$B$11)))</f>
        <v>8</v>
      </c>
      <c r="AR24" s="15" t="n">
        <f aca="false">IF($A24&lt;='3. Leases'!$G$11,'3. Leases'!$C$11*'3. Leases'!$D$11/4,IF(AQ24&lt;'3. Leases'!$H$11+'2. Inputs'!$B$10,0,'3. Leases'!$C$11*MAX(0,'3. Leases'!$F$11*'3. Leases'!$E$11*(1+'2. Inputs'!$B$6)^(('3. Leases'!$G$11+'3. Leases'!$H$11+INT(($A24-'3. Leases'!$G$11-1)/('3. Leases'!$H$11+'2. Inputs'!$B$11))*('3. Leases'!$H$11+'2. Inputs'!$B$11))/4)-('2. Inputs'!$B$3+'2. Inputs'!$B$4)*(1+'2. Inputs'!$B$7)^(('3. Leases'!$G$11+'3. Leases'!$H$11+INT(($A24-'3. Leases'!$G$11-1)/('3. Leases'!$H$11+'2. Inputs'!$B$11))*('3. Leases'!$H$11+'2. Inputs'!$B$11))/4))/4))</f>
        <v>153600.90759225</v>
      </c>
      <c r="AS24" s="15" t="n">
        <f aca="false">IF($A24&lt;='3. Leases'!$G$11,'3. Leases'!$C$11*'3. Leases'!$D$11,IF(AQ24&lt;'3. Leases'!$H$11,0,'3. Leases'!$C$11*MAX(0,'3. Leases'!$F$11*'3. Leases'!$E$11*(1+'2. Inputs'!$B$6)^(('3. Leases'!$G$11+'3. Leases'!$H$11+INT(($A24-'3. Leases'!$G$11-1)/('3. Leases'!$H$11+'2. Inputs'!$B$11))*('3. Leases'!$H$11+'2. Inputs'!$B$11))/4)-('2. Inputs'!$B$3+'2. Inputs'!$B$4)*(1+'2. Inputs'!$B$7)^(('3. Leases'!$G$11+'3. Leases'!$H$11+INT(($A24-'3. Leases'!$G$11-1)/('3. Leases'!$H$11+'2. Inputs'!$B$11))*('3. Leases'!$H$11+'2. Inputs'!$B$11))/4))))</f>
        <v>614403.630369</v>
      </c>
      <c r="AT24" s="15" t="n">
        <f aca="false">IF($A24&lt;='3. Leases'!$G$11,0,IF(AQ24=0,'3. Leases'!$C$11*'2. Inputs'!$B$8*(1+'2. Inputs'!$B$7)^(('3. Leases'!$G$11+INT(($A24-'3. Leases'!$G$11-1)/('3. Leases'!$H$11+'2. Inputs'!$B$11))*('3. Leases'!$H$11+'2. Inputs'!$B$11))/4),0)+IF(AQ24='3. Leases'!$H$11,'2. Inputs'!$B$12*MAX(0,'3. Leases'!$F$11*'3. Leases'!$E$11*(1+'2. Inputs'!$B$6)^(('3. Leases'!$G$11+'3. Leases'!$H$11+INT(($A24-'3. Leases'!$G$11-1)/('3. Leases'!$H$11+'2. Inputs'!$B$11))*('3. Leases'!$H$11+'2. Inputs'!$B$11))/4)-('2. Inputs'!$B$3+'2. Inputs'!$B$4)*(1+'2. Inputs'!$B$7)^(('3. Leases'!$G$11+'3. Leases'!$H$11+INT(($A24-'3. Leases'!$G$11-1)/('3. Leases'!$H$11+'2. Inputs'!$B$11))*('3. Leases'!$H$11+'2. Inputs'!$B$11))/4))*'3. Leases'!$C$11,0))</f>
        <v>0</v>
      </c>
      <c r="AU24" s="15" t="n">
        <f aca="false">IF($A24&lt;='3. Leases'!$G$11,0,IF(AQ24&lt;'3. Leases'!$H$11,'3. Leases'!$C$11,0))</f>
        <v>0</v>
      </c>
      <c r="AV24" s="14" t="n">
        <f aca="false">IF($A24&lt;='3. Leases'!$G$12,-1,MOD($A24-'3. Leases'!$G$12-1,('3. Leases'!$H$12+'2. Inputs'!$B$11)))</f>
        <v>-1</v>
      </c>
      <c r="AW24" s="15" t="n">
        <f aca="false">IF($A24&lt;='3. Leases'!$G$12,'3. Leases'!$C$12*'3. Leases'!$D$12/4,IF(AV24&lt;'3. Leases'!$H$12+'2. Inputs'!$B$10,0,'3. Leases'!$C$12*MAX(0,'3. Leases'!$F$12*'3. Leases'!$E$12*(1+'2. Inputs'!$B$6)^(('3. Leases'!$G$12+'3. Leases'!$H$12+INT(($A24-'3. Leases'!$G$12-1)/('3. Leases'!$H$12+'2. Inputs'!$B$11))*('3. Leases'!$H$12+'2. Inputs'!$B$11))/4)-('2. Inputs'!$B$3+'2. Inputs'!$B$4)*(1+'2. Inputs'!$B$7)^(('3. Leases'!$G$12+'3. Leases'!$H$12+INT(($A24-'3. Leases'!$G$12-1)/('3. Leases'!$H$12+'2. Inputs'!$B$11))*('3. Leases'!$H$12+'2. Inputs'!$B$11))/4))/4))</f>
        <v>21000</v>
      </c>
      <c r="AX24" s="15" t="n">
        <f aca="false">IF($A24&lt;='3. Leases'!$G$12,'3. Leases'!$C$12*'3. Leases'!$D$12,IF(AV24&lt;'3. Leases'!$H$12,0,'3. Leases'!$C$12*MAX(0,'3. Leases'!$F$12*'3. Leases'!$E$12*(1+'2. Inputs'!$B$6)^(('3. Leases'!$G$12+'3. Leases'!$H$12+INT(($A24-'3. Leases'!$G$12-1)/('3. Leases'!$H$12+'2. Inputs'!$B$11))*('3. Leases'!$H$12+'2. Inputs'!$B$11))/4)-('2. Inputs'!$B$3+'2. Inputs'!$B$4)*(1+'2. Inputs'!$B$7)^(('3. Leases'!$G$12+'3. Leases'!$H$12+INT(($A24-'3. Leases'!$G$12-1)/('3. Leases'!$H$12+'2. Inputs'!$B$11))*('3. Leases'!$H$12+'2. Inputs'!$B$11))/4))))</f>
        <v>84000</v>
      </c>
      <c r="AY24" s="15" t="n">
        <f aca="false">IF($A24&lt;='3. Leases'!$G$12,0,IF(AV24=0,'3. Leases'!$C$12*'2. Inputs'!$B$8*(1+'2. Inputs'!$B$7)^(('3. Leases'!$G$12+INT(($A24-'3. Leases'!$G$12-1)/('3. Leases'!$H$12+'2. Inputs'!$B$11))*('3. Leases'!$H$12+'2. Inputs'!$B$11))/4),0)+IF(AV24='3. Leases'!$H$12,'2. Inputs'!$B$12*MAX(0,'3. Leases'!$F$12*'3. Leases'!$E$12*(1+'2. Inputs'!$B$6)^(('3. Leases'!$G$12+'3. Leases'!$H$12+INT(($A24-'3. Leases'!$G$12-1)/('3. Leases'!$H$12+'2. Inputs'!$B$11))*('3. Leases'!$H$12+'2. Inputs'!$B$11))/4)-('2. Inputs'!$B$3+'2. Inputs'!$B$4)*(1+'2. Inputs'!$B$7)^(('3. Leases'!$G$12+'3. Leases'!$H$12+INT(($A24-'3. Leases'!$G$12-1)/('3. Leases'!$H$12+'2. Inputs'!$B$11))*('3. Leases'!$H$12+'2. Inputs'!$B$11))/4))*'3. Leases'!$C$12,0))</f>
        <v>0</v>
      </c>
      <c r="AZ24" s="15" t="n">
        <f aca="false">IF($A24&lt;='3. Leases'!$G$12,0,IF(AV24&lt;'3. Leases'!$H$12,'3. Leases'!$C$12,0))</f>
        <v>0</v>
      </c>
      <c r="BA24" s="14" t="n">
        <f aca="false">IF($A24&lt;='3. Leases'!$G$13,-1,MOD($A24-'3. Leases'!$G$13-1,('3. Leases'!$H$13+'2. Inputs'!$B$11)))</f>
        <v>12</v>
      </c>
      <c r="BB24" s="15" t="n">
        <f aca="false">IF($A24&lt;='3. Leases'!$G$13,'3. Leases'!$C$13*'3. Leases'!$D$13/4,IF(BA24&lt;'3. Leases'!$H$13+'2. Inputs'!$B$10,0,'3. Leases'!$C$13*MAX(0,'3. Leases'!$F$13*'3. Leases'!$E$13*(1+'2. Inputs'!$B$6)^(('3. Leases'!$G$13+'3. Leases'!$H$13+INT(($A24-'3. Leases'!$G$13-1)/('3. Leases'!$H$13+'2. Inputs'!$B$11))*('3. Leases'!$H$13+'2. Inputs'!$B$11))/4)-('2. Inputs'!$B$3+'2. Inputs'!$B$4)*(1+'2. Inputs'!$B$7)^(('3. Leases'!$G$13+'3. Leases'!$H$13+INT(($A24-'3. Leases'!$G$13-1)/('3. Leases'!$H$13+'2. Inputs'!$B$11))*('3. Leases'!$H$13+'2. Inputs'!$B$11))/4))/4))</f>
        <v>46135.0409025</v>
      </c>
      <c r="BC24" s="15" t="n">
        <f aca="false">IF($A24&lt;='3. Leases'!$G$13,'3. Leases'!$C$13*'3. Leases'!$D$13,IF(BA24&lt;'3. Leases'!$H$13,0,'3. Leases'!$C$13*MAX(0,'3. Leases'!$F$13*'3. Leases'!$E$13*(1+'2. Inputs'!$B$6)^(('3. Leases'!$G$13+'3. Leases'!$H$13+INT(($A24-'3. Leases'!$G$13-1)/('3. Leases'!$H$13+'2. Inputs'!$B$11))*('3. Leases'!$H$13+'2. Inputs'!$B$11))/4)-('2. Inputs'!$B$3+'2. Inputs'!$B$4)*(1+'2. Inputs'!$B$7)^(('3. Leases'!$G$13+'3. Leases'!$H$13+INT(($A24-'3. Leases'!$G$13-1)/('3. Leases'!$H$13+'2. Inputs'!$B$11))*('3. Leases'!$H$13+'2. Inputs'!$B$11))/4))))</f>
        <v>184540.16361</v>
      </c>
      <c r="BD24" s="15" t="n">
        <f aca="false">IF($A24&lt;='3. Leases'!$G$13,0,IF(BA24=0,'3. Leases'!$C$13*'2. Inputs'!$B$8*(1+'2. Inputs'!$B$7)^(('3. Leases'!$G$13+INT(($A24-'3. Leases'!$G$13-1)/('3. Leases'!$H$13+'2. Inputs'!$B$11))*('3. Leases'!$H$13+'2. Inputs'!$B$11))/4),0)+IF(BA24='3. Leases'!$H$13,'2. Inputs'!$B$12*MAX(0,'3. Leases'!$F$13*'3. Leases'!$E$13*(1+'2. Inputs'!$B$6)^(('3. Leases'!$G$13+'3. Leases'!$H$13+INT(($A24-'3. Leases'!$G$13-1)/('3. Leases'!$H$13+'2. Inputs'!$B$11))*('3. Leases'!$H$13+'2. Inputs'!$B$11))/4)-('2. Inputs'!$B$3+'2. Inputs'!$B$4)*(1+'2. Inputs'!$B$7)^(('3. Leases'!$G$13+'3. Leases'!$H$13+INT(($A24-'3. Leases'!$G$13-1)/('3. Leases'!$H$13+'2. Inputs'!$B$11))*('3. Leases'!$H$13+'2. Inputs'!$B$11))/4))*'3. Leases'!$C$13,0))</f>
        <v>0</v>
      </c>
      <c r="BE24" s="15" t="n">
        <f aca="false">IF($A24&lt;='3. Leases'!$G$13,0,IF(BA24&lt;'3. Leases'!$H$13,'3. Leases'!$C$13,0))</f>
        <v>0</v>
      </c>
      <c r="BF24" s="14" t="n">
        <f aca="false">IF($A24&lt;='3. Leases'!$G$14,-1,MOD($A24-'3. Leases'!$G$14-1,('3. Leases'!$H$14+'2. Inputs'!$B$11)))</f>
        <v>-1</v>
      </c>
      <c r="BG24" s="15" t="n">
        <f aca="false">IF($A24&lt;='3. Leases'!$G$14,'3. Leases'!$C$14*'3. Leases'!$D$14/4,IF(BF24&lt;'3. Leases'!$H$14+'2. Inputs'!$B$10,0,'3. Leases'!$C$14*MAX(0,'3. Leases'!$F$14*'3. Leases'!$E$14*(1+'2. Inputs'!$B$6)^(('3. Leases'!$G$14+'3. Leases'!$H$14+INT(($A24-'3. Leases'!$G$14-1)/('3. Leases'!$H$14+'2. Inputs'!$B$11))*('3. Leases'!$H$14+'2. Inputs'!$B$11))/4)-('2. Inputs'!$B$3+'2. Inputs'!$B$4)*(1+'2. Inputs'!$B$7)^(('3. Leases'!$G$14+'3. Leases'!$H$14+INT(($A24-'3. Leases'!$G$14-1)/('3. Leases'!$H$14+'2. Inputs'!$B$11))*('3. Leases'!$H$14+'2. Inputs'!$B$11))/4))/4))</f>
        <v>119625</v>
      </c>
      <c r="BH24" s="15" t="n">
        <f aca="false">IF($A24&lt;='3. Leases'!$G$14,'3. Leases'!$C$14*'3. Leases'!$D$14,IF(BF24&lt;'3. Leases'!$H$14,0,'3. Leases'!$C$14*MAX(0,'3. Leases'!$F$14*'3. Leases'!$E$14*(1+'2. Inputs'!$B$6)^(('3. Leases'!$G$14+'3. Leases'!$H$14+INT(($A24-'3. Leases'!$G$14-1)/('3. Leases'!$H$14+'2. Inputs'!$B$11))*('3. Leases'!$H$14+'2. Inputs'!$B$11))/4)-('2. Inputs'!$B$3+'2. Inputs'!$B$4)*(1+'2. Inputs'!$B$7)^(('3. Leases'!$G$14+'3. Leases'!$H$14+INT(($A24-'3. Leases'!$G$14-1)/('3. Leases'!$H$14+'2. Inputs'!$B$11))*('3. Leases'!$H$14+'2. Inputs'!$B$11))/4))))</f>
        <v>478500</v>
      </c>
      <c r="BI24" s="15" t="n">
        <f aca="false">IF($A24&lt;='3. Leases'!$G$14,0,IF(BF24=0,'3. Leases'!$C$14*'2. Inputs'!$B$8*(1+'2. Inputs'!$B$7)^(('3. Leases'!$G$14+INT(($A24-'3. Leases'!$G$14-1)/('3. Leases'!$H$14+'2. Inputs'!$B$11))*('3. Leases'!$H$14+'2. Inputs'!$B$11))/4),0)+IF(BF24='3. Leases'!$H$14,'2. Inputs'!$B$12*MAX(0,'3. Leases'!$F$14*'3. Leases'!$E$14*(1+'2. Inputs'!$B$6)^(('3. Leases'!$G$14+'3. Leases'!$H$14+INT(($A24-'3. Leases'!$G$14-1)/('3. Leases'!$H$14+'2. Inputs'!$B$11))*('3. Leases'!$H$14+'2. Inputs'!$B$11))/4)-('2. Inputs'!$B$3+'2. Inputs'!$B$4)*(1+'2. Inputs'!$B$7)^(('3. Leases'!$G$14+'3. Leases'!$H$14+INT(($A24-'3. Leases'!$G$14-1)/('3. Leases'!$H$14+'2. Inputs'!$B$11))*('3. Leases'!$H$14+'2. Inputs'!$B$11))/4))*'3. Leases'!$C$14,0))</f>
        <v>0</v>
      </c>
      <c r="BJ24" s="15" t="n">
        <f aca="false">IF($A24&lt;='3. Leases'!$G$14,0,IF(BF24&lt;'3. Leases'!$H$14,'3. Leases'!$C$14,0))</f>
        <v>0</v>
      </c>
      <c r="BK24" s="14" t="n">
        <f aca="false">IF($A24&lt;='3. Leases'!$G$15,-1,MOD($A24-'3. Leases'!$G$15-1,('3. Leases'!$H$15+'2. Inputs'!$B$11)))</f>
        <v>4</v>
      </c>
      <c r="BL24" s="15" t="n">
        <f aca="false">IF($A24&lt;='3. Leases'!$G$15,'3. Leases'!$C$15*'3. Leases'!$D$15/4,IF(BK24&lt;'3. Leases'!$H$15+'2. Inputs'!$B$10,0,'3. Leases'!$C$15*MAX(0,'3. Leases'!$F$15*'3. Leases'!$E$15*(1+'2. Inputs'!$B$6)^(('3. Leases'!$G$15+'3. Leases'!$H$15+INT(($A24-'3. Leases'!$G$15-1)/('3. Leases'!$H$15+'2. Inputs'!$B$11))*('3. Leases'!$H$15+'2. Inputs'!$B$11))/4)-('2. Inputs'!$B$3+'2. Inputs'!$B$4)*(1+'2. Inputs'!$B$7)^(('3. Leases'!$G$15+'3. Leases'!$H$15+INT(($A24-'3. Leases'!$G$15-1)/('3. Leases'!$H$15+'2. Inputs'!$B$11))*('3. Leases'!$H$15+'2. Inputs'!$B$11))/4))/4))</f>
        <v>0</v>
      </c>
      <c r="BM24" s="15" t="n">
        <f aca="false">IF($A24&lt;='3. Leases'!$G$15,'3. Leases'!$C$15*'3. Leases'!$D$15,IF(BK24&lt;'3. Leases'!$H$15,0,'3. Leases'!$C$15*MAX(0,'3. Leases'!$F$15*'3. Leases'!$E$15*(1+'2. Inputs'!$B$6)^(('3. Leases'!$G$15+'3. Leases'!$H$15+INT(($A24-'3. Leases'!$G$15-1)/('3. Leases'!$H$15+'2. Inputs'!$B$11))*('3. Leases'!$H$15+'2. Inputs'!$B$11))/4)-('2. Inputs'!$B$3+'2. Inputs'!$B$4)*(1+'2. Inputs'!$B$7)^(('3. Leases'!$G$15+'3. Leases'!$H$15+INT(($A24-'3. Leases'!$G$15-1)/('3. Leases'!$H$15+'2. Inputs'!$B$11))*('3. Leases'!$H$15+'2. Inputs'!$B$11))/4))))</f>
        <v>191042.362365252</v>
      </c>
      <c r="BN24" s="15" t="n">
        <f aca="false">IF($A24&lt;='3. Leases'!$G$15,0,IF(BK24=0,'3. Leases'!$C$15*'2. Inputs'!$B$8*(1+'2. Inputs'!$B$7)^(('3. Leases'!$G$15+INT(($A24-'3. Leases'!$G$15-1)/('3. Leases'!$H$15+'2. Inputs'!$B$11))*('3. Leases'!$H$15+'2. Inputs'!$B$11))/4),0)+IF(BK24='3. Leases'!$H$15,'2. Inputs'!$B$12*MAX(0,'3. Leases'!$F$15*'3. Leases'!$E$15*(1+'2. Inputs'!$B$6)^(('3. Leases'!$G$15+'3. Leases'!$H$15+INT(($A24-'3. Leases'!$G$15-1)/('3. Leases'!$H$15+'2. Inputs'!$B$11))*('3. Leases'!$H$15+'2. Inputs'!$B$11))/4)-('2. Inputs'!$B$3+'2. Inputs'!$B$4)*(1+'2. Inputs'!$B$7)^(('3. Leases'!$G$15+'3. Leases'!$H$15+INT(($A24-'3. Leases'!$G$15-1)/('3. Leases'!$H$15+'2. Inputs'!$B$11))*('3. Leases'!$H$15+'2. Inputs'!$B$11))/4))*'3. Leases'!$C$15,0))</f>
        <v>28656.3543547878</v>
      </c>
      <c r="BO24" s="15" t="n">
        <f aca="false">IF($A24&lt;='3. Leases'!$G$15,0,IF(BK24&lt;'3. Leases'!$H$15,'3. Leases'!$C$15,0))</f>
        <v>0</v>
      </c>
      <c r="BP24" s="14" t="n">
        <f aca="false">IF($A24&lt;='3. Leases'!$G$16,-1,MOD($A24-'3. Leases'!$G$16-1,('3. Leases'!$H$16+'2. Inputs'!$B$11)))</f>
        <v>-1</v>
      </c>
      <c r="BQ24" s="15" t="n">
        <f aca="false">IF($A24&lt;='3. Leases'!$G$16,'3. Leases'!$C$16*'3. Leases'!$D$16/4,IF(BP24&lt;'3. Leases'!$H$16+'2. Inputs'!$B$10,0,'3. Leases'!$C$16*MAX(0,'3. Leases'!$F$16*'3. Leases'!$E$16*(1+'2. Inputs'!$B$6)^(('3. Leases'!$G$16+'3. Leases'!$H$16+INT(($A24-'3. Leases'!$G$16-1)/('3. Leases'!$H$16+'2. Inputs'!$B$11))*('3. Leases'!$H$16+'2. Inputs'!$B$11))/4)-('2. Inputs'!$B$3+'2. Inputs'!$B$4)*(1+'2. Inputs'!$B$7)^(('3. Leases'!$G$16+'3. Leases'!$H$16+INT(($A24-'3. Leases'!$G$16-1)/('3. Leases'!$H$16+'2. Inputs'!$B$11))*('3. Leases'!$H$16+'2. Inputs'!$B$11))/4))/4))</f>
        <v>54687.5</v>
      </c>
      <c r="BR24" s="15" t="n">
        <f aca="false">IF($A24&lt;='3. Leases'!$G$16,'3. Leases'!$C$16*'3. Leases'!$D$16,IF(BP24&lt;'3. Leases'!$H$16,0,'3. Leases'!$C$16*MAX(0,'3. Leases'!$F$16*'3. Leases'!$E$16*(1+'2. Inputs'!$B$6)^(('3. Leases'!$G$16+'3. Leases'!$H$16+INT(($A24-'3. Leases'!$G$16-1)/('3. Leases'!$H$16+'2. Inputs'!$B$11))*('3. Leases'!$H$16+'2. Inputs'!$B$11))/4)-('2. Inputs'!$B$3+'2. Inputs'!$B$4)*(1+'2. Inputs'!$B$7)^(('3. Leases'!$G$16+'3. Leases'!$H$16+INT(($A24-'3. Leases'!$G$16-1)/('3. Leases'!$H$16+'2. Inputs'!$B$11))*('3. Leases'!$H$16+'2. Inputs'!$B$11))/4))))</f>
        <v>218750</v>
      </c>
      <c r="BS24" s="15" t="n">
        <f aca="false">IF($A24&lt;='3. Leases'!$G$16,0,IF(BP24=0,'3. Leases'!$C$16*'2. Inputs'!$B$8*(1+'2. Inputs'!$B$7)^(('3. Leases'!$G$16+INT(($A24-'3. Leases'!$G$16-1)/('3. Leases'!$H$16+'2. Inputs'!$B$11))*('3. Leases'!$H$16+'2. Inputs'!$B$11))/4),0)+IF(BP24='3. Leases'!$H$16,'2. Inputs'!$B$12*MAX(0,'3. Leases'!$F$16*'3. Leases'!$E$16*(1+'2. Inputs'!$B$6)^(('3. Leases'!$G$16+'3. Leases'!$H$16+INT(($A24-'3. Leases'!$G$16-1)/('3. Leases'!$H$16+'2. Inputs'!$B$11))*('3. Leases'!$H$16+'2. Inputs'!$B$11))/4)-('2. Inputs'!$B$3+'2. Inputs'!$B$4)*(1+'2. Inputs'!$B$7)^(('3. Leases'!$G$16+'3. Leases'!$H$16+INT(($A24-'3. Leases'!$G$16-1)/('3. Leases'!$H$16+'2. Inputs'!$B$11))*('3. Leases'!$H$16+'2. Inputs'!$B$11))/4))*'3. Leases'!$C$16,0))</f>
        <v>0</v>
      </c>
      <c r="BT24" s="15" t="n">
        <f aca="false">IF($A24&lt;='3. Leases'!$G$16,0,IF(BP24&lt;'3. Leases'!$H$16,'3. Leases'!$C$16,0))</f>
        <v>0</v>
      </c>
      <c r="BU24" s="14" t="n">
        <f aca="false">IF($A24&lt;='3. Leases'!$G$17,-1,MOD($A24-'3. Leases'!$G$17-1,('3. Leases'!$H$17+'2. Inputs'!$B$11)))</f>
        <v>16</v>
      </c>
      <c r="BV24" s="15" t="n">
        <f aca="false">IF($A24&lt;='3. Leases'!$G$17,'3. Leases'!$C$17*'3. Leases'!$D$17/4,IF(BU24&lt;'3. Leases'!$H$17+'2. Inputs'!$B$10,0,'3. Leases'!$C$17*MAX(0,'3. Leases'!$F$17*'3. Leases'!$E$17*(1+'2. Inputs'!$B$6)^(('3. Leases'!$G$17+'3. Leases'!$H$17+INT(($A24-'3. Leases'!$G$17-1)/('3. Leases'!$H$17+'2. Inputs'!$B$11))*('3. Leases'!$H$17+'2. Inputs'!$B$11))/4)-('2. Inputs'!$B$3+'2. Inputs'!$B$4)*(1+'2. Inputs'!$B$7)^(('3. Leases'!$G$17+'3. Leases'!$H$17+INT(($A24-'3. Leases'!$G$17-1)/('3. Leases'!$H$17+'2. Inputs'!$B$11))*('3. Leases'!$H$17+'2. Inputs'!$B$11))/4))/4))</f>
        <v>24831.3684375</v>
      </c>
      <c r="BW24" s="15" t="n">
        <f aca="false">IF($A24&lt;='3. Leases'!$G$17,'3. Leases'!$C$17*'3. Leases'!$D$17,IF(BU24&lt;'3. Leases'!$H$17,0,'3. Leases'!$C$17*MAX(0,'3. Leases'!$F$17*'3. Leases'!$E$17*(1+'2. Inputs'!$B$6)^(('3. Leases'!$G$17+'3. Leases'!$H$17+INT(($A24-'3. Leases'!$G$17-1)/('3. Leases'!$H$17+'2. Inputs'!$B$11))*('3. Leases'!$H$17+'2. Inputs'!$B$11))/4)-('2. Inputs'!$B$3+'2. Inputs'!$B$4)*(1+'2. Inputs'!$B$7)^(('3. Leases'!$G$17+'3. Leases'!$H$17+INT(($A24-'3. Leases'!$G$17-1)/('3. Leases'!$H$17+'2. Inputs'!$B$11))*('3. Leases'!$H$17+'2. Inputs'!$B$11))/4))))</f>
        <v>99325.47375</v>
      </c>
      <c r="BX24" s="15" t="n">
        <f aca="false">IF($A24&lt;='3. Leases'!$G$17,0,IF(BU24=0,'3. Leases'!$C$17*'2. Inputs'!$B$8*(1+'2. Inputs'!$B$7)^(('3. Leases'!$G$17+INT(($A24-'3. Leases'!$G$17-1)/('3. Leases'!$H$17+'2. Inputs'!$B$11))*('3. Leases'!$H$17+'2. Inputs'!$B$11))/4),0)+IF(BU24='3. Leases'!$H$17,'2. Inputs'!$B$12*MAX(0,'3. Leases'!$F$17*'3. Leases'!$E$17*(1+'2. Inputs'!$B$6)^(('3. Leases'!$G$17+'3. Leases'!$H$17+INT(($A24-'3. Leases'!$G$17-1)/('3. Leases'!$H$17+'2. Inputs'!$B$11))*('3. Leases'!$H$17+'2. Inputs'!$B$11))/4)-('2. Inputs'!$B$3+'2. Inputs'!$B$4)*(1+'2. Inputs'!$B$7)^(('3. Leases'!$G$17+'3. Leases'!$H$17+INT(($A24-'3. Leases'!$G$17-1)/('3. Leases'!$H$17+'2. Inputs'!$B$11))*('3. Leases'!$H$17+'2. Inputs'!$B$11))/4))*'3. Leases'!$C$17,0))</f>
        <v>0</v>
      </c>
      <c r="BY24" s="15" t="n">
        <f aca="false">IF($A24&lt;='3. Leases'!$G$17,0,IF(BU24&lt;'3. Leases'!$H$17,'3. Leases'!$C$17,0))</f>
        <v>0</v>
      </c>
      <c r="BZ24" s="14" t="n">
        <f aca="false">IF($A24&lt;='3. Leases'!$G$18,-1,MOD($A24-'3. Leases'!$G$18-1,('3. Leases'!$H$18+'2. Inputs'!$B$11)))</f>
        <v>0</v>
      </c>
      <c r="CA24" s="15" t="n">
        <f aca="false">IF($A24&lt;='3. Leases'!$G$18,'3. Leases'!$C$18*'3. Leases'!$D$18/4,IF(BZ24&lt;'3. Leases'!$H$18+'2. Inputs'!$B$10,0,'3. Leases'!$C$18*MAX(0,'3. Leases'!$F$18*'3. Leases'!$E$18*(1+'2. Inputs'!$B$6)^(('3. Leases'!$G$18+'3. Leases'!$H$18+INT(($A24-'3. Leases'!$G$18-1)/('3. Leases'!$H$18+'2. Inputs'!$B$11))*('3. Leases'!$H$18+'2. Inputs'!$B$11))/4)-('2. Inputs'!$B$3+'2. Inputs'!$B$4)*(1+'2. Inputs'!$B$7)^(('3. Leases'!$G$18+'3. Leases'!$H$18+INT(($A24-'3. Leases'!$G$18-1)/('3. Leases'!$H$18+'2. Inputs'!$B$11))*('3. Leases'!$H$18+'2. Inputs'!$B$11))/4))/4))</f>
        <v>0</v>
      </c>
      <c r="CB24" s="15" t="n">
        <f aca="false">IF($A24&lt;='3. Leases'!$G$18,'3. Leases'!$C$18*'3. Leases'!$D$18,IF(BZ24&lt;'3. Leases'!$H$18,0,'3. Leases'!$C$18*MAX(0,'3. Leases'!$F$18*'3. Leases'!$E$18*(1+'2. Inputs'!$B$6)^(('3. Leases'!$G$18+'3. Leases'!$H$18+INT(($A24-'3. Leases'!$G$18-1)/('3. Leases'!$H$18+'2. Inputs'!$B$11))*('3. Leases'!$H$18+'2. Inputs'!$B$11))/4)-('2. Inputs'!$B$3+'2. Inputs'!$B$4)*(1+'2. Inputs'!$B$7)^(('3. Leases'!$G$18+'3. Leases'!$H$18+INT(($A24-'3. Leases'!$G$18-1)/('3. Leases'!$H$18+'2. Inputs'!$B$11))*('3. Leases'!$H$18+'2. Inputs'!$B$11))/4))))</f>
        <v>0</v>
      </c>
      <c r="CC24" s="15" t="n">
        <f aca="false">IF($A24&lt;='3. Leases'!$G$18,0,IF(BZ24=0,'3. Leases'!$C$18*'2. Inputs'!$B$8*(1+'2. Inputs'!$B$7)^(('3. Leases'!$G$18+INT(($A24-'3. Leases'!$G$18-1)/('3. Leases'!$H$18+'2. Inputs'!$B$11))*('3. Leases'!$H$18+'2. Inputs'!$B$11))/4),0)+IF(BZ24='3. Leases'!$H$18,'2. Inputs'!$B$12*MAX(0,'3. Leases'!$F$18*'3. Leases'!$E$18*(1+'2. Inputs'!$B$6)^(('3. Leases'!$G$18+'3. Leases'!$H$18+INT(($A24-'3. Leases'!$G$18-1)/('3. Leases'!$H$18+'2. Inputs'!$B$11))*('3. Leases'!$H$18+'2. Inputs'!$B$11))/4)-('2. Inputs'!$B$3+'2. Inputs'!$B$4)*(1+'2. Inputs'!$B$7)^(('3. Leases'!$G$18+'3. Leases'!$H$18+INT(($A24-'3. Leases'!$G$18-1)/('3. Leases'!$H$18+'2. Inputs'!$B$11))*('3. Leases'!$H$18+'2. Inputs'!$B$11))/4))*'3. Leases'!$C$18,0))</f>
        <v>240311.104417969</v>
      </c>
      <c r="CD24" s="15" t="n">
        <f aca="false">IF($A24&lt;='3. Leases'!$G$18,0,IF(BZ24&lt;'3. Leases'!$H$18,'3. Leases'!$C$18,0))</f>
        <v>1180</v>
      </c>
      <c r="CE24" s="14" t="n">
        <f aca="false">IF($A24&lt;='3. Leases'!$G$19,-1,MOD($A24-'3. Leases'!$G$19-1,('3. Leases'!$H$19+'2. Inputs'!$B$11)))</f>
        <v>20</v>
      </c>
      <c r="CF24" s="15" t="n">
        <f aca="false">IF($A24&lt;='3. Leases'!$G$19,'3. Leases'!$C$19*'3. Leases'!$D$19/4,IF(CE24&lt;'3. Leases'!$H$19+'2. Inputs'!$B$10,0,'3. Leases'!$C$19*MAX(0,'3. Leases'!$F$19*'3. Leases'!$E$19*(1+'2. Inputs'!$B$6)^(('3. Leases'!$G$19+'3. Leases'!$H$19+INT(($A24-'3. Leases'!$G$19-1)/('3. Leases'!$H$19+'2. Inputs'!$B$11))*('3. Leases'!$H$19+'2. Inputs'!$B$11))/4)-('2. Inputs'!$B$3+'2. Inputs'!$B$4)*(1+'2. Inputs'!$B$7)^(('3. Leases'!$G$19+'3. Leases'!$H$19+INT(($A24-'3. Leases'!$G$19-1)/('3. Leases'!$H$19+'2. Inputs'!$B$11))*('3. Leases'!$H$19+'2. Inputs'!$B$11))/4))/4))</f>
        <v>26174.65625</v>
      </c>
      <c r="CG24" s="15" t="n">
        <f aca="false">IF($A24&lt;='3. Leases'!$G$19,'3. Leases'!$C$19*'3. Leases'!$D$19,IF(CE24&lt;'3. Leases'!$H$19,0,'3. Leases'!$C$19*MAX(0,'3. Leases'!$F$19*'3. Leases'!$E$19*(1+'2. Inputs'!$B$6)^(('3. Leases'!$G$19+'3. Leases'!$H$19+INT(($A24-'3. Leases'!$G$19-1)/('3. Leases'!$H$19+'2. Inputs'!$B$11))*('3. Leases'!$H$19+'2. Inputs'!$B$11))/4)-('2. Inputs'!$B$3+'2. Inputs'!$B$4)*(1+'2. Inputs'!$B$7)^(('3. Leases'!$G$19+'3. Leases'!$H$19+INT(($A24-'3. Leases'!$G$19-1)/('3. Leases'!$H$19+'2. Inputs'!$B$11))*('3. Leases'!$H$19+'2. Inputs'!$B$11))/4))))</f>
        <v>104698.625</v>
      </c>
      <c r="CH24" s="15" t="n">
        <f aca="false">IF($A24&lt;='3. Leases'!$G$19,0,IF(CE24=0,'3. Leases'!$C$19*'2. Inputs'!$B$8*(1+'2. Inputs'!$B$7)^(('3. Leases'!$G$19+INT(($A24-'3. Leases'!$G$19-1)/('3. Leases'!$H$19+'2. Inputs'!$B$11))*('3. Leases'!$H$19+'2. Inputs'!$B$11))/4),0)+IF(CE24='3. Leases'!$H$19,'2. Inputs'!$B$12*MAX(0,'3. Leases'!$F$19*'3. Leases'!$E$19*(1+'2. Inputs'!$B$6)^(('3. Leases'!$G$19+'3. Leases'!$H$19+INT(($A24-'3. Leases'!$G$19-1)/('3. Leases'!$H$19+'2. Inputs'!$B$11))*('3. Leases'!$H$19+'2. Inputs'!$B$11))/4)-('2. Inputs'!$B$3+'2. Inputs'!$B$4)*(1+'2. Inputs'!$B$7)^(('3. Leases'!$G$19+'3. Leases'!$H$19+INT(($A24-'3. Leases'!$G$19-1)/('3. Leases'!$H$19+'2. Inputs'!$B$11))*('3. Leases'!$H$19+'2. Inputs'!$B$11))/4))*'3. Leases'!$C$19,0))</f>
        <v>0</v>
      </c>
      <c r="CI24" s="15" t="n">
        <f aca="false">IF($A24&lt;='3. Leases'!$G$19,0,IF(CE24&lt;'3. Leases'!$H$19,'3. Leases'!$C$19,0))</f>
        <v>0</v>
      </c>
      <c r="CJ24" s="15" t="n">
        <f aca="false">D24+I24+N24+S24+X24+AC24+AH24+AM24+AR24+AW24+BB24+BG24+BL24+BQ24+BV24+CA24+CF24</f>
        <v>1048160.79571827</v>
      </c>
      <c r="CK24" s="15" t="n">
        <f aca="false">E24+J24+O24+T24+Y24+AD24+AI24+AN24+AS24+AX24+BC24+BH24+BM24+BR24+BW24+CB24+CG24</f>
        <v>4383685.54523832</v>
      </c>
      <c r="CL24" s="15" t="n">
        <f aca="false">F24+K24+P24+U24+Z24+AE24+AJ24+AO24+AT24+AY24+BD24+BI24+BN24+BS24+BX24+CC24+CH24</f>
        <v>268967.458772756</v>
      </c>
      <c r="CM24" s="15" t="n">
        <f aca="false">G24+L24+Q24+V24+AA24+AF24+AK24+AP24+AU24+AZ24+BE24+BJ24+BO24+BT24+BY24+CD24+CI24</f>
        <v>2060</v>
      </c>
      <c r="CN24" s="15" t="n">
        <f aca="false">CJ24*(1-'2. Inputs'!$B$13)*(1-'2. Inputs'!$B$15)-CM24*('2. Inputs'!$B$5-'2. Inputs'!$B$4*MIN('2. Inputs'!$B$14,'2. Inputs'!$B$9)/'2. Inputs'!$B$9)*(1+'2. Inputs'!$B$7)^(($A24-1)/4)/4</f>
        <v>926997.078834989</v>
      </c>
      <c r="CO24" s="15" t="n">
        <f aca="false">CN24-CL24</f>
        <v>658029.620062233</v>
      </c>
      <c r="CP24" s="16" t="n">
        <f aca="false">1/(1+((1+'2. Inputs'!$B$16)^0.25-1))^$A24</f>
        <v>0.651619203289453</v>
      </c>
      <c r="CQ24" s="15" t="n">
        <f aca="false">CO24*CP24</f>
        <v>428784.736765813</v>
      </c>
    </row>
    <row r="25" customFormat="false" ht="15" hidden="false" customHeight="false" outlineLevel="0" collapsed="false">
      <c r="A25" s="0" t="n">
        <v>22</v>
      </c>
      <c r="B25" s="0" t="n">
        <f aca="false">CEILING(A25/4,1)</f>
        <v>6</v>
      </c>
      <c r="C25" s="14" t="n">
        <f aca="false">IF($A25&lt;='3. Leases'!$G$3,-1,MOD($A25-'3. Leases'!$G$3-1,('3. Leases'!$H$3+'2. Inputs'!$B$11)))</f>
        <v>-1</v>
      </c>
      <c r="D25" s="15" t="n">
        <f aca="false">IF($A25&lt;='3. Leases'!$G$3,'3. Leases'!$C$3*'3. Leases'!$D$3/4,IF(C25&lt;'3. Leases'!$H$3+'2. Inputs'!$B$10,0,'3. Leases'!$C$3*MAX(0,'3. Leases'!$F$3*'3. Leases'!$E$3*(1+'2. Inputs'!$B$6)^(('3. Leases'!$G$3+'3. Leases'!$H$3+INT(($A25-'3. Leases'!$G$3-1)/('3. Leases'!$H$3+'2. Inputs'!$B$11))*('3. Leases'!$H$3+'2. Inputs'!$B$11))/4)-('2. Inputs'!$B$3+'2. Inputs'!$B$4)*(1+'2. Inputs'!$B$7)^(('3. Leases'!$G$3+'3. Leases'!$H$3+INT(($A25-'3. Leases'!$G$3-1)/('3. Leases'!$H$3+'2. Inputs'!$B$11))*('3. Leases'!$H$3+'2. Inputs'!$B$11))/4))/4))</f>
        <v>140400</v>
      </c>
      <c r="E25" s="15" t="n">
        <f aca="false">IF($A25&lt;='3. Leases'!$G$3,'3. Leases'!$C$3*'3. Leases'!$D$3,IF(C25&lt;'3. Leases'!$H$3,0,'3. Leases'!$C$3*MAX(0,'3. Leases'!$F$3*'3. Leases'!$E$3*(1+'2. Inputs'!$B$6)^(('3. Leases'!$G$3+'3. Leases'!$H$3+INT(($A25-'3. Leases'!$G$3-1)/('3. Leases'!$H$3+'2. Inputs'!$B$11))*('3. Leases'!$H$3+'2. Inputs'!$B$11))/4)-('2. Inputs'!$B$3+'2. Inputs'!$B$4)*(1+'2. Inputs'!$B$7)^(('3. Leases'!$G$3+'3. Leases'!$H$3+INT(($A25-'3. Leases'!$G$3-1)/('3. Leases'!$H$3+'2. Inputs'!$B$11))*('3. Leases'!$H$3+'2. Inputs'!$B$11))/4))))</f>
        <v>561600</v>
      </c>
      <c r="F25" s="15" t="n">
        <f aca="false">IF($A25&lt;='3. Leases'!$G$3,0,IF(C25=0,'3. Leases'!$C$3*'2. Inputs'!$B$8*(1+'2. Inputs'!$B$7)^(('3. Leases'!$G$3+INT(($A25-'3. Leases'!$G$3-1)/('3. Leases'!$H$3+'2. Inputs'!$B$11))*('3. Leases'!$H$3+'2. Inputs'!$B$11))/4),0)+IF(C25='3. Leases'!$H$3,'2. Inputs'!$B$12*MAX(0,'3. Leases'!$F$3*'3. Leases'!$E$3*(1+'2. Inputs'!$B$6)^(('3. Leases'!$G$3+'3. Leases'!$H$3+INT(($A25-'3. Leases'!$G$3-1)/('3. Leases'!$H$3+'2. Inputs'!$B$11))*('3. Leases'!$H$3+'2. Inputs'!$B$11))/4)-('2. Inputs'!$B$3+'2. Inputs'!$B$4)*(1+'2. Inputs'!$B$7)^(('3. Leases'!$G$3+'3. Leases'!$H$3+INT(($A25-'3. Leases'!$G$3-1)/('3. Leases'!$H$3+'2. Inputs'!$B$11))*('3. Leases'!$H$3+'2. Inputs'!$B$11))/4))*'3. Leases'!$C$3,0))</f>
        <v>0</v>
      </c>
      <c r="G25" s="15" t="n">
        <f aca="false">IF($A25&lt;='3. Leases'!$G$3,0,IF(C25&lt;'3. Leases'!$H$3,'3. Leases'!$C$3,0))</f>
        <v>0</v>
      </c>
      <c r="H25" s="14" t="n">
        <f aca="false">IF($A25&lt;='3. Leases'!$G$4,-1,MOD($A25-'3. Leases'!$G$4-1,('3. Leases'!$H$4+'2. Inputs'!$B$11)))</f>
        <v>7</v>
      </c>
      <c r="I25" s="15" t="n">
        <f aca="false">IF($A25&lt;='3. Leases'!$G$4,'3. Leases'!$C$4*'3. Leases'!$D$4/4,IF(H25&lt;'3. Leases'!$H$4+'2. Inputs'!$B$10,0,'3. Leases'!$C$4*MAX(0,'3. Leases'!$F$4*'3. Leases'!$E$4*(1+'2. Inputs'!$B$6)^(('3. Leases'!$G$4+'3. Leases'!$H$4+INT(($A25-'3. Leases'!$G$4-1)/('3. Leases'!$H$4+'2. Inputs'!$B$11))*('3. Leases'!$H$4+'2. Inputs'!$B$11))/4)-('2. Inputs'!$B$3+'2. Inputs'!$B$4)*(1+'2. Inputs'!$B$7)^(('3. Leases'!$G$4+'3. Leases'!$H$4+INT(($A25-'3. Leases'!$G$4-1)/('3. Leases'!$H$4+'2. Inputs'!$B$11))*('3. Leases'!$H$4+'2. Inputs'!$B$11))/4))/4))</f>
        <v>142225.890018863</v>
      </c>
      <c r="J25" s="15" t="n">
        <f aca="false">IF($A25&lt;='3. Leases'!$G$4,'3. Leases'!$C$4*'3. Leases'!$D$4,IF(H25&lt;'3. Leases'!$H$4,0,'3. Leases'!$C$4*MAX(0,'3. Leases'!$F$4*'3. Leases'!$E$4*(1+'2. Inputs'!$B$6)^(('3. Leases'!$G$4+'3. Leases'!$H$4+INT(($A25-'3. Leases'!$G$4-1)/('3. Leases'!$H$4+'2. Inputs'!$B$11))*('3. Leases'!$H$4+'2. Inputs'!$B$11))/4)-('2. Inputs'!$B$3+'2. Inputs'!$B$4)*(1+'2. Inputs'!$B$7)^(('3. Leases'!$G$4+'3. Leases'!$H$4+INT(($A25-'3. Leases'!$G$4-1)/('3. Leases'!$H$4+'2. Inputs'!$B$11))*('3. Leases'!$H$4+'2. Inputs'!$B$11))/4))))</f>
        <v>568903.56007545</v>
      </c>
      <c r="K25" s="15" t="n">
        <f aca="false">IF($A25&lt;='3. Leases'!$G$4,0,IF(H25=0,'3. Leases'!$C$4*'2. Inputs'!$B$8*(1+'2. Inputs'!$B$7)^(('3. Leases'!$G$4+INT(($A25-'3. Leases'!$G$4-1)/('3. Leases'!$H$4+'2. Inputs'!$B$11))*('3. Leases'!$H$4+'2. Inputs'!$B$11))/4),0)+IF(H25='3. Leases'!$H$4,'2. Inputs'!$B$12*MAX(0,'3. Leases'!$F$4*'3. Leases'!$E$4*(1+'2. Inputs'!$B$6)^(('3. Leases'!$G$4+'3. Leases'!$H$4+INT(($A25-'3. Leases'!$G$4-1)/('3. Leases'!$H$4+'2. Inputs'!$B$11))*('3. Leases'!$H$4+'2. Inputs'!$B$11))/4)-('2. Inputs'!$B$3+'2. Inputs'!$B$4)*(1+'2. Inputs'!$B$7)^(('3. Leases'!$G$4+'3. Leases'!$H$4+INT(($A25-'3. Leases'!$G$4-1)/('3. Leases'!$H$4+'2. Inputs'!$B$11))*('3. Leases'!$H$4+'2. Inputs'!$B$11))/4))*'3. Leases'!$C$4,0))</f>
        <v>0</v>
      </c>
      <c r="L25" s="15" t="n">
        <f aca="false">IF($A25&lt;='3. Leases'!$G$4,0,IF(H25&lt;'3. Leases'!$H$4,'3. Leases'!$C$4,0))</f>
        <v>0</v>
      </c>
      <c r="M25" s="14" t="n">
        <f aca="false">IF($A25&lt;='3. Leases'!$G$5,-1,MOD($A25-'3. Leases'!$G$5-1,('3. Leases'!$H$5+'2. Inputs'!$B$11)))</f>
        <v>15</v>
      </c>
      <c r="N25" s="15" t="n">
        <f aca="false">IF($A25&lt;='3. Leases'!$G$5,'3. Leases'!$C$5*'3. Leases'!$D$5/4,IF(M25&lt;'3. Leases'!$H$5+'2. Inputs'!$B$10,0,'3. Leases'!$C$5*MAX(0,'3. Leases'!$F$5*'3. Leases'!$E$5*(1+'2. Inputs'!$B$6)^(('3. Leases'!$G$5+'3. Leases'!$H$5+INT(($A25-'3. Leases'!$G$5-1)/('3. Leases'!$H$5+'2. Inputs'!$B$11))*('3. Leases'!$H$5+'2. Inputs'!$B$11))/4)-('2. Inputs'!$B$3+'2. Inputs'!$B$4)*(1+'2. Inputs'!$B$7)^(('3. Leases'!$G$5+'3. Leases'!$H$5+INT(($A25-'3. Leases'!$G$5-1)/('3. Leases'!$H$5+'2. Inputs'!$B$11))*('3. Leases'!$H$5+'2. Inputs'!$B$11))/4))/4))</f>
        <v>77459.1221905334</v>
      </c>
      <c r="O25" s="15" t="n">
        <f aca="false">IF($A25&lt;='3. Leases'!$G$5,'3. Leases'!$C$5*'3. Leases'!$D$5,IF(M25&lt;'3. Leases'!$H$5,0,'3. Leases'!$C$5*MAX(0,'3. Leases'!$F$5*'3. Leases'!$E$5*(1+'2. Inputs'!$B$6)^(('3. Leases'!$G$5+'3. Leases'!$H$5+INT(($A25-'3. Leases'!$G$5-1)/('3. Leases'!$H$5+'2. Inputs'!$B$11))*('3. Leases'!$H$5+'2. Inputs'!$B$11))/4)-('2. Inputs'!$B$3+'2. Inputs'!$B$4)*(1+'2. Inputs'!$B$7)^(('3. Leases'!$G$5+'3. Leases'!$H$5+INT(($A25-'3. Leases'!$G$5-1)/('3. Leases'!$H$5+'2. Inputs'!$B$11))*('3. Leases'!$H$5+'2. Inputs'!$B$11))/4))))</f>
        <v>309836.488762134</v>
      </c>
      <c r="P25" s="15" t="n">
        <f aca="false">IF($A25&lt;='3. Leases'!$G$5,0,IF(M25=0,'3. Leases'!$C$5*'2. Inputs'!$B$8*(1+'2. Inputs'!$B$7)^(('3. Leases'!$G$5+INT(($A25-'3. Leases'!$G$5-1)/('3. Leases'!$H$5+'2. Inputs'!$B$11))*('3. Leases'!$H$5+'2. Inputs'!$B$11))/4),0)+IF(M25='3. Leases'!$H$5,'2. Inputs'!$B$12*MAX(0,'3. Leases'!$F$5*'3. Leases'!$E$5*(1+'2. Inputs'!$B$6)^(('3. Leases'!$G$5+'3. Leases'!$H$5+INT(($A25-'3. Leases'!$G$5-1)/('3. Leases'!$H$5+'2. Inputs'!$B$11))*('3. Leases'!$H$5+'2. Inputs'!$B$11))/4)-('2. Inputs'!$B$3+'2. Inputs'!$B$4)*(1+'2. Inputs'!$B$7)^(('3. Leases'!$G$5+'3. Leases'!$H$5+INT(($A25-'3. Leases'!$G$5-1)/('3. Leases'!$H$5+'2. Inputs'!$B$11))*('3. Leases'!$H$5+'2. Inputs'!$B$11))/4))*'3. Leases'!$C$5,0))</f>
        <v>0</v>
      </c>
      <c r="Q25" s="15" t="n">
        <f aca="false">IF($A25&lt;='3. Leases'!$G$5,0,IF(M25&lt;'3. Leases'!$H$5,'3. Leases'!$C$5,0))</f>
        <v>0</v>
      </c>
      <c r="R25" s="14" t="n">
        <f aca="false">IF($A25&lt;='3. Leases'!$G$6,-1,MOD($A25-'3. Leases'!$G$6-1,('3. Leases'!$H$6+'2. Inputs'!$B$11)))</f>
        <v>11</v>
      </c>
      <c r="S25" s="15" t="n">
        <f aca="false">IF($A25&lt;='3. Leases'!$G$6,'3. Leases'!$C$6*'3. Leases'!$D$6/4,IF(R25&lt;'3. Leases'!$H$6+'2. Inputs'!$B$10,0,'3. Leases'!$C$6*MAX(0,'3. Leases'!$F$6*'3. Leases'!$E$6*(1+'2. Inputs'!$B$6)^(('3. Leases'!$G$6+'3. Leases'!$H$6+INT(($A25-'3. Leases'!$G$6-1)/('3. Leases'!$H$6+'2. Inputs'!$B$11))*('3. Leases'!$H$6+'2. Inputs'!$B$11))/4)-('2. Inputs'!$B$3+'2. Inputs'!$B$4)*(1+'2. Inputs'!$B$7)^(('3. Leases'!$G$6+'3. Leases'!$H$6+INT(($A25-'3. Leases'!$G$6-1)/('3. Leases'!$H$6+'2. Inputs'!$B$11))*('3. Leases'!$H$6+'2. Inputs'!$B$11))/4))/4))</f>
        <v>52221.3103266196</v>
      </c>
      <c r="T25" s="15" t="n">
        <f aca="false">IF($A25&lt;='3. Leases'!$G$6,'3. Leases'!$C$6*'3. Leases'!$D$6,IF(R25&lt;'3. Leases'!$H$6,0,'3. Leases'!$C$6*MAX(0,'3. Leases'!$F$6*'3. Leases'!$E$6*(1+'2. Inputs'!$B$6)^(('3. Leases'!$G$6+'3. Leases'!$H$6+INT(($A25-'3. Leases'!$G$6-1)/('3. Leases'!$H$6+'2. Inputs'!$B$11))*('3. Leases'!$H$6+'2. Inputs'!$B$11))/4)-('2. Inputs'!$B$3+'2. Inputs'!$B$4)*(1+'2. Inputs'!$B$7)^(('3. Leases'!$G$6+'3. Leases'!$H$6+INT(($A25-'3. Leases'!$G$6-1)/('3. Leases'!$H$6+'2. Inputs'!$B$11))*('3. Leases'!$H$6+'2. Inputs'!$B$11))/4))))</f>
        <v>208885.241306479</v>
      </c>
      <c r="U25" s="15" t="n">
        <f aca="false">IF($A25&lt;='3. Leases'!$G$6,0,IF(R25=0,'3. Leases'!$C$6*'2. Inputs'!$B$8*(1+'2. Inputs'!$B$7)^(('3. Leases'!$G$6+INT(($A25-'3. Leases'!$G$6-1)/('3. Leases'!$H$6+'2. Inputs'!$B$11))*('3. Leases'!$H$6+'2. Inputs'!$B$11))/4),0)+IF(R25='3. Leases'!$H$6,'2. Inputs'!$B$12*MAX(0,'3. Leases'!$F$6*'3. Leases'!$E$6*(1+'2. Inputs'!$B$6)^(('3. Leases'!$G$6+'3. Leases'!$H$6+INT(($A25-'3. Leases'!$G$6-1)/('3. Leases'!$H$6+'2. Inputs'!$B$11))*('3. Leases'!$H$6+'2. Inputs'!$B$11))/4)-('2. Inputs'!$B$3+'2. Inputs'!$B$4)*(1+'2. Inputs'!$B$7)^(('3. Leases'!$G$6+'3. Leases'!$H$6+INT(($A25-'3. Leases'!$G$6-1)/('3. Leases'!$H$6+'2. Inputs'!$B$11))*('3. Leases'!$H$6+'2. Inputs'!$B$11))/4))*'3. Leases'!$C$6,0))</f>
        <v>0</v>
      </c>
      <c r="V25" s="15" t="n">
        <f aca="false">IF($A25&lt;='3. Leases'!$G$6,0,IF(R25&lt;'3. Leases'!$H$6,'3. Leases'!$C$6,0))</f>
        <v>0</v>
      </c>
      <c r="W25" s="14" t="n">
        <f aca="false">IF($A25&lt;='3. Leases'!$G$7,-1,MOD($A25-'3. Leases'!$G$7-1,('3. Leases'!$H$7+'2. Inputs'!$B$11)))</f>
        <v>-1</v>
      </c>
      <c r="X25" s="15" t="n">
        <f aca="false">IF($A25&lt;='3. Leases'!$G$7,'3. Leases'!$C$7*'3. Leases'!$D$7/4,IF(W25&lt;'3. Leases'!$H$7+'2. Inputs'!$B$10,0,'3. Leases'!$C$7*MAX(0,'3. Leases'!$F$7*'3. Leases'!$E$7*(1+'2. Inputs'!$B$6)^(('3. Leases'!$G$7+'3. Leases'!$H$7+INT(($A25-'3. Leases'!$G$7-1)/('3. Leases'!$H$7+'2. Inputs'!$B$11))*('3. Leases'!$H$7+'2. Inputs'!$B$11))/4)-('2. Inputs'!$B$3+'2. Inputs'!$B$4)*(1+'2. Inputs'!$B$7)^(('3. Leases'!$G$7+'3. Leases'!$H$7+INT(($A25-'3. Leases'!$G$7-1)/('3. Leases'!$H$7+'2. Inputs'!$B$11))*('3. Leases'!$H$7+'2. Inputs'!$B$11))/4))/4))</f>
        <v>106000</v>
      </c>
      <c r="Y25" s="15" t="n">
        <f aca="false">IF($A25&lt;='3. Leases'!$G$7,'3. Leases'!$C$7*'3. Leases'!$D$7,IF(W25&lt;'3. Leases'!$H$7,0,'3. Leases'!$C$7*MAX(0,'3. Leases'!$F$7*'3. Leases'!$E$7*(1+'2. Inputs'!$B$6)^(('3. Leases'!$G$7+'3. Leases'!$H$7+INT(($A25-'3. Leases'!$G$7-1)/('3. Leases'!$H$7+'2. Inputs'!$B$11))*('3. Leases'!$H$7+'2. Inputs'!$B$11))/4)-('2. Inputs'!$B$3+'2. Inputs'!$B$4)*(1+'2. Inputs'!$B$7)^(('3. Leases'!$G$7+'3. Leases'!$H$7+INT(($A25-'3. Leases'!$G$7-1)/('3. Leases'!$H$7+'2. Inputs'!$B$11))*('3. Leases'!$H$7+'2. Inputs'!$B$11))/4))))</f>
        <v>424000</v>
      </c>
      <c r="Z25" s="15" t="n">
        <f aca="false">IF($A25&lt;='3. Leases'!$G$7,0,IF(W25=0,'3. Leases'!$C$7*'2. Inputs'!$B$8*(1+'2. Inputs'!$B$7)^(('3. Leases'!$G$7+INT(($A25-'3. Leases'!$G$7-1)/('3. Leases'!$H$7+'2. Inputs'!$B$11))*('3. Leases'!$H$7+'2. Inputs'!$B$11))/4),0)+IF(W25='3. Leases'!$H$7,'2. Inputs'!$B$12*MAX(0,'3. Leases'!$F$7*'3. Leases'!$E$7*(1+'2. Inputs'!$B$6)^(('3. Leases'!$G$7+'3. Leases'!$H$7+INT(($A25-'3. Leases'!$G$7-1)/('3. Leases'!$H$7+'2. Inputs'!$B$11))*('3. Leases'!$H$7+'2. Inputs'!$B$11))/4)-('2. Inputs'!$B$3+'2. Inputs'!$B$4)*(1+'2. Inputs'!$B$7)^(('3. Leases'!$G$7+'3. Leases'!$H$7+INT(($A25-'3. Leases'!$G$7-1)/('3. Leases'!$H$7+'2. Inputs'!$B$11))*('3. Leases'!$H$7+'2. Inputs'!$B$11))/4))*'3. Leases'!$C$7,0))</f>
        <v>0</v>
      </c>
      <c r="AA25" s="15" t="n">
        <f aca="false">IF($A25&lt;='3. Leases'!$G$7,0,IF(W25&lt;'3. Leases'!$H$7,'3. Leases'!$C$7,0))</f>
        <v>0</v>
      </c>
      <c r="AB25" s="14" t="n">
        <f aca="false">IF($A25&lt;='3. Leases'!$G$8,-1,MOD($A25-'3. Leases'!$G$8-1,('3. Leases'!$H$8+'2. Inputs'!$B$11)))</f>
        <v>3</v>
      </c>
      <c r="AC25" s="15" t="n">
        <f aca="false">IF($A25&lt;='3. Leases'!$G$8,'3. Leases'!$C$8*'3. Leases'!$D$8/4,IF(AB25&lt;'3. Leases'!$H$8+'2. Inputs'!$B$10,0,'3. Leases'!$C$8*MAX(0,'3. Leases'!$F$8*'3. Leases'!$E$8*(1+'2. Inputs'!$B$6)^(('3. Leases'!$G$8+'3. Leases'!$H$8+INT(($A25-'3. Leases'!$G$8-1)/('3. Leases'!$H$8+'2. Inputs'!$B$11))*('3. Leases'!$H$8+'2. Inputs'!$B$11))/4)-('2. Inputs'!$B$3+'2. Inputs'!$B$4)*(1+'2. Inputs'!$B$7)^(('3. Leases'!$G$8+'3. Leases'!$H$8+INT(($A25-'3. Leases'!$G$8-1)/('3. Leases'!$H$8+'2. Inputs'!$B$11))*('3. Leases'!$H$8+'2. Inputs'!$B$11))/4))/4))</f>
        <v>0</v>
      </c>
      <c r="AD25" s="15" t="n">
        <f aca="false">IF($A25&lt;='3. Leases'!$G$8,'3. Leases'!$C$8*'3. Leases'!$D$8,IF(AB25&lt;'3. Leases'!$H$8,0,'3. Leases'!$C$8*MAX(0,'3. Leases'!$F$8*'3. Leases'!$E$8*(1+'2. Inputs'!$B$6)^(('3. Leases'!$G$8+'3. Leases'!$H$8+INT(($A25-'3. Leases'!$G$8-1)/('3. Leases'!$H$8+'2. Inputs'!$B$11))*('3. Leases'!$H$8+'2. Inputs'!$B$11))/4)-('2. Inputs'!$B$3+'2. Inputs'!$B$4)*(1+'2. Inputs'!$B$7)^(('3. Leases'!$G$8+'3. Leases'!$H$8+INT(($A25-'3. Leases'!$G$8-1)/('3. Leases'!$H$8+'2. Inputs'!$B$11))*('3. Leases'!$H$8+'2. Inputs'!$B$11))/4))))</f>
        <v>0</v>
      </c>
      <c r="AE25" s="15" t="n">
        <f aca="false">IF($A25&lt;='3. Leases'!$G$8,0,IF(AB25=0,'3. Leases'!$C$8*'2. Inputs'!$B$8*(1+'2. Inputs'!$B$7)^(('3. Leases'!$G$8+INT(($A25-'3. Leases'!$G$8-1)/('3. Leases'!$H$8+'2. Inputs'!$B$11))*('3. Leases'!$H$8+'2. Inputs'!$B$11))/4),0)+IF(AB25='3. Leases'!$H$8,'2. Inputs'!$B$12*MAX(0,'3. Leases'!$F$8*'3. Leases'!$E$8*(1+'2. Inputs'!$B$6)^(('3. Leases'!$G$8+'3. Leases'!$H$8+INT(($A25-'3. Leases'!$G$8-1)/('3. Leases'!$H$8+'2. Inputs'!$B$11))*('3. Leases'!$H$8+'2. Inputs'!$B$11))/4)-('2. Inputs'!$B$3+'2. Inputs'!$B$4)*(1+'2. Inputs'!$B$7)^(('3. Leases'!$G$8+'3. Leases'!$H$8+INT(($A25-'3. Leases'!$G$8-1)/('3. Leases'!$H$8+'2. Inputs'!$B$11))*('3. Leases'!$H$8+'2. Inputs'!$B$11))/4))*'3. Leases'!$C$8,0))</f>
        <v>0</v>
      </c>
      <c r="AF25" s="15" t="n">
        <f aca="false">IF($A25&lt;='3. Leases'!$G$8,0,IF(AB25&lt;'3. Leases'!$H$8,'3. Leases'!$C$8,0))</f>
        <v>880</v>
      </c>
      <c r="AG25" s="14" t="n">
        <f aca="false">IF($A25&lt;='3. Leases'!$G$9,-1,MOD($A25-'3. Leases'!$G$9-1,('3. Leases'!$H$9+'2. Inputs'!$B$11)))</f>
        <v>-1</v>
      </c>
      <c r="AH25" s="15" t="n">
        <f aca="false">IF($A25&lt;='3. Leases'!$G$9,'3. Leases'!$C$9*'3. Leases'!$D$9/4,IF(AG25&lt;'3. Leases'!$H$9+'2. Inputs'!$B$10,0,'3. Leases'!$C$9*MAX(0,'3. Leases'!$F$9*'3. Leases'!$E$9*(1+'2. Inputs'!$B$6)^(('3. Leases'!$G$9+'3. Leases'!$H$9+INT(($A25-'3. Leases'!$G$9-1)/('3. Leases'!$H$9+'2. Inputs'!$B$11))*('3. Leases'!$H$9+'2. Inputs'!$B$11))/4)-('2. Inputs'!$B$3+'2. Inputs'!$B$4)*(1+'2. Inputs'!$B$7)^(('3. Leases'!$G$9+'3. Leases'!$H$9+INT(($A25-'3. Leases'!$G$9-1)/('3. Leases'!$H$9+'2. Inputs'!$B$11))*('3. Leases'!$H$9+'2. Inputs'!$B$11))/4))/4))</f>
        <v>59800</v>
      </c>
      <c r="AI25" s="15" t="n">
        <f aca="false">IF($A25&lt;='3. Leases'!$G$9,'3. Leases'!$C$9*'3. Leases'!$D$9,IF(AG25&lt;'3. Leases'!$H$9,0,'3. Leases'!$C$9*MAX(0,'3. Leases'!$F$9*'3. Leases'!$E$9*(1+'2. Inputs'!$B$6)^(('3. Leases'!$G$9+'3. Leases'!$H$9+INT(($A25-'3. Leases'!$G$9-1)/('3. Leases'!$H$9+'2. Inputs'!$B$11))*('3. Leases'!$H$9+'2. Inputs'!$B$11))/4)-('2. Inputs'!$B$3+'2. Inputs'!$B$4)*(1+'2. Inputs'!$B$7)^(('3. Leases'!$G$9+'3. Leases'!$H$9+INT(($A25-'3. Leases'!$G$9-1)/('3. Leases'!$H$9+'2. Inputs'!$B$11))*('3. Leases'!$H$9+'2. Inputs'!$B$11))/4))))</f>
        <v>239200</v>
      </c>
      <c r="AJ25" s="15" t="n">
        <f aca="false">IF($A25&lt;='3. Leases'!$G$9,0,IF(AG25=0,'3. Leases'!$C$9*'2. Inputs'!$B$8*(1+'2. Inputs'!$B$7)^(('3. Leases'!$G$9+INT(($A25-'3. Leases'!$G$9-1)/('3. Leases'!$H$9+'2. Inputs'!$B$11))*('3. Leases'!$H$9+'2. Inputs'!$B$11))/4),0)+IF(AG25='3. Leases'!$H$9,'2. Inputs'!$B$12*MAX(0,'3. Leases'!$F$9*'3. Leases'!$E$9*(1+'2. Inputs'!$B$6)^(('3. Leases'!$G$9+'3. Leases'!$H$9+INT(($A25-'3. Leases'!$G$9-1)/('3. Leases'!$H$9+'2. Inputs'!$B$11))*('3. Leases'!$H$9+'2. Inputs'!$B$11))/4)-('2. Inputs'!$B$3+'2. Inputs'!$B$4)*(1+'2. Inputs'!$B$7)^(('3. Leases'!$G$9+'3. Leases'!$H$9+INT(($A25-'3. Leases'!$G$9-1)/('3. Leases'!$H$9+'2. Inputs'!$B$11))*('3. Leases'!$H$9+'2. Inputs'!$B$11))/4))*'3. Leases'!$C$9,0))</f>
        <v>0</v>
      </c>
      <c r="AK25" s="15" t="n">
        <f aca="false">IF($A25&lt;='3. Leases'!$G$9,0,IF(AG25&lt;'3. Leases'!$H$9,'3. Leases'!$C$9,0))</f>
        <v>0</v>
      </c>
      <c r="AL25" s="14" t="n">
        <f aca="false">IF($A25&lt;='3. Leases'!$G$10,-1,MOD($A25-'3. Leases'!$G$10-1,('3. Leases'!$H$10+'2. Inputs'!$B$11)))</f>
        <v>-1</v>
      </c>
      <c r="AM25" s="15" t="n">
        <f aca="false">IF($A25&lt;='3. Leases'!$G$10,'3. Leases'!$C$10*'3. Leases'!$D$10/4,IF(AL25&lt;'3. Leases'!$H$10+'2. Inputs'!$B$10,0,'3. Leases'!$C$10*MAX(0,'3. Leases'!$F$10*'3. Leases'!$E$10*(1+'2. Inputs'!$B$6)^(('3. Leases'!$G$10+'3. Leases'!$H$10+INT(($A25-'3. Leases'!$G$10-1)/('3. Leases'!$H$10+'2. Inputs'!$B$11))*('3. Leases'!$H$10+'2. Inputs'!$B$11))/4)-('2. Inputs'!$B$3+'2. Inputs'!$B$4)*(1+'2. Inputs'!$B$7)^(('3. Leases'!$G$10+'3. Leases'!$H$10+INT(($A25-'3. Leases'!$G$10-1)/('3. Leases'!$H$10+'2. Inputs'!$B$11))*('3. Leases'!$H$10+'2. Inputs'!$B$11))/4))/4))</f>
        <v>24000</v>
      </c>
      <c r="AN25" s="15" t="n">
        <f aca="false">IF($A25&lt;='3. Leases'!$G$10,'3. Leases'!$C$10*'3. Leases'!$D$10,IF(AL25&lt;'3. Leases'!$H$10,0,'3. Leases'!$C$10*MAX(0,'3. Leases'!$F$10*'3. Leases'!$E$10*(1+'2. Inputs'!$B$6)^(('3. Leases'!$G$10+'3. Leases'!$H$10+INT(($A25-'3. Leases'!$G$10-1)/('3. Leases'!$H$10+'2. Inputs'!$B$11))*('3. Leases'!$H$10+'2. Inputs'!$B$11))/4)-('2. Inputs'!$B$3+'2. Inputs'!$B$4)*(1+'2. Inputs'!$B$7)^(('3. Leases'!$G$10+'3. Leases'!$H$10+INT(($A25-'3. Leases'!$G$10-1)/('3. Leases'!$H$10+'2. Inputs'!$B$11))*('3. Leases'!$H$10+'2. Inputs'!$B$11))/4))))</f>
        <v>96000</v>
      </c>
      <c r="AO25" s="15" t="n">
        <f aca="false">IF($A25&lt;='3. Leases'!$G$10,0,IF(AL25=0,'3. Leases'!$C$10*'2. Inputs'!$B$8*(1+'2. Inputs'!$B$7)^(('3. Leases'!$G$10+INT(($A25-'3. Leases'!$G$10-1)/('3. Leases'!$H$10+'2. Inputs'!$B$11))*('3. Leases'!$H$10+'2. Inputs'!$B$11))/4),0)+IF(AL25='3. Leases'!$H$10,'2. Inputs'!$B$12*MAX(0,'3. Leases'!$F$10*'3. Leases'!$E$10*(1+'2. Inputs'!$B$6)^(('3. Leases'!$G$10+'3. Leases'!$H$10+INT(($A25-'3. Leases'!$G$10-1)/('3. Leases'!$H$10+'2. Inputs'!$B$11))*('3. Leases'!$H$10+'2. Inputs'!$B$11))/4)-('2. Inputs'!$B$3+'2. Inputs'!$B$4)*(1+'2. Inputs'!$B$7)^(('3. Leases'!$G$10+'3. Leases'!$H$10+INT(($A25-'3. Leases'!$G$10-1)/('3. Leases'!$H$10+'2. Inputs'!$B$11))*('3. Leases'!$H$10+'2. Inputs'!$B$11))/4))*'3. Leases'!$C$10,0))</f>
        <v>0</v>
      </c>
      <c r="AP25" s="15" t="n">
        <f aca="false">IF($A25&lt;='3. Leases'!$G$10,0,IF(AL25&lt;'3. Leases'!$H$10,'3. Leases'!$C$10,0))</f>
        <v>0</v>
      </c>
      <c r="AQ25" s="14" t="n">
        <f aca="false">IF($A25&lt;='3. Leases'!$G$11,-1,MOD($A25-'3. Leases'!$G$11-1,('3. Leases'!$H$11+'2. Inputs'!$B$11)))</f>
        <v>9</v>
      </c>
      <c r="AR25" s="15" t="n">
        <f aca="false">IF($A25&lt;='3. Leases'!$G$11,'3. Leases'!$C$11*'3. Leases'!$D$11/4,IF(AQ25&lt;'3. Leases'!$H$11+'2. Inputs'!$B$10,0,'3. Leases'!$C$11*MAX(0,'3. Leases'!$F$11*'3. Leases'!$E$11*(1+'2. Inputs'!$B$6)^(('3. Leases'!$G$11+'3. Leases'!$H$11+INT(($A25-'3. Leases'!$G$11-1)/('3. Leases'!$H$11+'2. Inputs'!$B$11))*('3. Leases'!$H$11+'2. Inputs'!$B$11))/4)-('2. Inputs'!$B$3+'2. Inputs'!$B$4)*(1+'2. Inputs'!$B$7)^(('3. Leases'!$G$11+'3. Leases'!$H$11+INT(($A25-'3. Leases'!$G$11-1)/('3. Leases'!$H$11+'2. Inputs'!$B$11))*('3. Leases'!$H$11+'2. Inputs'!$B$11))/4))/4))</f>
        <v>153600.90759225</v>
      </c>
      <c r="AS25" s="15" t="n">
        <f aca="false">IF($A25&lt;='3. Leases'!$G$11,'3. Leases'!$C$11*'3. Leases'!$D$11,IF(AQ25&lt;'3. Leases'!$H$11,0,'3. Leases'!$C$11*MAX(0,'3. Leases'!$F$11*'3. Leases'!$E$11*(1+'2. Inputs'!$B$6)^(('3. Leases'!$G$11+'3. Leases'!$H$11+INT(($A25-'3. Leases'!$G$11-1)/('3. Leases'!$H$11+'2. Inputs'!$B$11))*('3. Leases'!$H$11+'2. Inputs'!$B$11))/4)-('2. Inputs'!$B$3+'2. Inputs'!$B$4)*(1+'2. Inputs'!$B$7)^(('3. Leases'!$G$11+'3. Leases'!$H$11+INT(($A25-'3. Leases'!$G$11-1)/('3. Leases'!$H$11+'2. Inputs'!$B$11))*('3. Leases'!$H$11+'2. Inputs'!$B$11))/4))))</f>
        <v>614403.630369</v>
      </c>
      <c r="AT25" s="15" t="n">
        <f aca="false">IF($A25&lt;='3. Leases'!$G$11,0,IF(AQ25=0,'3. Leases'!$C$11*'2. Inputs'!$B$8*(1+'2. Inputs'!$B$7)^(('3. Leases'!$G$11+INT(($A25-'3. Leases'!$G$11-1)/('3. Leases'!$H$11+'2. Inputs'!$B$11))*('3. Leases'!$H$11+'2. Inputs'!$B$11))/4),0)+IF(AQ25='3. Leases'!$H$11,'2. Inputs'!$B$12*MAX(0,'3. Leases'!$F$11*'3. Leases'!$E$11*(1+'2. Inputs'!$B$6)^(('3. Leases'!$G$11+'3. Leases'!$H$11+INT(($A25-'3. Leases'!$G$11-1)/('3. Leases'!$H$11+'2. Inputs'!$B$11))*('3. Leases'!$H$11+'2. Inputs'!$B$11))/4)-('2. Inputs'!$B$3+'2. Inputs'!$B$4)*(1+'2. Inputs'!$B$7)^(('3. Leases'!$G$11+'3. Leases'!$H$11+INT(($A25-'3. Leases'!$G$11-1)/('3. Leases'!$H$11+'2. Inputs'!$B$11))*('3. Leases'!$H$11+'2. Inputs'!$B$11))/4))*'3. Leases'!$C$11,0))</f>
        <v>0</v>
      </c>
      <c r="AU25" s="15" t="n">
        <f aca="false">IF($A25&lt;='3. Leases'!$G$11,0,IF(AQ25&lt;'3. Leases'!$H$11,'3. Leases'!$C$11,0))</f>
        <v>0</v>
      </c>
      <c r="AV25" s="14" t="n">
        <f aca="false">IF($A25&lt;='3. Leases'!$G$12,-1,MOD($A25-'3. Leases'!$G$12-1,('3. Leases'!$H$12+'2. Inputs'!$B$11)))</f>
        <v>-1</v>
      </c>
      <c r="AW25" s="15" t="n">
        <f aca="false">IF($A25&lt;='3. Leases'!$G$12,'3. Leases'!$C$12*'3. Leases'!$D$12/4,IF(AV25&lt;'3. Leases'!$H$12+'2. Inputs'!$B$10,0,'3. Leases'!$C$12*MAX(0,'3. Leases'!$F$12*'3. Leases'!$E$12*(1+'2. Inputs'!$B$6)^(('3. Leases'!$G$12+'3. Leases'!$H$12+INT(($A25-'3. Leases'!$G$12-1)/('3. Leases'!$H$12+'2. Inputs'!$B$11))*('3. Leases'!$H$12+'2. Inputs'!$B$11))/4)-('2. Inputs'!$B$3+'2. Inputs'!$B$4)*(1+'2. Inputs'!$B$7)^(('3. Leases'!$G$12+'3. Leases'!$H$12+INT(($A25-'3. Leases'!$G$12-1)/('3. Leases'!$H$12+'2. Inputs'!$B$11))*('3. Leases'!$H$12+'2. Inputs'!$B$11))/4))/4))</f>
        <v>21000</v>
      </c>
      <c r="AX25" s="15" t="n">
        <f aca="false">IF($A25&lt;='3. Leases'!$G$12,'3. Leases'!$C$12*'3. Leases'!$D$12,IF(AV25&lt;'3. Leases'!$H$12,0,'3. Leases'!$C$12*MAX(0,'3. Leases'!$F$12*'3. Leases'!$E$12*(1+'2. Inputs'!$B$6)^(('3. Leases'!$G$12+'3. Leases'!$H$12+INT(($A25-'3. Leases'!$G$12-1)/('3. Leases'!$H$12+'2. Inputs'!$B$11))*('3. Leases'!$H$12+'2. Inputs'!$B$11))/4)-('2. Inputs'!$B$3+'2. Inputs'!$B$4)*(1+'2. Inputs'!$B$7)^(('3. Leases'!$G$12+'3. Leases'!$H$12+INT(($A25-'3. Leases'!$G$12-1)/('3. Leases'!$H$12+'2. Inputs'!$B$11))*('3. Leases'!$H$12+'2. Inputs'!$B$11))/4))))</f>
        <v>84000</v>
      </c>
      <c r="AY25" s="15" t="n">
        <f aca="false">IF($A25&lt;='3. Leases'!$G$12,0,IF(AV25=0,'3. Leases'!$C$12*'2. Inputs'!$B$8*(1+'2. Inputs'!$B$7)^(('3. Leases'!$G$12+INT(($A25-'3. Leases'!$G$12-1)/('3. Leases'!$H$12+'2. Inputs'!$B$11))*('3. Leases'!$H$12+'2. Inputs'!$B$11))/4),0)+IF(AV25='3. Leases'!$H$12,'2. Inputs'!$B$12*MAX(0,'3. Leases'!$F$12*'3. Leases'!$E$12*(1+'2. Inputs'!$B$6)^(('3. Leases'!$G$12+'3. Leases'!$H$12+INT(($A25-'3. Leases'!$G$12-1)/('3. Leases'!$H$12+'2. Inputs'!$B$11))*('3. Leases'!$H$12+'2. Inputs'!$B$11))/4)-('2. Inputs'!$B$3+'2. Inputs'!$B$4)*(1+'2. Inputs'!$B$7)^(('3. Leases'!$G$12+'3. Leases'!$H$12+INT(($A25-'3. Leases'!$G$12-1)/('3. Leases'!$H$12+'2. Inputs'!$B$11))*('3. Leases'!$H$12+'2. Inputs'!$B$11))/4))*'3. Leases'!$C$12,0))</f>
        <v>0</v>
      </c>
      <c r="AZ25" s="15" t="n">
        <f aca="false">IF($A25&lt;='3. Leases'!$G$12,0,IF(AV25&lt;'3. Leases'!$H$12,'3. Leases'!$C$12,0))</f>
        <v>0</v>
      </c>
      <c r="BA25" s="14" t="n">
        <f aca="false">IF($A25&lt;='3. Leases'!$G$13,-1,MOD($A25-'3. Leases'!$G$13-1,('3. Leases'!$H$13+'2. Inputs'!$B$11)))</f>
        <v>13</v>
      </c>
      <c r="BB25" s="15" t="n">
        <f aca="false">IF($A25&lt;='3. Leases'!$G$13,'3. Leases'!$C$13*'3. Leases'!$D$13/4,IF(BA25&lt;'3. Leases'!$H$13+'2. Inputs'!$B$10,0,'3. Leases'!$C$13*MAX(0,'3. Leases'!$F$13*'3. Leases'!$E$13*(1+'2. Inputs'!$B$6)^(('3. Leases'!$G$13+'3. Leases'!$H$13+INT(($A25-'3. Leases'!$G$13-1)/('3. Leases'!$H$13+'2. Inputs'!$B$11))*('3. Leases'!$H$13+'2. Inputs'!$B$11))/4)-('2. Inputs'!$B$3+'2. Inputs'!$B$4)*(1+'2. Inputs'!$B$7)^(('3. Leases'!$G$13+'3. Leases'!$H$13+INT(($A25-'3. Leases'!$G$13-1)/('3. Leases'!$H$13+'2. Inputs'!$B$11))*('3. Leases'!$H$13+'2. Inputs'!$B$11))/4))/4))</f>
        <v>46135.0409025</v>
      </c>
      <c r="BC25" s="15" t="n">
        <f aca="false">IF($A25&lt;='3. Leases'!$G$13,'3. Leases'!$C$13*'3. Leases'!$D$13,IF(BA25&lt;'3. Leases'!$H$13,0,'3. Leases'!$C$13*MAX(0,'3. Leases'!$F$13*'3. Leases'!$E$13*(1+'2. Inputs'!$B$6)^(('3. Leases'!$G$13+'3. Leases'!$H$13+INT(($A25-'3. Leases'!$G$13-1)/('3. Leases'!$H$13+'2. Inputs'!$B$11))*('3. Leases'!$H$13+'2. Inputs'!$B$11))/4)-('2. Inputs'!$B$3+'2. Inputs'!$B$4)*(1+'2. Inputs'!$B$7)^(('3. Leases'!$G$13+'3. Leases'!$H$13+INT(($A25-'3. Leases'!$G$13-1)/('3. Leases'!$H$13+'2. Inputs'!$B$11))*('3. Leases'!$H$13+'2. Inputs'!$B$11))/4))))</f>
        <v>184540.16361</v>
      </c>
      <c r="BD25" s="15" t="n">
        <f aca="false">IF($A25&lt;='3. Leases'!$G$13,0,IF(BA25=0,'3. Leases'!$C$13*'2. Inputs'!$B$8*(1+'2. Inputs'!$B$7)^(('3. Leases'!$G$13+INT(($A25-'3. Leases'!$G$13-1)/('3. Leases'!$H$13+'2. Inputs'!$B$11))*('3. Leases'!$H$13+'2. Inputs'!$B$11))/4),0)+IF(BA25='3. Leases'!$H$13,'2. Inputs'!$B$12*MAX(0,'3. Leases'!$F$13*'3. Leases'!$E$13*(1+'2. Inputs'!$B$6)^(('3. Leases'!$G$13+'3. Leases'!$H$13+INT(($A25-'3. Leases'!$G$13-1)/('3. Leases'!$H$13+'2. Inputs'!$B$11))*('3. Leases'!$H$13+'2. Inputs'!$B$11))/4)-('2. Inputs'!$B$3+'2. Inputs'!$B$4)*(1+'2. Inputs'!$B$7)^(('3. Leases'!$G$13+'3. Leases'!$H$13+INT(($A25-'3. Leases'!$G$13-1)/('3. Leases'!$H$13+'2. Inputs'!$B$11))*('3. Leases'!$H$13+'2. Inputs'!$B$11))/4))*'3. Leases'!$C$13,0))</f>
        <v>0</v>
      </c>
      <c r="BE25" s="15" t="n">
        <f aca="false">IF($A25&lt;='3. Leases'!$G$13,0,IF(BA25&lt;'3. Leases'!$H$13,'3. Leases'!$C$13,0))</f>
        <v>0</v>
      </c>
      <c r="BF25" s="14" t="n">
        <f aca="false">IF($A25&lt;='3. Leases'!$G$14,-1,MOD($A25-'3. Leases'!$G$14-1,('3. Leases'!$H$14+'2. Inputs'!$B$11)))</f>
        <v>-1</v>
      </c>
      <c r="BG25" s="15" t="n">
        <f aca="false">IF($A25&lt;='3. Leases'!$G$14,'3. Leases'!$C$14*'3. Leases'!$D$14/4,IF(BF25&lt;'3. Leases'!$H$14+'2. Inputs'!$B$10,0,'3. Leases'!$C$14*MAX(0,'3. Leases'!$F$14*'3. Leases'!$E$14*(1+'2. Inputs'!$B$6)^(('3. Leases'!$G$14+'3. Leases'!$H$14+INT(($A25-'3. Leases'!$G$14-1)/('3. Leases'!$H$14+'2. Inputs'!$B$11))*('3. Leases'!$H$14+'2. Inputs'!$B$11))/4)-('2. Inputs'!$B$3+'2. Inputs'!$B$4)*(1+'2. Inputs'!$B$7)^(('3. Leases'!$G$14+'3. Leases'!$H$14+INT(($A25-'3. Leases'!$G$14-1)/('3. Leases'!$H$14+'2. Inputs'!$B$11))*('3. Leases'!$H$14+'2. Inputs'!$B$11))/4))/4))</f>
        <v>119625</v>
      </c>
      <c r="BH25" s="15" t="n">
        <f aca="false">IF($A25&lt;='3. Leases'!$G$14,'3. Leases'!$C$14*'3. Leases'!$D$14,IF(BF25&lt;'3. Leases'!$H$14,0,'3. Leases'!$C$14*MAX(0,'3. Leases'!$F$14*'3. Leases'!$E$14*(1+'2. Inputs'!$B$6)^(('3. Leases'!$G$14+'3. Leases'!$H$14+INT(($A25-'3. Leases'!$G$14-1)/('3. Leases'!$H$14+'2. Inputs'!$B$11))*('3. Leases'!$H$14+'2. Inputs'!$B$11))/4)-('2. Inputs'!$B$3+'2. Inputs'!$B$4)*(1+'2. Inputs'!$B$7)^(('3. Leases'!$G$14+'3. Leases'!$H$14+INT(($A25-'3. Leases'!$G$14-1)/('3. Leases'!$H$14+'2. Inputs'!$B$11))*('3. Leases'!$H$14+'2. Inputs'!$B$11))/4))))</f>
        <v>478500</v>
      </c>
      <c r="BI25" s="15" t="n">
        <f aca="false">IF($A25&lt;='3. Leases'!$G$14,0,IF(BF25=0,'3. Leases'!$C$14*'2. Inputs'!$B$8*(1+'2. Inputs'!$B$7)^(('3. Leases'!$G$14+INT(($A25-'3. Leases'!$G$14-1)/('3. Leases'!$H$14+'2. Inputs'!$B$11))*('3. Leases'!$H$14+'2. Inputs'!$B$11))/4),0)+IF(BF25='3. Leases'!$H$14,'2. Inputs'!$B$12*MAX(0,'3. Leases'!$F$14*'3. Leases'!$E$14*(1+'2. Inputs'!$B$6)^(('3. Leases'!$G$14+'3. Leases'!$H$14+INT(($A25-'3. Leases'!$G$14-1)/('3. Leases'!$H$14+'2. Inputs'!$B$11))*('3. Leases'!$H$14+'2. Inputs'!$B$11))/4)-('2. Inputs'!$B$3+'2. Inputs'!$B$4)*(1+'2. Inputs'!$B$7)^(('3. Leases'!$G$14+'3. Leases'!$H$14+INT(($A25-'3. Leases'!$G$14-1)/('3. Leases'!$H$14+'2. Inputs'!$B$11))*('3. Leases'!$H$14+'2. Inputs'!$B$11))/4))*'3. Leases'!$C$14,0))</f>
        <v>0</v>
      </c>
      <c r="BJ25" s="15" t="n">
        <f aca="false">IF($A25&lt;='3. Leases'!$G$14,0,IF(BF25&lt;'3. Leases'!$H$14,'3. Leases'!$C$14,0))</f>
        <v>0</v>
      </c>
      <c r="BK25" s="14" t="n">
        <f aca="false">IF($A25&lt;='3. Leases'!$G$15,-1,MOD($A25-'3. Leases'!$G$15-1,('3. Leases'!$H$15+'2. Inputs'!$B$11)))</f>
        <v>5</v>
      </c>
      <c r="BL25" s="15" t="n">
        <f aca="false">IF($A25&lt;='3. Leases'!$G$15,'3. Leases'!$C$15*'3. Leases'!$D$15/4,IF(BK25&lt;'3. Leases'!$H$15+'2. Inputs'!$B$10,0,'3. Leases'!$C$15*MAX(0,'3. Leases'!$F$15*'3. Leases'!$E$15*(1+'2. Inputs'!$B$6)^(('3. Leases'!$G$15+'3. Leases'!$H$15+INT(($A25-'3. Leases'!$G$15-1)/('3. Leases'!$H$15+'2. Inputs'!$B$11))*('3. Leases'!$H$15+'2. Inputs'!$B$11))/4)-('2. Inputs'!$B$3+'2. Inputs'!$B$4)*(1+'2. Inputs'!$B$7)^(('3. Leases'!$G$15+'3. Leases'!$H$15+INT(($A25-'3. Leases'!$G$15-1)/('3. Leases'!$H$15+'2. Inputs'!$B$11))*('3. Leases'!$H$15+'2. Inputs'!$B$11))/4))/4))</f>
        <v>0</v>
      </c>
      <c r="BM25" s="15" t="n">
        <f aca="false">IF($A25&lt;='3. Leases'!$G$15,'3. Leases'!$C$15*'3. Leases'!$D$15,IF(BK25&lt;'3. Leases'!$H$15,0,'3. Leases'!$C$15*MAX(0,'3. Leases'!$F$15*'3. Leases'!$E$15*(1+'2. Inputs'!$B$6)^(('3. Leases'!$G$15+'3. Leases'!$H$15+INT(($A25-'3. Leases'!$G$15-1)/('3. Leases'!$H$15+'2. Inputs'!$B$11))*('3. Leases'!$H$15+'2. Inputs'!$B$11))/4)-('2. Inputs'!$B$3+'2. Inputs'!$B$4)*(1+'2. Inputs'!$B$7)^(('3. Leases'!$G$15+'3. Leases'!$H$15+INT(($A25-'3. Leases'!$G$15-1)/('3. Leases'!$H$15+'2. Inputs'!$B$11))*('3. Leases'!$H$15+'2. Inputs'!$B$11))/4))))</f>
        <v>191042.362365252</v>
      </c>
      <c r="BN25" s="15" t="n">
        <f aca="false">IF($A25&lt;='3. Leases'!$G$15,0,IF(BK25=0,'3. Leases'!$C$15*'2. Inputs'!$B$8*(1+'2. Inputs'!$B$7)^(('3. Leases'!$G$15+INT(($A25-'3. Leases'!$G$15-1)/('3. Leases'!$H$15+'2. Inputs'!$B$11))*('3. Leases'!$H$15+'2. Inputs'!$B$11))/4),0)+IF(BK25='3. Leases'!$H$15,'2. Inputs'!$B$12*MAX(0,'3. Leases'!$F$15*'3. Leases'!$E$15*(1+'2. Inputs'!$B$6)^(('3. Leases'!$G$15+'3. Leases'!$H$15+INT(($A25-'3. Leases'!$G$15-1)/('3. Leases'!$H$15+'2. Inputs'!$B$11))*('3. Leases'!$H$15+'2. Inputs'!$B$11))/4)-('2. Inputs'!$B$3+'2. Inputs'!$B$4)*(1+'2. Inputs'!$B$7)^(('3. Leases'!$G$15+'3. Leases'!$H$15+INT(($A25-'3. Leases'!$G$15-1)/('3. Leases'!$H$15+'2. Inputs'!$B$11))*('3. Leases'!$H$15+'2. Inputs'!$B$11))/4))*'3. Leases'!$C$15,0))</f>
        <v>0</v>
      </c>
      <c r="BO25" s="15" t="n">
        <f aca="false">IF($A25&lt;='3. Leases'!$G$15,0,IF(BK25&lt;'3. Leases'!$H$15,'3. Leases'!$C$15,0))</f>
        <v>0</v>
      </c>
      <c r="BP25" s="14" t="n">
        <f aca="false">IF($A25&lt;='3. Leases'!$G$16,-1,MOD($A25-'3. Leases'!$G$16-1,('3. Leases'!$H$16+'2. Inputs'!$B$11)))</f>
        <v>-1</v>
      </c>
      <c r="BQ25" s="15" t="n">
        <f aca="false">IF($A25&lt;='3. Leases'!$G$16,'3. Leases'!$C$16*'3. Leases'!$D$16/4,IF(BP25&lt;'3. Leases'!$H$16+'2. Inputs'!$B$10,0,'3. Leases'!$C$16*MAX(0,'3. Leases'!$F$16*'3. Leases'!$E$16*(1+'2. Inputs'!$B$6)^(('3. Leases'!$G$16+'3. Leases'!$H$16+INT(($A25-'3. Leases'!$G$16-1)/('3. Leases'!$H$16+'2. Inputs'!$B$11))*('3. Leases'!$H$16+'2. Inputs'!$B$11))/4)-('2. Inputs'!$B$3+'2. Inputs'!$B$4)*(1+'2. Inputs'!$B$7)^(('3. Leases'!$G$16+'3. Leases'!$H$16+INT(($A25-'3. Leases'!$G$16-1)/('3. Leases'!$H$16+'2. Inputs'!$B$11))*('3. Leases'!$H$16+'2. Inputs'!$B$11))/4))/4))</f>
        <v>54687.5</v>
      </c>
      <c r="BR25" s="15" t="n">
        <f aca="false">IF($A25&lt;='3. Leases'!$G$16,'3. Leases'!$C$16*'3. Leases'!$D$16,IF(BP25&lt;'3. Leases'!$H$16,0,'3. Leases'!$C$16*MAX(0,'3. Leases'!$F$16*'3. Leases'!$E$16*(1+'2. Inputs'!$B$6)^(('3. Leases'!$G$16+'3. Leases'!$H$16+INT(($A25-'3. Leases'!$G$16-1)/('3. Leases'!$H$16+'2. Inputs'!$B$11))*('3. Leases'!$H$16+'2. Inputs'!$B$11))/4)-('2. Inputs'!$B$3+'2. Inputs'!$B$4)*(1+'2. Inputs'!$B$7)^(('3. Leases'!$G$16+'3. Leases'!$H$16+INT(($A25-'3. Leases'!$G$16-1)/('3. Leases'!$H$16+'2. Inputs'!$B$11))*('3. Leases'!$H$16+'2. Inputs'!$B$11))/4))))</f>
        <v>218750</v>
      </c>
      <c r="BS25" s="15" t="n">
        <f aca="false">IF($A25&lt;='3. Leases'!$G$16,0,IF(BP25=0,'3. Leases'!$C$16*'2. Inputs'!$B$8*(1+'2. Inputs'!$B$7)^(('3. Leases'!$G$16+INT(($A25-'3. Leases'!$G$16-1)/('3. Leases'!$H$16+'2. Inputs'!$B$11))*('3. Leases'!$H$16+'2. Inputs'!$B$11))/4),0)+IF(BP25='3. Leases'!$H$16,'2. Inputs'!$B$12*MAX(0,'3. Leases'!$F$16*'3. Leases'!$E$16*(1+'2. Inputs'!$B$6)^(('3. Leases'!$G$16+'3. Leases'!$H$16+INT(($A25-'3. Leases'!$G$16-1)/('3. Leases'!$H$16+'2. Inputs'!$B$11))*('3. Leases'!$H$16+'2. Inputs'!$B$11))/4)-('2. Inputs'!$B$3+'2. Inputs'!$B$4)*(1+'2. Inputs'!$B$7)^(('3. Leases'!$G$16+'3. Leases'!$H$16+INT(($A25-'3. Leases'!$G$16-1)/('3. Leases'!$H$16+'2. Inputs'!$B$11))*('3. Leases'!$H$16+'2. Inputs'!$B$11))/4))*'3. Leases'!$C$16,0))</f>
        <v>0</v>
      </c>
      <c r="BT25" s="15" t="n">
        <f aca="false">IF($A25&lt;='3. Leases'!$G$16,0,IF(BP25&lt;'3. Leases'!$H$16,'3. Leases'!$C$16,0))</f>
        <v>0</v>
      </c>
      <c r="BU25" s="14" t="n">
        <f aca="false">IF($A25&lt;='3. Leases'!$G$17,-1,MOD($A25-'3. Leases'!$G$17-1,('3. Leases'!$H$17+'2. Inputs'!$B$11)))</f>
        <v>17</v>
      </c>
      <c r="BV25" s="15" t="n">
        <f aca="false">IF($A25&lt;='3. Leases'!$G$17,'3. Leases'!$C$17*'3. Leases'!$D$17/4,IF(BU25&lt;'3. Leases'!$H$17+'2. Inputs'!$B$10,0,'3. Leases'!$C$17*MAX(0,'3. Leases'!$F$17*'3. Leases'!$E$17*(1+'2. Inputs'!$B$6)^(('3. Leases'!$G$17+'3. Leases'!$H$17+INT(($A25-'3. Leases'!$G$17-1)/('3. Leases'!$H$17+'2. Inputs'!$B$11))*('3. Leases'!$H$17+'2. Inputs'!$B$11))/4)-('2. Inputs'!$B$3+'2. Inputs'!$B$4)*(1+'2. Inputs'!$B$7)^(('3. Leases'!$G$17+'3. Leases'!$H$17+INT(($A25-'3. Leases'!$G$17-1)/('3. Leases'!$H$17+'2. Inputs'!$B$11))*('3. Leases'!$H$17+'2. Inputs'!$B$11))/4))/4))</f>
        <v>24831.3684375</v>
      </c>
      <c r="BW25" s="15" t="n">
        <f aca="false">IF($A25&lt;='3. Leases'!$G$17,'3. Leases'!$C$17*'3. Leases'!$D$17,IF(BU25&lt;'3. Leases'!$H$17,0,'3. Leases'!$C$17*MAX(0,'3. Leases'!$F$17*'3. Leases'!$E$17*(1+'2. Inputs'!$B$6)^(('3. Leases'!$G$17+'3. Leases'!$H$17+INT(($A25-'3. Leases'!$G$17-1)/('3. Leases'!$H$17+'2. Inputs'!$B$11))*('3. Leases'!$H$17+'2. Inputs'!$B$11))/4)-('2. Inputs'!$B$3+'2. Inputs'!$B$4)*(1+'2. Inputs'!$B$7)^(('3. Leases'!$G$17+'3. Leases'!$H$17+INT(($A25-'3. Leases'!$G$17-1)/('3. Leases'!$H$17+'2. Inputs'!$B$11))*('3. Leases'!$H$17+'2. Inputs'!$B$11))/4))))</f>
        <v>99325.47375</v>
      </c>
      <c r="BX25" s="15" t="n">
        <f aca="false">IF($A25&lt;='3. Leases'!$G$17,0,IF(BU25=0,'3. Leases'!$C$17*'2. Inputs'!$B$8*(1+'2. Inputs'!$B$7)^(('3. Leases'!$G$17+INT(($A25-'3. Leases'!$G$17-1)/('3. Leases'!$H$17+'2. Inputs'!$B$11))*('3. Leases'!$H$17+'2. Inputs'!$B$11))/4),0)+IF(BU25='3. Leases'!$H$17,'2. Inputs'!$B$12*MAX(0,'3. Leases'!$F$17*'3. Leases'!$E$17*(1+'2. Inputs'!$B$6)^(('3. Leases'!$G$17+'3. Leases'!$H$17+INT(($A25-'3. Leases'!$G$17-1)/('3. Leases'!$H$17+'2. Inputs'!$B$11))*('3. Leases'!$H$17+'2. Inputs'!$B$11))/4)-('2. Inputs'!$B$3+'2. Inputs'!$B$4)*(1+'2. Inputs'!$B$7)^(('3. Leases'!$G$17+'3. Leases'!$H$17+INT(($A25-'3. Leases'!$G$17-1)/('3. Leases'!$H$17+'2. Inputs'!$B$11))*('3. Leases'!$H$17+'2. Inputs'!$B$11))/4))*'3. Leases'!$C$17,0))</f>
        <v>0</v>
      </c>
      <c r="BY25" s="15" t="n">
        <f aca="false">IF($A25&lt;='3. Leases'!$G$17,0,IF(BU25&lt;'3. Leases'!$H$17,'3. Leases'!$C$17,0))</f>
        <v>0</v>
      </c>
      <c r="BZ25" s="14" t="n">
        <f aca="false">IF($A25&lt;='3. Leases'!$G$18,-1,MOD($A25-'3. Leases'!$G$18-1,('3. Leases'!$H$18+'2. Inputs'!$B$11)))</f>
        <v>1</v>
      </c>
      <c r="CA25" s="15" t="n">
        <f aca="false">IF($A25&lt;='3. Leases'!$G$18,'3. Leases'!$C$18*'3. Leases'!$D$18/4,IF(BZ25&lt;'3. Leases'!$H$18+'2. Inputs'!$B$10,0,'3. Leases'!$C$18*MAX(0,'3. Leases'!$F$18*'3. Leases'!$E$18*(1+'2. Inputs'!$B$6)^(('3. Leases'!$G$18+'3. Leases'!$H$18+INT(($A25-'3. Leases'!$G$18-1)/('3. Leases'!$H$18+'2. Inputs'!$B$11))*('3. Leases'!$H$18+'2. Inputs'!$B$11))/4)-('2. Inputs'!$B$3+'2. Inputs'!$B$4)*(1+'2. Inputs'!$B$7)^(('3. Leases'!$G$18+'3. Leases'!$H$18+INT(($A25-'3. Leases'!$G$18-1)/('3. Leases'!$H$18+'2. Inputs'!$B$11))*('3. Leases'!$H$18+'2. Inputs'!$B$11))/4))/4))</f>
        <v>0</v>
      </c>
      <c r="CB25" s="15" t="n">
        <f aca="false">IF($A25&lt;='3. Leases'!$G$18,'3. Leases'!$C$18*'3. Leases'!$D$18,IF(BZ25&lt;'3. Leases'!$H$18,0,'3. Leases'!$C$18*MAX(0,'3. Leases'!$F$18*'3. Leases'!$E$18*(1+'2. Inputs'!$B$6)^(('3. Leases'!$G$18+'3. Leases'!$H$18+INT(($A25-'3. Leases'!$G$18-1)/('3. Leases'!$H$18+'2. Inputs'!$B$11))*('3. Leases'!$H$18+'2. Inputs'!$B$11))/4)-('2. Inputs'!$B$3+'2. Inputs'!$B$4)*(1+'2. Inputs'!$B$7)^(('3. Leases'!$G$18+'3. Leases'!$H$18+INT(($A25-'3. Leases'!$G$18-1)/('3. Leases'!$H$18+'2. Inputs'!$B$11))*('3. Leases'!$H$18+'2. Inputs'!$B$11))/4))))</f>
        <v>0</v>
      </c>
      <c r="CC25" s="15" t="n">
        <f aca="false">IF($A25&lt;='3. Leases'!$G$18,0,IF(BZ25=0,'3. Leases'!$C$18*'2. Inputs'!$B$8*(1+'2. Inputs'!$B$7)^(('3. Leases'!$G$18+INT(($A25-'3. Leases'!$G$18-1)/('3. Leases'!$H$18+'2. Inputs'!$B$11))*('3. Leases'!$H$18+'2. Inputs'!$B$11))/4),0)+IF(BZ25='3. Leases'!$H$18,'2. Inputs'!$B$12*MAX(0,'3. Leases'!$F$18*'3. Leases'!$E$18*(1+'2. Inputs'!$B$6)^(('3. Leases'!$G$18+'3. Leases'!$H$18+INT(($A25-'3. Leases'!$G$18-1)/('3. Leases'!$H$18+'2. Inputs'!$B$11))*('3. Leases'!$H$18+'2. Inputs'!$B$11))/4)-('2. Inputs'!$B$3+'2. Inputs'!$B$4)*(1+'2. Inputs'!$B$7)^(('3. Leases'!$G$18+'3. Leases'!$H$18+INT(($A25-'3. Leases'!$G$18-1)/('3. Leases'!$H$18+'2. Inputs'!$B$11))*('3. Leases'!$H$18+'2. Inputs'!$B$11))/4))*'3. Leases'!$C$18,0))</f>
        <v>0</v>
      </c>
      <c r="CD25" s="15" t="n">
        <f aca="false">IF($A25&lt;='3. Leases'!$G$18,0,IF(BZ25&lt;'3. Leases'!$H$18,'3. Leases'!$C$18,0))</f>
        <v>1180</v>
      </c>
      <c r="CE25" s="14" t="n">
        <f aca="false">IF($A25&lt;='3. Leases'!$G$19,-1,MOD($A25-'3. Leases'!$G$19-1,('3. Leases'!$H$19+'2. Inputs'!$B$11)))</f>
        <v>21</v>
      </c>
      <c r="CF25" s="15" t="n">
        <f aca="false">IF($A25&lt;='3. Leases'!$G$19,'3. Leases'!$C$19*'3. Leases'!$D$19/4,IF(CE25&lt;'3. Leases'!$H$19+'2. Inputs'!$B$10,0,'3. Leases'!$C$19*MAX(0,'3. Leases'!$F$19*'3. Leases'!$E$19*(1+'2. Inputs'!$B$6)^(('3. Leases'!$G$19+'3. Leases'!$H$19+INT(($A25-'3. Leases'!$G$19-1)/('3. Leases'!$H$19+'2. Inputs'!$B$11))*('3. Leases'!$H$19+'2. Inputs'!$B$11))/4)-('2. Inputs'!$B$3+'2. Inputs'!$B$4)*(1+'2. Inputs'!$B$7)^(('3. Leases'!$G$19+'3. Leases'!$H$19+INT(($A25-'3. Leases'!$G$19-1)/('3. Leases'!$H$19+'2. Inputs'!$B$11))*('3. Leases'!$H$19+'2. Inputs'!$B$11))/4))/4))</f>
        <v>26174.65625</v>
      </c>
      <c r="CG25" s="15" t="n">
        <f aca="false">IF($A25&lt;='3. Leases'!$G$19,'3. Leases'!$C$19*'3. Leases'!$D$19,IF(CE25&lt;'3. Leases'!$H$19,0,'3. Leases'!$C$19*MAX(0,'3. Leases'!$F$19*'3. Leases'!$E$19*(1+'2. Inputs'!$B$6)^(('3. Leases'!$G$19+'3. Leases'!$H$19+INT(($A25-'3. Leases'!$G$19-1)/('3. Leases'!$H$19+'2. Inputs'!$B$11))*('3. Leases'!$H$19+'2. Inputs'!$B$11))/4)-('2. Inputs'!$B$3+'2. Inputs'!$B$4)*(1+'2. Inputs'!$B$7)^(('3. Leases'!$G$19+'3. Leases'!$H$19+INT(($A25-'3. Leases'!$G$19-1)/('3. Leases'!$H$19+'2. Inputs'!$B$11))*('3. Leases'!$H$19+'2. Inputs'!$B$11))/4))))</f>
        <v>104698.625</v>
      </c>
      <c r="CH25" s="15" t="n">
        <f aca="false">IF($A25&lt;='3. Leases'!$G$19,0,IF(CE25=0,'3. Leases'!$C$19*'2. Inputs'!$B$8*(1+'2. Inputs'!$B$7)^(('3. Leases'!$G$19+INT(($A25-'3. Leases'!$G$19-1)/('3. Leases'!$H$19+'2. Inputs'!$B$11))*('3. Leases'!$H$19+'2. Inputs'!$B$11))/4),0)+IF(CE25='3. Leases'!$H$19,'2. Inputs'!$B$12*MAX(0,'3. Leases'!$F$19*'3. Leases'!$E$19*(1+'2. Inputs'!$B$6)^(('3. Leases'!$G$19+'3. Leases'!$H$19+INT(($A25-'3. Leases'!$G$19-1)/('3. Leases'!$H$19+'2. Inputs'!$B$11))*('3. Leases'!$H$19+'2. Inputs'!$B$11))/4)-('2. Inputs'!$B$3+'2. Inputs'!$B$4)*(1+'2. Inputs'!$B$7)^(('3. Leases'!$G$19+'3. Leases'!$H$19+INT(($A25-'3. Leases'!$G$19-1)/('3. Leases'!$H$19+'2. Inputs'!$B$11))*('3. Leases'!$H$19+'2. Inputs'!$B$11))/4))*'3. Leases'!$C$19,0))</f>
        <v>0</v>
      </c>
      <c r="CI25" s="15" t="n">
        <f aca="false">IF($A25&lt;='3. Leases'!$G$19,0,IF(CE25&lt;'3. Leases'!$H$19,'3. Leases'!$C$19,0))</f>
        <v>0</v>
      </c>
      <c r="CJ25" s="15" t="n">
        <f aca="false">D25+I25+N25+S25+X25+AC25+AH25+AM25+AR25+AW25+BB25+BG25+BL25+BQ25+BV25+CA25+CF25</f>
        <v>1048160.79571827</v>
      </c>
      <c r="CK25" s="15" t="n">
        <f aca="false">E25+J25+O25+T25+Y25+AD25+AI25+AN25+AS25+AX25+BC25+BH25+BM25+BR25+BW25+CB25+CG25</f>
        <v>4383685.54523832</v>
      </c>
      <c r="CL25" s="15" t="n">
        <f aca="false">F25+K25+P25+U25+Z25+AE25+AJ25+AO25+AT25+AY25+BD25+BI25+BN25+BS25+BX25+CC25+CH25</f>
        <v>0</v>
      </c>
      <c r="CM25" s="15" t="n">
        <f aca="false">G25+L25+Q25+V25+AA25+AF25+AK25+AP25+AU25+AZ25+BE25+BJ25+BO25+BT25+BY25+CD25+CI25</f>
        <v>2060</v>
      </c>
      <c r="CN25" s="15" t="n">
        <f aca="false">CJ25*(1-'2. Inputs'!$B$13)*(1-'2. Inputs'!$B$15)-CM25*('2. Inputs'!$B$5-'2. Inputs'!$B$4*MIN('2. Inputs'!$B$14,'2. Inputs'!$B$9)/'2. Inputs'!$B$9)*(1+'2. Inputs'!$B$7)^(($A25-1)/4)/4</f>
        <v>926571.326746116</v>
      </c>
      <c r="CO25" s="15" t="n">
        <f aca="false">CN25-CL25</f>
        <v>926571.326746116</v>
      </c>
      <c r="CP25" s="16" t="n">
        <f aca="false">1/(1+((1+'2. Inputs'!$B$16)^0.25-1))^$A25</f>
        <v>0.638464037533004</v>
      </c>
      <c r="CQ25" s="15" t="n">
        <f aca="false">CO25*CP25</f>
        <v>591582.470336638</v>
      </c>
    </row>
    <row r="26" customFormat="false" ht="15" hidden="false" customHeight="false" outlineLevel="0" collapsed="false">
      <c r="A26" s="0" t="n">
        <v>23</v>
      </c>
      <c r="B26" s="0" t="n">
        <f aca="false">CEILING(A26/4,1)</f>
        <v>6</v>
      </c>
      <c r="C26" s="14" t="n">
        <f aca="false">IF($A26&lt;='3. Leases'!$G$3,-1,MOD($A26-'3. Leases'!$G$3-1,('3. Leases'!$H$3+'2. Inputs'!$B$11)))</f>
        <v>-1</v>
      </c>
      <c r="D26" s="15" t="n">
        <f aca="false">IF($A26&lt;='3. Leases'!$G$3,'3. Leases'!$C$3*'3. Leases'!$D$3/4,IF(C26&lt;'3. Leases'!$H$3+'2. Inputs'!$B$10,0,'3. Leases'!$C$3*MAX(0,'3. Leases'!$F$3*'3. Leases'!$E$3*(1+'2. Inputs'!$B$6)^(('3. Leases'!$G$3+'3. Leases'!$H$3+INT(($A26-'3. Leases'!$G$3-1)/('3. Leases'!$H$3+'2. Inputs'!$B$11))*('3. Leases'!$H$3+'2. Inputs'!$B$11))/4)-('2. Inputs'!$B$3+'2. Inputs'!$B$4)*(1+'2. Inputs'!$B$7)^(('3. Leases'!$G$3+'3. Leases'!$H$3+INT(($A26-'3. Leases'!$G$3-1)/('3. Leases'!$H$3+'2. Inputs'!$B$11))*('3. Leases'!$H$3+'2. Inputs'!$B$11))/4))/4))</f>
        <v>140400</v>
      </c>
      <c r="E26" s="15" t="n">
        <f aca="false">IF($A26&lt;='3. Leases'!$G$3,'3. Leases'!$C$3*'3. Leases'!$D$3,IF(C26&lt;'3. Leases'!$H$3,0,'3. Leases'!$C$3*MAX(0,'3. Leases'!$F$3*'3. Leases'!$E$3*(1+'2. Inputs'!$B$6)^(('3. Leases'!$G$3+'3. Leases'!$H$3+INT(($A26-'3. Leases'!$G$3-1)/('3. Leases'!$H$3+'2. Inputs'!$B$11))*('3. Leases'!$H$3+'2. Inputs'!$B$11))/4)-('2. Inputs'!$B$3+'2. Inputs'!$B$4)*(1+'2. Inputs'!$B$7)^(('3. Leases'!$G$3+'3. Leases'!$H$3+INT(($A26-'3. Leases'!$G$3-1)/('3. Leases'!$H$3+'2. Inputs'!$B$11))*('3. Leases'!$H$3+'2. Inputs'!$B$11))/4))))</f>
        <v>561600</v>
      </c>
      <c r="F26" s="15" t="n">
        <f aca="false">IF($A26&lt;='3. Leases'!$G$3,0,IF(C26=0,'3. Leases'!$C$3*'2. Inputs'!$B$8*(1+'2. Inputs'!$B$7)^(('3. Leases'!$G$3+INT(($A26-'3. Leases'!$G$3-1)/('3. Leases'!$H$3+'2. Inputs'!$B$11))*('3. Leases'!$H$3+'2. Inputs'!$B$11))/4),0)+IF(C26='3. Leases'!$H$3,'2. Inputs'!$B$12*MAX(0,'3. Leases'!$F$3*'3. Leases'!$E$3*(1+'2. Inputs'!$B$6)^(('3. Leases'!$G$3+'3. Leases'!$H$3+INT(($A26-'3. Leases'!$G$3-1)/('3. Leases'!$H$3+'2. Inputs'!$B$11))*('3. Leases'!$H$3+'2. Inputs'!$B$11))/4)-('2. Inputs'!$B$3+'2. Inputs'!$B$4)*(1+'2. Inputs'!$B$7)^(('3. Leases'!$G$3+'3. Leases'!$H$3+INT(($A26-'3. Leases'!$G$3-1)/('3. Leases'!$H$3+'2. Inputs'!$B$11))*('3. Leases'!$H$3+'2. Inputs'!$B$11))/4))*'3. Leases'!$C$3,0))</f>
        <v>0</v>
      </c>
      <c r="G26" s="15" t="n">
        <f aca="false">IF($A26&lt;='3. Leases'!$G$3,0,IF(C26&lt;'3. Leases'!$H$3,'3. Leases'!$C$3,0))</f>
        <v>0</v>
      </c>
      <c r="H26" s="14" t="n">
        <f aca="false">IF($A26&lt;='3. Leases'!$G$4,-1,MOD($A26-'3. Leases'!$G$4-1,('3. Leases'!$H$4+'2. Inputs'!$B$11)))</f>
        <v>8</v>
      </c>
      <c r="I26" s="15" t="n">
        <f aca="false">IF($A26&lt;='3. Leases'!$G$4,'3. Leases'!$C$4*'3. Leases'!$D$4/4,IF(H26&lt;'3. Leases'!$H$4+'2. Inputs'!$B$10,0,'3. Leases'!$C$4*MAX(0,'3. Leases'!$F$4*'3. Leases'!$E$4*(1+'2. Inputs'!$B$6)^(('3. Leases'!$G$4+'3. Leases'!$H$4+INT(($A26-'3. Leases'!$G$4-1)/('3. Leases'!$H$4+'2. Inputs'!$B$11))*('3. Leases'!$H$4+'2. Inputs'!$B$11))/4)-('2. Inputs'!$B$3+'2. Inputs'!$B$4)*(1+'2. Inputs'!$B$7)^(('3. Leases'!$G$4+'3. Leases'!$H$4+INT(($A26-'3. Leases'!$G$4-1)/('3. Leases'!$H$4+'2. Inputs'!$B$11))*('3. Leases'!$H$4+'2. Inputs'!$B$11))/4))/4))</f>
        <v>142225.890018863</v>
      </c>
      <c r="J26" s="15" t="n">
        <f aca="false">IF($A26&lt;='3. Leases'!$G$4,'3. Leases'!$C$4*'3. Leases'!$D$4,IF(H26&lt;'3. Leases'!$H$4,0,'3. Leases'!$C$4*MAX(0,'3. Leases'!$F$4*'3. Leases'!$E$4*(1+'2. Inputs'!$B$6)^(('3. Leases'!$G$4+'3. Leases'!$H$4+INT(($A26-'3. Leases'!$G$4-1)/('3. Leases'!$H$4+'2. Inputs'!$B$11))*('3. Leases'!$H$4+'2. Inputs'!$B$11))/4)-('2. Inputs'!$B$3+'2. Inputs'!$B$4)*(1+'2. Inputs'!$B$7)^(('3. Leases'!$G$4+'3. Leases'!$H$4+INT(($A26-'3. Leases'!$G$4-1)/('3. Leases'!$H$4+'2. Inputs'!$B$11))*('3. Leases'!$H$4+'2. Inputs'!$B$11))/4))))</f>
        <v>568903.56007545</v>
      </c>
      <c r="K26" s="15" t="n">
        <f aca="false">IF($A26&lt;='3. Leases'!$G$4,0,IF(H26=0,'3. Leases'!$C$4*'2. Inputs'!$B$8*(1+'2. Inputs'!$B$7)^(('3. Leases'!$G$4+INT(($A26-'3. Leases'!$G$4-1)/('3. Leases'!$H$4+'2. Inputs'!$B$11))*('3. Leases'!$H$4+'2. Inputs'!$B$11))/4),0)+IF(H26='3. Leases'!$H$4,'2. Inputs'!$B$12*MAX(0,'3. Leases'!$F$4*'3. Leases'!$E$4*(1+'2. Inputs'!$B$6)^(('3. Leases'!$G$4+'3. Leases'!$H$4+INT(($A26-'3. Leases'!$G$4-1)/('3. Leases'!$H$4+'2. Inputs'!$B$11))*('3. Leases'!$H$4+'2. Inputs'!$B$11))/4)-('2. Inputs'!$B$3+'2. Inputs'!$B$4)*(1+'2. Inputs'!$B$7)^(('3. Leases'!$G$4+'3. Leases'!$H$4+INT(($A26-'3. Leases'!$G$4-1)/('3. Leases'!$H$4+'2. Inputs'!$B$11))*('3. Leases'!$H$4+'2. Inputs'!$B$11))/4))*'3. Leases'!$C$4,0))</f>
        <v>0</v>
      </c>
      <c r="L26" s="15" t="n">
        <f aca="false">IF($A26&lt;='3. Leases'!$G$4,0,IF(H26&lt;'3. Leases'!$H$4,'3. Leases'!$C$4,0))</f>
        <v>0</v>
      </c>
      <c r="M26" s="14" t="n">
        <f aca="false">IF($A26&lt;='3. Leases'!$G$5,-1,MOD($A26-'3. Leases'!$G$5-1,('3. Leases'!$H$5+'2. Inputs'!$B$11)))</f>
        <v>16</v>
      </c>
      <c r="N26" s="15" t="n">
        <f aca="false">IF($A26&lt;='3. Leases'!$G$5,'3. Leases'!$C$5*'3. Leases'!$D$5/4,IF(M26&lt;'3. Leases'!$H$5+'2. Inputs'!$B$10,0,'3. Leases'!$C$5*MAX(0,'3. Leases'!$F$5*'3. Leases'!$E$5*(1+'2. Inputs'!$B$6)^(('3. Leases'!$G$5+'3. Leases'!$H$5+INT(($A26-'3. Leases'!$G$5-1)/('3. Leases'!$H$5+'2. Inputs'!$B$11))*('3. Leases'!$H$5+'2. Inputs'!$B$11))/4)-('2. Inputs'!$B$3+'2. Inputs'!$B$4)*(1+'2. Inputs'!$B$7)^(('3. Leases'!$G$5+'3. Leases'!$H$5+INT(($A26-'3. Leases'!$G$5-1)/('3. Leases'!$H$5+'2. Inputs'!$B$11))*('3. Leases'!$H$5+'2. Inputs'!$B$11))/4))/4))</f>
        <v>77459.1221905334</v>
      </c>
      <c r="O26" s="15" t="n">
        <f aca="false">IF($A26&lt;='3. Leases'!$G$5,'3. Leases'!$C$5*'3. Leases'!$D$5,IF(M26&lt;'3. Leases'!$H$5,0,'3. Leases'!$C$5*MAX(0,'3. Leases'!$F$5*'3. Leases'!$E$5*(1+'2. Inputs'!$B$6)^(('3. Leases'!$G$5+'3. Leases'!$H$5+INT(($A26-'3. Leases'!$G$5-1)/('3. Leases'!$H$5+'2. Inputs'!$B$11))*('3. Leases'!$H$5+'2. Inputs'!$B$11))/4)-('2. Inputs'!$B$3+'2. Inputs'!$B$4)*(1+'2. Inputs'!$B$7)^(('3. Leases'!$G$5+'3. Leases'!$H$5+INT(($A26-'3. Leases'!$G$5-1)/('3. Leases'!$H$5+'2. Inputs'!$B$11))*('3. Leases'!$H$5+'2. Inputs'!$B$11))/4))))</f>
        <v>309836.488762134</v>
      </c>
      <c r="P26" s="15" t="n">
        <f aca="false">IF($A26&lt;='3. Leases'!$G$5,0,IF(M26=0,'3. Leases'!$C$5*'2. Inputs'!$B$8*(1+'2. Inputs'!$B$7)^(('3. Leases'!$G$5+INT(($A26-'3. Leases'!$G$5-1)/('3. Leases'!$H$5+'2. Inputs'!$B$11))*('3. Leases'!$H$5+'2. Inputs'!$B$11))/4),0)+IF(M26='3. Leases'!$H$5,'2. Inputs'!$B$12*MAX(0,'3. Leases'!$F$5*'3. Leases'!$E$5*(1+'2. Inputs'!$B$6)^(('3. Leases'!$G$5+'3. Leases'!$H$5+INT(($A26-'3. Leases'!$G$5-1)/('3. Leases'!$H$5+'2. Inputs'!$B$11))*('3. Leases'!$H$5+'2. Inputs'!$B$11))/4)-('2. Inputs'!$B$3+'2. Inputs'!$B$4)*(1+'2. Inputs'!$B$7)^(('3. Leases'!$G$5+'3. Leases'!$H$5+INT(($A26-'3. Leases'!$G$5-1)/('3. Leases'!$H$5+'2. Inputs'!$B$11))*('3. Leases'!$H$5+'2. Inputs'!$B$11))/4))*'3. Leases'!$C$5,0))</f>
        <v>0</v>
      </c>
      <c r="Q26" s="15" t="n">
        <f aca="false">IF($A26&lt;='3. Leases'!$G$5,0,IF(M26&lt;'3. Leases'!$H$5,'3. Leases'!$C$5,0))</f>
        <v>0</v>
      </c>
      <c r="R26" s="14" t="n">
        <f aca="false">IF($A26&lt;='3. Leases'!$G$6,-1,MOD($A26-'3. Leases'!$G$6-1,('3. Leases'!$H$6+'2. Inputs'!$B$11)))</f>
        <v>12</v>
      </c>
      <c r="S26" s="15" t="n">
        <f aca="false">IF($A26&lt;='3. Leases'!$G$6,'3. Leases'!$C$6*'3. Leases'!$D$6/4,IF(R26&lt;'3. Leases'!$H$6+'2. Inputs'!$B$10,0,'3. Leases'!$C$6*MAX(0,'3. Leases'!$F$6*'3. Leases'!$E$6*(1+'2. Inputs'!$B$6)^(('3. Leases'!$G$6+'3. Leases'!$H$6+INT(($A26-'3. Leases'!$G$6-1)/('3. Leases'!$H$6+'2. Inputs'!$B$11))*('3. Leases'!$H$6+'2. Inputs'!$B$11))/4)-('2. Inputs'!$B$3+'2. Inputs'!$B$4)*(1+'2. Inputs'!$B$7)^(('3. Leases'!$G$6+'3. Leases'!$H$6+INT(($A26-'3. Leases'!$G$6-1)/('3. Leases'!$H$6+'2. Inputs'!$B$11))*('3. Leases'!$H$6+'2. Inputs'!$B$11))/4))/4))</f>
        <v>52221.3103266196</v>
      </c>
      <c r="T26" s="15" t="n">
        <f aca="false">IF($A26&lt;='3. Leases'!$G$6,'3. Leases'!$C$6*'3. Leases'!$D$6,IF(R26&lt;'3. Leases'!$H$6,0,'3. Leases'!$C$6*MAX(0,'3. Leases'!$F$6*'3. Leases'!$E$6*(1+'2. Inputs'!$B$6)^(('3. Leases'!$G$6+'3. Leases'!$H$6+INT(($A26-'3. Leases'!$G$6-1)/('3. Leases'!$H$6+'2. Inputs'!$B$11))*('3. Leases'!$H$6+'2. Inputs'!$B$11))/4)-('2. Inputs'!$B$3+'2. Inputs'!$B$4)*(1+'2. Inputs'!$B$7)^(('3. Leases'!$G$6+'3. Leases'!$H$6+INT(($A26-'3. Leases'!$G$6-1)/('3. Leases'!$H$6+'2. Inputs'!$B$11))*('3. Leases'!$H$6+'2. Inputs'!$B$11))/4))))</f>
        <v>208885.241306479</v>
      </c>
      <c r="U26" s="15" t="n">
        <f aca="false">IF($A26&lt;='3. Leases'!$G$6,0,IF(R26=0,'3. Leases'!$C$6*'2. Inputs'!$B$8*(1+'2. Inputs'!$B$7)^(('3. Leases'!$G$6+INT(($A26-'3. Leases'!$G$6-1)/('3. Leases'!$H$6+'2. Inputs'!$B$11))*('3. Leases'!$H$6+'2. Inputs'!$B$11))/4),0)+IF(R26='3. Leases'!$H$6,'2. Inputs'!$B$12*MAX(0,'3. Leases'!$F$6*'3. Leases'!$E$6*(1+'2. Inputs'!$B$6)^(('3. Leases'!$G$6+'3. Leases'!$H$6+INT(($A26-'3. Leases'!$G$6-1)/('3. Leases'!$H$6+'2. Inputs'!$B$11))*('3. Leases'!$H$6+'2. Inputs'!$B$11))/4)-('2. Inputs'!$B$3+'2. Inputs'!$B$4)*(1+'2. Inputs'!$B$7)^(('3. Leases'!$G$6+'3. Leases'!$H$6+INT(($A26-'3. Leases'!$G$6-1)/('3. Leases'!$H$6+'2. Inputs'!$B$11))*('3. Leases'!$H$6+'2. Inputs'!$B$11))/4))*'3. Leases'!$C$6,0))</f>
        <v>0</v>
      </c>
      <c r="V26" s="15" t="n">
        <f aca="false">IF($A26&lt;='3. Leases'!$G$6,0,IF(R26&lt;'3. Leases'!$H$6,'3. Leases'!$C$6,0))</f>
        <v>0</v>
      </c>
      <c r="W26" s="14" t="n">
        <f aca="false">IF($A26&lt;='3. Leases'!$G$7,-1,MOD($A26-'3. Leases'!$G$7-1,('3. Leases'!$H$7+'2. Inputs'!$B$11)))</f>
        <v>-1</v>
      </c>
      <c r="X26" s="15" t="n">
        <f aca="false">IF($A26&lt;='3. Leases'!$G$7,'3. Leases'!$C$7*'3. Leases'!$D$7/4,IF(W26&lt;'3. Leases'!$H$7+'2. Inputs'!$B$10,0,'3. Leases'!$C$7*MAX(0,'3. Leases'!$F$7*'3. Leases'!$E$7*(1+'2. Inputs'!$B$6)^(('3. Leases'!$G$7+'3. Leases'!$H$7+INT(($A26-'3. Leases'!$G$7-1)/('3. Leases'!$H$7+'2. Inputs'!$B$11))*('3. Leases'!$H$7+'2. Inputs'!$B$11))/4)-('2. Inputs'!$B$3+'2. Inputs'!$B$4)*(1+'2. Inputs'!$B$7)^(('3. Leases'!$G$7+'3. Leases'!$H$7+INT(($A26-'3. Leases'!$G$7-1)/('3. Leases'!$H$7+'2. Inputs'!$B$11))*('3. Leases'!$H$7+'2. Inputs'!$B$11))/4))/4))</f>
        <v>106000</v>
      </c>
      <c r="Y26" s="15" t="n">
        <f aca="false">IF($A26&lt;='3. Leases'!$G$7,'3. Leases'!$C$7*'3. Leases'!$D$7,IF(W26&lt;'3. Leases'!$H$7,0,'3. Leases'!$C$7*MAX(0,'3. Leases'!$F$7*'3. Leases'!$E$7*(1+'2. Inputs'!$B$6)^(('3. Leases'!$G$7+'3. Leases'!$H$7+INT(($A26-'3. Leases'!$G$7-1)/('3. Leases'!$H$7+'2. Inputs'!$B$11))*('3. Leases'!$H$7+'2. Inputs'!$B$11))/4)-('2. Inputs'!$B$3+'2. Inputs'!$B$4)*(1+'2. Inputs'!$B$7)^(('3. Leases'!$G$7+'3. Leases'!$H$7+INT(($A26-'3. Leases'!$G$7-1)/('3. Leases'!$H$7+'2. Inputs'!$B$11))*('3. Leases'!$H$7+'2. Inputs'!$B$11))/4))))</f>
        <v>424000</v>
      </c>
      <c r="Z26" s="15" t="n">
        <f aca="false">IF($A26&lt;='3. Leases'!$G$7,0,IF(W26=0,'3. Leases'!$C$7*'2. Inputs'!$B$8*(1+'2. Inputs'!$B$7)^(('3. Leases'!$G$7+INT(($A26-'3. Leases'!$G$7-1)/('3. Leases'!$H$7+'2. Inputs'!$B$11))*('3. Leases'!$H$7+'2. Inputs'!$B$11))/4),0)+IF(W26='3. Leases'!$H$7,'2. Inputs'!$B$12*MAX(0,'3. Leases'!$F$7*'3. Leases'!$E$7*(1+'2. Inputs'!$B$6)^(('3. Leases'!$G$7+'3. Leases'!$H$7+INT(($A26-'3. Leases'!$G$7-1)/('3. Leases'!$H$7+'2. Inputs'!$B$11))*('3. Leases'!$H$7+'2. Inputs'!$B$11))/4)-('2. Inputs'!$B$3+'2. Inputs'!$B$4)*(1+'2. Inputs'!$B$7)^(('3. Leases'!$G$7+'3. Leases'!$H$7+INT(($A26-'3. Leases'!$G$7-1)/('3. Leases'!$H$7+'2. Inputs'!$B$11))*('3. Leases'!$H$7+'2. Inputs'!$B$11))/4))*'3. Leases'!$C$7,0))</f>
        <v>0</v>
      </c>
      <c r="AA26" s="15" t="n">
        <f aca="false">IF($A26&lt;='3. Leases'!$G$7,0,IF(W26&lt;'3. Leases'!$H$7,'3. Leases'!$C$7,0))</f>
        <v>0</v>
      </c>
      <c r="AB26" s="14" t="n">
        <f aca="false">IF($A26&lt;='3. Leases'!$G$8,-1,MOD($A26-'3. Leases'!$G$8-1,('3. Leases'!$H$8+'2. Inputs'!$B$11)))</f>
        <v>4</v>
      </c>
      <c r="AC26" s="15" t="n">
        <f aca="false">IF($A26&lt;='3. Leases'!$G$8,'3. Leases'!$C$8*'3. Leases'!$D$8/4,IF(AB26&lt;'3. Leases'!$H$8+'2. Inputs'!$B$10,0,'3. Leases'!$C$8*MAX(0,'3. Leases'!$F$8*'3. Leases'!$E$8*(1+'2. Inputs'!$B$6)^(('3. Leases'!$G$8+'3. Leases'!$H$8+INT(($A26-'3. Leases'!$G$8-1)/('3. Leases'!$H$8+'2. Inputs'!$B$11))*('3. Leases'!$H$8+'2. Inputs'!$B$11))/4)-('2. Inputs'!$B$3+'2. Inputs'!$B$4)*(1+'2. Inputs'!$B$7)^(('3. Leases'!$G$8+'3. Leases'!$H$8+INT(($A26-'3. Leases'!$G$8-1)/('3. Leases'!$H$8+'2. Inputs'!$B$11))*('3. Leases'!$H$8+'2. Inputs'!$B$11))/4))/4))</f>
        <v>0</v>
      </c>
      <c r="AD26" s="15" t="n">
        <f aca="false">IF($A26&lt;='3. Leases'!$G$8,'3. Leases'!$C$8*'3. Leases'!$D$8,IF(AB26&lt;'3. Leases'!$H$8,0,'3. Leases'!$C$8*MAX(0,'3. Leases'!$F$8*'3. Leases'!$E$8*(1+'2. Inputs'!$B$6)^(('3. Leases'!$G$8+'3. Leases'!$H$8+INT(($A26-'3. Leases'!$G$8-1)/('3. Leases'!$H$8+'2. Inputs'!$B$11))*('3. Leases'!$H$8+'2. Inputs'!$B$11))/4)-('2. Inputs'!$B$3+'2. Inputs'!$B$4)*(1+'2. Inputs'!$B$7)^(('3. Leases'!$G$8+'3. Leases'!$H$8+INT(($A26-'3. Leases'!$G$8-1)/('3. Leases'!$H$8+'2. Inputs'!$B$11))*('3. Leases'!$H$8+'2. Inputs'!$B$11))/4))))</f>
        <v>257733.639016789</v>
      </c>
      <c r="AE26" s="15" t="n">
        <f aca="false">IF($A26&lt;='3. Leases'!$G$8,0,IF(AB26=0,'3. Leases'!$C$8*'2. Inputs'!$B$8*(1+'2. Inputs'!$B$7)^(('3. Leases'!$G$8+INT(($A26-'3. Leases'!$G$8-1)/('3. Leases'!$H$8+'2. Inputs'!$B$11))*('3. Leases'!$H$8+'2. Inputs'!$B$11))/4),0)+IF(AB26='3. Leases'!$H$8,'2. Inputs'!$B$12*MAX(0,'3. Leases'!$F$8*'3. Leases'!$E$8*(1+'2. Inputs'!$B$6)^(('3. Leases'!$G$8+'3. Leases'!$H$8+INT(($A26-'3. Leases'!$G$8-1)/('3. Leases'!$H$8+'2. Inputs'!$B$11))*('3. Leases'!$H$8+'2. Inputs'!$B$11))/4)-('2. Inputs'!$B$3+'2. Inputs'!$B$4)*(1+'2. Inputs'!$B$7)^(('3. Leases'!$G$8+'3. Leases'!$H$8+INT(($A26-'3. Leases'!$G$8-1)/('3. Leases'!$H$8+'2. Inputs'!$B$11))*('3. Leases'!$H$8+'2. Inputs'!$B$11))/4))*'3. Leases'!$C$8,0))</f>
        <v>38660.0458525184</v>
      </c>
      <c r="AF26" s="15" t="n">
        <f aca="false">IF($A26&lt;='3. Leases'!$G$8,0,IF(AB26&lt;'3. Leases'!$H$8,'3. Leases'!$C$8,0))</f>
        <v>0</v>
      </c>
      <c r="AG26" s="14" t="n">
        <f aca="false">IF($A26&lt;='3. Leases'!$G$9,-1,MOD($A26-'3. Leases'!$G$9-1,('3. Leases'!$H$9+'2. Inputs'!$B$11)))</f>
        <v>0</v>
      </c>
      <c r="AH26" s="15" t="n">
        <f aca="false">IF($A26&lt;='3. Leases'!$G$9,'3. Leases'!$C$9*'3. Leases'!$D$9/4,IF(AG26&lt;'3. Leases'!$H$9+'2. Inputs'!$B$10,0,'3. Leases'!$C$9*MAX(0,'3. Leases'!$F$9*'3. Leases'!$E$9*(1+'2. Inputs'!$B$6)^(('3. Leases'!$G$9+'3. Leases'!$H$9+INT(($A26-'3. Leases'!$G$9-1)/('3. Leases'!$H$9+'2. Inputs'!$B$11))*('3. Leases'!$H$9+'2. Inputs'!$B$11))/4)-('2. Inputs'!$B$3+'2. Inputs'!$B$4)*(1+'2. Inputs'!$B$7)^(('3. Leases'!$G$9+'3. Leases'!$H$9+INT(($A26-'3. Leases'!$G$9-1)/('3. Leases'!$H$9+'2. Inputs'!$B$11))*('3. Leases'!$H$9+'2. Inputs'!$B$11))/4))/4))</f>
        <v>0</v>
      </c>
      <c r="AI26" s="15" t="n">
        <f aca="false">IF($A26&lt;='3. Leases'!$G$9,'3. Leases'!$C$9*'3. Leases'!$D$9,IF(AG26&lt;'3. Leases'!$H$9,0,'3. Leases'!$C$9*MAX(0,'3. Leases'!$F$9*'3. Leases'!$E$9*(1+'2. Inputs'!$B$6)^(('3. Leases'!$G$9+'3. Leases'!$H$9+INT(($A26-'3. Leases'!$G$9-1)/('3. Leases'!$H$9+'2. Inputs'!$B$11))*('3. Leases'!$H$9+'2. Inputs'!$B$11))/4)-('2. Inputs'!$B$3+'2. Inputs'!$B$4)*(1+'2. Inputs'!$B$7)^(('3. Leases'!$G$9+'3. Leases'!$H$9+INT(($A26-'3. Leases'!$G$9-1)/('3. Leases'!$H$9+'2. Inputs'!$B$11))*('3. Leases'!$H$9+'2. Inputs'!$B$11))/4))))</f>
        <v>0</v>
      </c>
      <c r="AJ26" s="15" t="n">
        <f aca="false">IF($A26&lt;='3. Leases'!$G$9,0,IF(AG26=0,'3. Leases'!$C$9*'2. Inputs'!$B$8*(1+'2. Inputs'!$B$7)^(('3. Leases'!$G$9+INT(($A26-'3. Leases'!$G$9-1)/('3. Leases'!$H$9+'2. Inputs'!$B$11))*('3. Leases'!$H$9+'2. Inputs'!$B$11))/4),0)+IF(AG26='3. Leases'!$H$9,'2. Inputs'!$B$12*MAX(0,'3. Leases'!$F$9*'3. Leases'!$E$9*(1+'2. Inputs'!$B$6)^(('3. Leases'!$G$9+'3. Leases'!$H$9+INT(($A26-'3. Leases'!$G$9-1)/('3. Leases'!$H$9+'2. Inputs'!$B$11))*('3. Leases'!$H$9+'2. Inputs'!$B$11))/4)-('2. Inputs'!$B$3+'2. Inputs'!$B$4)*(1+'2. Inputs'!$B$7)^(('3. Leases'!$G$9+'3. Leases'!$H$9+INT(($A26-'3. Leases'!$G$9-1)/('3. Leases'!$H$9+'2. Inputs'!$B$11))*('3. Leases'!$H$9+'2. Inputs'!$B$11))/4))*'3. Leases'!$C$9,0))</f>
        <v>94844.3788108722</v>
      </c>
      <c r="AK26" s="15" t="n">
        <f aca="false">IF($A26&lt;='3. Leases'!$G$9,0,IF(AG26&lt;'3. Leases'!$H$9,'3. Leases'!$C$9,0))</f>
        <v>460</v>
      </c>
      <c r="AL26" s="14" t="n">
        <f aca="false">IF($A26&lt;='3. Leases'!$G$10,-1,MOD($A26-'3. Leases'!$G$10-1,('3. Leases'!$H$10+'2. Inputs'!$B$11)))</f>
        <v>-1</v>
      </c>
      <c r="AM26" s="15" t="n">
        <f aca="false">IF($A26&lt;='3. Leases'!$G$10,'3. Leases'!$C$10*'3. Leases'!$D$10/4,IF(AL26&lt;'3. Leases'!$H$10+'2. Inputs'!$B$10,0,'3. Leases'!$C$10*MAX(0,'3. Leases'!$F$10*'3. Leases'!$E$10*(1+'2. Inputs'!$B$6)^(('3. Leases'!$G$10+'3. Leases'!$H$10+INT(($A26-'3. Leases'!$G$10-1)/('3. Leases'!$H$10+'2. Inputs'!$B$11))*('3. Leases'!$H$10+'2. Inputs'!$B$11))/4)-('2. Inputs'!$B$3+'2. Inputs'!$B$4)*(1+'2. Inputs'!$B$7)^(('3. Leases'!$G$10+'3. Leases'!$H$10+INT(($A26-'3. Leases'!$G$10-1)/('3. Leases'!$H$10+'2. Inputs'!$B$11))*('3. Leases'!$H$10+'2. Inputs'!$B$11))/4))/4))</f>
        <v>24000</v>
      </c>
      <c r="AN26" s="15" t="n">
        <f aca="false">IF($A26&lt;='3. Leases'!$G$10,'3. Leases'!$C$10*'3. Leases'!$D$10,IF(AL26&lt;'3. Leases'!$H$10,0,'3. Leases'!$C$10*MAX(0,'3. Leases'!$F$10*'3. Leases'!$E$10*(1+'2. Inputs'!$B$6)^(('3. Leases'!$G$10+'3. Leases'!$H$10+INT(($A26-'3. Leases'!$G$10-1)/('3. Leases'!$H$10+'2. Inputs'!$B$11))*('3. Leases'!$H$10+'2. Inputs'!$B$11))/4)-('2. Inputs'!$B$3+'2. Inputs'!$B$4)*(1+'2. Inputs'!$B$7)^(('3. Leases'!$G$10+'3. Leases'!$H$10+INT(($A26-'3. Leases'!$G$10-1)/('3. Leases'!$H$10+'2. Inputs'!$B$11))*('3. Leases'!$H$10+'2. Inputs'!$B$11))/4))))</f>
        <v>96000</v>
      </c>
      <c r="AO26" s="15" t="n">
        <f aca="false">IF($A26&lt;='3. Leases'!$G$10,0,IF(AL26=0,'3. Leases'!$C$10*'2. Inputs'!$B$8*(1+'2. Inputs'!$B$7)^(('3. Leases'!$G$10+INT(($A26-'3. Leases'!$G$10-1)/('3. Leases'!$H$10+'2. Inputs'!$B$11))*('3. Leases'!$H$10+'2. Inputs'!$B$11))/4),0)+IF(AL26='3. Leases'!$H$10,'2. Inputs'!$B$12*MAX(0,'3. Leases'!$F$10*'3. Leases'!$E$10*(1+'2. Inputs'!$B$6)^(('3. Leases'!$G$10+'3. Leases'!$H$10+INT(($A26-'3. Leases'!$G$10-1)/('3. Leases'!$H$10+'2. Inputs'!$B$11))*('3. Leases'!$H$10+'2. Inputs'!$B$11))/4)-('2. Inputs'!$B$3+'2. Inputs'!$B$4)*(1+'2. Inputs'!$B$7)^(('3. Leases'!$G$10+'3. Leases'!$H$10+INT(($A26-'3. Leases'!$G$10-1)/('3. Leases'!$H$10+'2. Inputs'!$B$11))*('3. Leases'!$H$10+'2. Inputs'!$B$11))/4))*'3. Leases'!$C$10,0))</f>
        <v>0</v>
      </c>
      <c r="AP26" s="15" t="n">
        <f aca="false">IF($A26&lt;='3. Leases'!$G$10,0,IF(AL26&lt;'3. Leases'!$H$10,'3. Leases'!$C$10,0))</f>
        <v>0</v>
      </c>
      <c r="AQ26" s="14" t="n">
        <f aca="false">IF($A26&lt;='3. Leases'!$G$11,-1,MOD($A26-'3. Leases'!$G$11-1,('3. Leases'!$H$11+'2. Inputs'!$B$11)))</f>
        <v>10</v>
      </c>
      <c r="AR26" s="15" t="n">
        <f aca="false">IF($A26&lt;='3. Leases'!$G$11,'3. Leases'!$C$11*'3. Leases'!$D$11/4,IF(AQ26&lt;'3. Leases'!$H$11+'2. Inputs'!$B$10,0,'3. Leases'!$C$11*MAX(0,'3. Leases'!$F$11*'3. Leases'!$E$11*(1+'2. Inputs'!$B$6)^(('3. Leases'!$G$11+'3. Leases'!$H$11+INT(($A26-'3. Leases'!$G$11-1)/('3. Leases'!$H$11+'2. Inputs'!$B$11))*('3. Leases'!$H$11+'2. Inputs'!$B$11))/4)-('2. Inputs'!$B$3+'2. Inputs'!$B$4)*(1+'2. Inputs'!$B$7)^(('3. Leases'!$G$11+'3. Leases'!$H$11+INT(($A26-'3. Leases'!$G$11-1)/('3. Leases'!$H$11+'2. Inputs'!$B$11))*('3. Leases'!$H$11+'2. Inputs'!$B$11))/4))/4))</f>
        <v>153600.90759225</v>
      </c>
      <c r="AS26" s="15" t="n">
        <f aca="false">IF($A26&lt;='3. Leases'!$G$11,'3. Leases'!$C$11*'3. Leases'!$D$11,IF(AQ26&lt;'3. Leases'!$H$11,0,'3. Leases'!$C$11*MAX(0,'3. Leases'!$F$11*'3. Leases'!$E$11*(1+'2. Inputs'!$B$6)^(('3. Leases'!$G$11+'3. Leases'!$H$11+INT(($A26-'3. Leases'!$G$11-1)/('3. Leases'!$H$11+'2. Inputs'!$B$11))*('3. Leases'!$H$11+'2. Inputs'!$B$11))/4)-('2. Inputs'!$B$3+'2. Inputs'!$B$4)*(1+'2. Inputs'!$B$7)^(('3. Leases'!$G$11+'3. Leases'!$H$11+INT(($A26-'3. Leases'!$G$11-1)/('3. Leases'!$H$11+'2. Inputs'!$B$11))*('3. Leases'!$H$11+'2. Inputs'!$B$11))/4))))</f>
        <v>614403.630369</v>
      </c>
      <c r="AT26" s="15" t="n">
        <f aca="false">IF($A26&lt;='3. Leases'!$G$11,0,IF(AQ26=0,'3. Leases'!$C$11*'2. Inputs'!$B$8*(1+'2. Inputs'!$B$7)^(('3. Leases'!$G$11+INT(($A26-'3. Leases'!$G$11-1)/('3. Leases'!$H$11+'2. Inputs'!$B$11))*('3. Leases'!$H$11+'2. Inputs'!$B$11))/4),0)+IF(AQ26='3. Leases'!$H$11,'2. Inputs'!$B$12*MAX(0,'3. Leases'!$F$11*'3. Leases'!$E$11*(1+'2. Inputs'!$B$6)^(('3. Leases'!$G$11+'3. Leases'!$H$11+INT(($A26-'3. Leases'!$G$11-1)/('3. Leases'!$H$11+'2. Inputs'!$B$11))*('3. Leases'!$H$11+'2. Inputs'!$B$11))/4)-('2. Inputs'!$B$3+'2. Inputs'!$B$4)*(1+'2. Inputs'!$B$7)^(('3. Leases'!$G$11+'3. Leases'!$H$11+INT(($A26-'3. Leases'!$G$11-1)/('3. Leases'!$H$11+'2. Inputs'!$B$11))*('3. Leases'!$H$11+'2. Inputs'!$B$11))/4))*'3. Leases'!$C$11,0))</f>
        <v>0</v>
      </c>
      <c r="AU26" s="15" t="n">
        <f aca="false">IF($A26&lt;='3. Leases'!$G$11,0,IF(AQ26&lt;'3. Leases'!$H$11,'3. Leases'!$C$11,0))</f>
        <v>0</v>
      </c>
      <c r="AV26" s="14" t="n">
        <f aca="false">IF($A26&lt;='3. Leases'!$G$12,-1,MOD($A26-'3. Leases'!$G$12-1,('3. Leases'!$H$12+'2. Inputs'!$B$11)))</f>
        <v>-1</v>
      </c>
      <c r="AW26" s="15" t="n">
        <f aca="false">IF($A26&lt;='3. Leases'!$G$12,'3. Leases'!$C$12*'3. Leases'!$D$12/4,IF(AV26&lt;'3. Leases'!$H$12+'2. Inputs'!$B$10,0,'3. Leases'!$C$12*MAX(0,'3. Leases'!$F$12*'3. Leases'!$E$12*(1+'2. Inputs'!$B$6)^(('3. Leases'!$G$12+'3. Leases'!$H$12+INT(($A26-'3. Leases'!$G$12-1)/('3. Leases'!$H$12+'2. Inputs'!$B$11))*('3. Leases'!$H$12+'2. Inputs'!$B$11))/4)-('2. Inputs'!$B$3+'2. Inputs'!$B$4)*(1+'2. Inputs'!$B$7)^(('3. Leases'!$G$12+'3. Leases'!$H$12+INT(($A26-'3. Leases'!$G$12-1)/('3. Leases'!$H$12+'2. Inputs'!$B$11))*('3. Leases'!$H$12+'2. Inputs'!$B$11))/4))/4))</f>
        <v>21000</v>
      </c>
      <c r="AX26" s="15" t="n">
        <f aca="false">IF($A26&lt;='3. Leases'!$G$12,'3. Leases'!$C$12*'3. Leases'!$D$12,IF(AV26&lt;'3. Leases'!$H$12,0,'3. Leases'!$C$12*MAX(0,'3. Leases'!$F$12*'3. Leases'!$E$12*(1+'2. Inputs'!$B$6)^(('3. Leases'!$G$12+'3. Leases'!$H$12+INT(($A26-'3. Leases'!$G$12-1)/('3. Leases'!$H$12+'2. Inputs'!$B$11))*('3. Leases'!$H$12+'2. Inputs'!$B$11))/4)-('2. Inputs'!$B$3+'2. Inputs'!$B$4)*(1+'2. Inputs'!$B$7)^(('3. Leases'!$G$12+'3. Leases'!$H$12+INT(($A26-'3. Leases'!$G$12-1)/('3. Leases'!$H$12+'2. Inputs'!$B$11))*('3. Leases'!$H$12+'2. Inputs'!$B$11))/4))))</f>
        <v>84000</v>
      </c>
      <c r="AY26" s="15" t="n">
        <f aca="false">IF($A26&lt;='3. Leases'!$G$12,0,IF(AV26=0,'3. Leases'!$C$12*'2. Inputs'!$B$8*(1+'2. Inputs'!$B$7)^(('3. Leases'!$G$12+INT(($A26-'3. Leases'!$G$12-1)/('3. Leases'!$H$12+'2. Inputs'!$B$11))*('3. Leases'!$H$12+'2. Inputs'!$B$11))/4),0)+IF(AV26='3. Leases'!$H$12,'2. Inputs'!$B$12*MAX(0,'3. Leases'!$F$12*'3. Leases'!$E$12*(1+'2. Inputs'!$B$6)^(('3. Leases'!$G$12+'3. Leases'!$H$12+INT(($A26-'3. Leases'!$G$12-1)/('3. Leases'!$H$12+'2. Inputs'!$B$11))*('3. Leases'!$H$12+'2. Inputs'!$B$11))/4)-('2. Inputs'!$B$3+'2. Inputs'!$B$4)*(1+'2. Inputs'!$B$7)^(('3. Leases'!$G$12+'3. Leases'!$H$12+INT(($A26-'3. Leases'!$G$12-1)/('3. Leases'!$H$12+'2. Inputs'!$B$11))*('3. Leases'!$H$12+'2. Inputs'!$B$11))/4))*'3. Leases'!$C$12,0))</f>
        <v>0</v>
      </c>
      <c r="AZ26" s="15" t="n">
        <f aca="false">IF($A26&lt;='3. Leases'!$G$12,0,IF(AV26&lt;'3. Leases'!$H$12,'3. Leases'!$C$12,0))</f>
        <v>0</v>
      </c>
      <c r="BA26" s="14" t="n">
        <f aca="false">IF($A26&lt;='3. Leases'!$G$13,-1,MOD($A26-'3. Leases'!$G$13-1,('3. Leases'!$H$13+'2. Inputs'!$B$11)))</f>
        <v>14</v>
      </c>
      <c r="BB26" s="15" t="n">
        <f aca="false">IF($A26&lt;='3. Leases'!$G$13,'3. Leases'!$C$13*'3. Leases'!$D$13/4,IF(BA26&lt;'3. Leases'!$H$13+'2. Inputs'!$B$10,0,'3. Leases'!$C$13*MAX(0,'3. Leases'!$F$13*'3. Leases'!$E$13*(1+'2. Inputs'!$B$6)^(('3. Leases'!$G$13+'3. Leases'!$H$13+INT(($A26-'3. Leases'!$G$13-1)/('3. Leases'!$H$13+'2. Inputs'!$B$11))*('3. Leases'!$H$13+'2. Inputs'!$B$11))/4)-('2. Inputs'!$B$3+'2. Inputs'!$B$4)*(1+'2. Inputs'!$B$7)^(('3. Leases'!$G$13+'3. Leases'!$H$13+INT(($A26-'3. Leases'!$G$13-1)/('3. Leases'!$H$13+'2. Inputs'!$B$11))*('3. Leases'!$H$13+'2. Inputs'!$B$11))/4))/4))</f>
        <v>46135.0409025</v>
      </c>
      <c r="BC26" s="15" t="n">
        <f aca="false">IF($A26&lt;='3. Leases'!$G$13,'3. Leases'!$C$13*'3. Leases'!$D$13,IF(BA26&lt;'3. Leases'!$H$13,0,'3. Leases'!$C$13*MAX(0,'3. Leases'!$F$13*'3. Leases'!$E$13*(1+'2. Inputs'!$B$6)^(('3. Leases'!$G$13+'3. Leases'!$H$13+INT(($A26-'3. Leases'!$G$13-1)/('3. Leases'!$H$13+'2. Inputs'!$B$11))*('3. Leases'!$H$13+'2. Inputs'!$B$11))/4)-('2. Inputs'!$B$3+'2. Inputs'!$B$4)*(1+'2. Inputs'!$B$7)^(('3. Leases'!$G$13+'3. Leases'!$H$13+INT(($A26-'3. Leases'!$G$13-1)/('3. Leases'!$H$13+'2. Inputs'!$B$11))*('3. Leases'!$H$13+'2. Inputs'!$B$11))/4))))</f>
        <v>184540.16361</v>
      </c>
      <c r="BD26" s="15" t="n">
        <f aca="false">IF($A26&lt;='3. Leases'!$G$13,0,IF(BA26=0,'3. Leases'!$C$13*'2. Inputs'!$B$8*(1+'2. Inputs'!$B$7)^(('3. Leases'!$G$13+INT(($A26-'3. Leases'!$G$13-1)/('3. Leases'!$H$13+'2. Inputs'!$B$11))*('3. Leases'!$H$13+'2. Inputs'!$B$11))/4),0)+IF(BA26='3. Leases'!$H$13,'2. Inputs'!$B$12*MAX(0,'3. Leases'!$F$13*'3. Leases'!$E$13*(1+'2. Inputs'!$B$6)^(('3. Leases'!$G$13+'3. Leases'!$H$13+INT(($A26-'3. Leases'!$G$13-1)/('3. Leases'!$H$13+'2. Inputs'!$B$11))*('3. Leases'!$H$13+'2. Inputs'!$B$11))/4)-('2. Inputs'!$B$3+'2. Inputs'!$B$4)*(1+'2. Inputs'!$B$7)^(('3. Leases'!$G$13+'3. Leases'!$H$13+INT(($A26-'3. Leases'!$G$13-1)/('3. Leases'!$H$13+'2. Inputs'!$B$11))*('3. Leases'!$H$13+'2. Inputs'!$B$11))/4))*'3. Leases'!$C$13,0))</f>
        <v>0</v>
      </c>
      <c r="BE26" s="15" t="n">
        <f aca="false">IF($A26&lt;='3. Leases'!$G$13,0,IF(BA26&lt;'3. Leases'!$H$13,'3. Leases'!$C$13,0))</f>
        <v>0</v>
      </c>
      <c r="BF26" s="14" t="n">
        <f aca="false">IF($A26&lt;='3. Leases'!$G$14,-1,MOD($A26-'3. Leases'!$G$14-1,('3. Leases'!$H$14+'2. Inputs'!$B$11)))</f>
        <v>-1</v>
      </c>
      <c r="BG26" s="15" t="n">
        <f aca="false">IF($A26&lt;='3. Leases'!$G$14,'3. Leases'!$C$14*'3. Leases'!$D$14/4,IF(BF26&lt;'3. Leases'!$H$14+'2. Inputs'!$B$10,0,'3. Leases'!$C$14*MAX(0,'3. Leases'!$F$14*'3. Leases'!$E$14*(1+'2. Inputs'!$B$6)^(('3. Leases'!$G$14+'3. Leases'!$H$14+INT(($A26-'3. Leases'!$G$14-1)/('3. Leases'!$H$14+'2. Inputs'!$B$11))*('3. Leases'!$H$14+'2. Inputs'!$B$11))/4)-('2. Inputs'!$B$3+'2. Inputs'!$B$4)*(1+'2. Inputs'!$B$7)^(('3. Leases'!$G$14+'3. Leases'!$H$14+INT(($A26-'3. Leases'!$G$14-1)/('3. Leases'!$H$14+'2. Inputs'!$B$11))*('3. Leases'!$H$14+'2. Inputs'!$B$11))/4))/4))</f>
        <v>119625</v>
      </c>
      <c r="BH26" s="15" t="n">
        <f aca="false">IF($A26&lt;='3. Leases'!$G$14,'3. Leases'!$C$14*'3. Leases'!$D$14,IF(BF26&lt;'3. Leases'!$H$14,0,'3. Leases'!$C$14*MAX(0,'3. Leases'!$F$14*'3. Leases'!$E$14*(1+'2. Inputs'!$B$6)^(('3. Leases'!$G$14+'3. Leases'!$H$14+INT(($A26-'3. Leases'!$G$14-1)/('3. Leases'!$H$14+'2. Inputs'!$B$11))*('3. Leases'!$H$14+'2. Inputs'!$B$11))/4)-('2. Inputs'!$B$3+'2. Inputs'!$B$4)*(1+'2. Inputs'!$B$7)^(('3. Leases'!$G$14+'3. Leases'!$H$14+INT(($A26-'3. Leases'!$G$14-1)/('3. Leases'!$H$14+'2. Inputs'!$B$11))*('3. Leases'!$H$14+'2. Inputs'!$B$11))/4))))</f>
        <v>478500</v>
      </c>
      <c r="BI26" s="15" t="n">
        <f aca="false">IF($A26&lt;='3. Leases'!$G$14,0,IF(BF26=0,'3. Leases'!$C$14*'2. Inputs'!$B$8*(1+'2. Inputs'!$B$7)^(('3. Leases'!$G$14+INT(($A26-'3. Leases'!$G$14-1)/('3. Leases'!$H$14+'2. Inputs'!$B$11))*('3. Leases'!$H$14+'2. Inputs'!$B$11))/4),0)+IF(BF26='3. Leases'!$H$14,'2. Inputs'!$B$12*MAX(0,'3. Leases'!$F$14*'3. Leases'!$E$14*(1+'2. Inputs'!$B$6)^(('3. Leases'!$G$14+'3. Leases'!$H$14+INT(($A26-'3. Leases'!$G$14-1)/('3. Leases'!$H$14+'2. Inputs'!$B$11))*('3. Leases'!$H$14+'2. Inputs'!$B$11))/4)-('2. Inputs'!$B$3+'2. Inputs'!$B$4)*(1+'2. Inputs'!$B$7)^(('3. Leases'!$G$14+'3. Leases'!$H$14+INT(($A26-'3. Leases'!$G$14-1)/('3. Leases'!$H$14+'2. Inputs'!$B$11))*('3. Leases'!$H$14+'2. Inputs'!$B$11))/4))*'3. Leases'!$C$14,0))</f>
        <v>0</v>
      </c>
      <c r="BJ26" s="15" t="n">
        <f aca="false">IF($A26&lt;='3. Leases'!$G$14,0,IF(BF26&lt;'3. Leases'!$H$14,'3. Leases'!$C$14,0))</f>
        <v>0</v>
      </c>
      <c r="BK26" s="14" t="n">
        <f aca="false">IF($A26&lt;='3. Leases'!$G$15,-1,MOD($A26-'3. Leases'!$G$15-1,('3. Leases'!$H$15+'2. Inputs'!$B$11)))</f>
        <v>6</v>
      </c>
      <c r="BL26" s="15" t="n">
        <f aca="false">IF($A26&lt;='3. Leases'!$G$15,'3. Leases'!$C$15*'3. Leases'!$D$15/4,IF(BK26&lt;'3. Leases'!$H$15+'2. Inputs'!$B$10,0,'3. Leases'!$C$15*MAX(0,'3. Leases'!$F$15*'3. Leases'!$E$15*(1+'2. Inputs'!$B$6)^(('3. Leases'!$G$15+'3. Leases'!$H$15+INT(($A26-'3. Leases'!$G$15-1)/('3. Leases'!$H$15+'2. Inputs'!$B$11))*('3. Leases'!$H$15+'2. Inputs'!$B$11))/4)-('2. Inputs'!$B$3+'2. Inputs'!$B$4)*(1+'2. Inputs'!$B$7)^(('3. Leases'!$G$15+'3. Leases'!$H$15+INT(($A26-'3. Leases'!$G$15-1)/('3. Leases'!$H$15+'2. Inputs'!$B$11))*('3. Leases'!$H$15+'2. Inputs'!$B$11))/4))/4))</f>
        <v>47760.5905913129</v>
      </c>
      <c r="BM26" s="15" t="n">
        <f aca="false">IF($A26&lt;='3. Leases'!$G$15,'3. Leases'!$C$15*'3. Leases'!$D$15,IF(BK26&lt;'3. Leases'!$H$15,0,'3. Leases'!$C$15*MAX(0,'3. Leases'!$F$15*'3. Leases'!$E$15*(1+'2. Inputs'!$B$6)^(('3. Leases'!$G$15+'3. Leases'!$H$15+INT(($A26-'3. Leases'!$G$15-1)/('3. Leases'!$H$15+'2. Inputs'!$B$11))*('3. Leases'!$H$15+'2. Inputs'!$B$11))/4)-('2. Inputs'!$B$3+'2. Inputs'!$B$4)*(1+'2. Inputs'!$B$7)^(('3. Leases'!$G$15+'3. Leases'!$H$15+INT(($A26-'3. Leases'!$G$15-1)/('3. Leases'!$H$15+'2. Inputs'!$B$11))*('3. Leases'!$H$15+'2. Inputs'!$B$11))/4))))</f>
        <v>191042.362365252</v>
      </c>
      <c r="BN26" s="15" t="n">
        <f aca="false">IF($A26&lt;='3. Leases'!$G$15,0,IF(BK26=0,'3. Leases'!$C$15*'2. Inputs'!$B$8*(1+'2. Inputs'!$B$7)^(('3. Leases'!$G$15+INT(($A26-'3. Leases'!$G$15-1)/('3. Leases'!$H$15+'2. Inputs'!$B$11))*('3. Leases'!$H$15+'2. Inputs'!$B$11))/4),0)+IF(BK26='3. Leases'!$H$15,'2. Inputs'!$B$12*MAX(0,'3. Leases'!$F$15*'3. Leases'!$E$15*(1+'2. Inputs'!$B$6)^(('3. Leases'!$G$15+'3. Leases'!$H$15+INT(($A26-'3. Leases'!$G$15-1)/('3. Leases'!$H$15+'2. Inputs'!$B$11))*('3. Leases'!$H$15+'2. Inputs'!$B$11))/4)-('2. Inputs'!$B$3+'2. Inputs'!$B$4)*(1+'2. Inputs'!$B$7)^(('3. Leases'!$G$15+'3. Leases'!$H$15+INT(($A26-'3. Leases'!$G$15-1)/('3. Leases'!$H$15+'2. Inputs'!$B$11))*('3. Leases'!$H$15+'2. Inputs'!$B$11))/4))*'3. Leases'!$C$15,0))</f>
        <v>0</v>
      </c>
      <c r="BO26" s="15" t="n">
        <f aca="false">IF($A26&lt;='3. Leases'!$G$15,0,IF(BK26&lt;'3. Leases'!$H$15,'3. Leases'!$C$15,0))</f>
        <v>0</v>
      </c>
      <c r="BP26" s="14" t="n">
        <f aca="false">IF($A26&lt;='3. Leases'!$G$16,-1,MOD($A26-'3. Leases'!$G$16-1,('3. Leases'!$H$16+'2. Inputs'!$B$11)))</f>
        <v>-1</v>
      </c>
      <c r="BQ26" s="15" t="n">
        <f aca="false">IF($A26&lt;='3. Leases'!$G$16,'3. Leases'!$C$16*'3. Leases'!$D$16/4,IF(BP26&lt;'3. Leases'!$H$16+'2. Inputs'!$B$10,0,'3. Leases'!$C$16*MAX(0,'3. Leases'!$F$16*'3. Leases'!$E$16*(1+'2. Inputs'!$B$6)^(('3. Leases'!$G$16+'3. Leases'!$H$16+INT(($A26-'3. Leases'!$G$16-1)/('3. Leases'!$H$16+'2. Inputs'!$B$11))*('3. Leases'!$H$16+'2. Inputs'!$B$11))/4)-('2. Inputs'!$B$3+'2. Inputs'!$B$4)*(1+'2. Inputs'!$B$7)^(('3. Leases'!$G$16+'3. Leases'!$H$16+INT(($A26-'3. Leases'!$G$16-1)/('3. Leases'!$H$16+'2. Inputs'!$B$11))*('3. Leases'!$H$16+'2. Inputs'!$B$11))/4))/4))</f>
        <v>54687.5</v>
      </c>
      <c r="BR26" s="15" t="n">
        <f aca="false">IF($A26&lt;='3. Leases'!$G$16,'3. Leases'!$C$16*'3. Leases'!$D$16,IF(BP26&lt;'3. Leases'!$H$16,0,'3. Leases'!$C$16*MAX(0,'3. Leases'!$F$16*'3. Leases'!$E$16*(1+'2. Inputs'!$B$6)^(('3. Leases'!$G$16+'3. Leases'!$H$16+INT(($A26-'3. Leases'!$G$16-1)/('3. Leases'!$H$16+'2. Inputs'!$B$11))*('3. Leases'!$H$16+'2. Inputs'!$B$11))/4)-('2. Inputs'!$B$3+'2. Inputs'!$B$4)*(1+'2. Inputs'!$B$7)^(('3. Leases'!$G$16+'3. Leases'!$H$16+INT(($A26-'3. Leases'!$G$16-1)/('3. Leases'!$H$16+'2. Inputs'!$B$11))*('3. Leases'!$H$16+'2. Inputs'!$B$11))/4))))</f>
        <v>218750</v>
      </c>
      <c r="BS26" s="15" t="n">
        <f aca="false">IF($A26&lt;='3. Leases'!$G$16,0,IF(BP26=0,'3. Leases'!$C$16*'2. Inputs'!$B$8*(1+'2. Inputs'!$B$7)^(('3. Leases'!$G$16+INT(($A26-'3. Leases'!$G$16-1)/('3. Leases'!$H$16+'2. Inputs'!$B$11))*('3. Leases'!$H$16+'2. Inputs'!$B$11))/4),0)+IF(BP26='3. Leases'!$H$16,'2. Inputs'!$B$12*MAX(0,'3. Leases'!$F$16*'3. Leases'!$E$16*(1+'2. Inputs'!$B$6)^(('3. Leases'!$G$16+'3. Leases'!$H$16+INT(($A26-'3. Leases'!$G$16-1)/('3. Leases'!$H$16+'2. Inputs'!$B$11))*('3. Leases'!$H$16+'2. Inputs'!$B$11))/4)-('2. Inputs'!$B$3+'2. Inputs'!$B$4)*(1+'2. Inputs'!$B$7)^(('3. Leases'!$G$16+'3. Leases'!$H$16+INT(($A26-'3. Leases'!$G$16-1)/('3. Leases'!$H$16+'2. Inputs'!$B$11))*('3. Leases'!$H$16+'2. Inputs'!$B$11))/4))*'3. Leases'!$C$16,0))</f>
        <v>0</v>
      </c>
      <c r="BT26" s="15" t="n">
        <f aca="false">IF($A26&lt;='3. Leases'!$G$16,0,IF(BP26&lt;'3. Leases'!$H$16,'3. Leases'!$C$16,0))</f>
        <v>0</v>
      </c>
      <c r="BU26" s="14" t="n">
        <f aca="false">IF($A26&lt;='3. Leases'!$G$17,-1,MOD($A26-'3. Leases'!$G$17-1,('3. Leases'!$H$17+'2. Inputs'!$B$11)))</f>
        <v>18</v>
      </c>
      <c r="BV26" s="15" t="n">
        <f aca="false">IF($A26&lt;='3. Leases'!$G$17,'3. Leases'!$C$17*'3. Leases'!$D$17/4,IF(BU26&lt;'3. Leases'!$H$17+'2. Inputs'!$B$10,0,'3. Leases'!$C$17*MAX(0,'3. Leases'!$F$17*'3. Leases'!$E$17*(1+'2. Inputs'!$B$6)^(('3. Leases'!$G$17+'3. Leases'!$H$17+INT(($A26-'3. Leases'!$G$17-1)/('3. Leases'!$H$17+'2. Inputs'!$B$11))*('3. Leases'!$H$17+'2. Inputs'!$B$11))/4)-('2. Inputs'!$B$3+'2. Inputs'!$B$4)*(1+'2. Inputs'!$B$7)^(('3. Leases'!$G$17+'3. Leases'!$H$17+INT(($A26-'3. Leases'!$G$17-1)/('3. Leases'!$H$17+'2. Inputs'!$B$11))*('3. Leases'!$H$17+'2. Inputs'!$B$11))/4))/4))</f>
        <v>24831.3684375</v>
      </c>
      <c r="BW26" s="15" t="n">
        <f aca="false">IF($A26&lt;='3. Leases'!$G$17,'3. Leases'!$C$17*'3. Leases'!$D$17,IF(BU26&lt;'3. Leases'!$H$17,0,'3. Leases'!$C$17*MAX(0,'3. Leases'!$F$17*'3. Leases'!$E$17*(1+'2. Inputs'!$B$6)^(('3. Leases'!$G$17+'3. Leases'!$H$17+INT(($A26-'3. Leases'!$G$17-1)/('3. Leases'!$H$17+'2. Inputs'!$B$11))*('3. Leases'!$H$17+'2. Inputs'!$B$11))/4)-('2. Inputs'!$B$3+'2. Inputs'!$B$4)*(1+'2. Inputs'!$B$7)^(('3. Leases'!$G$17+'3. Leases'!$H$17+INT(($A26-'3. Leases'!$G$17-1)/('3. Leases'!$H$17+'2. Inputs'!$B$11))*('3. Leases'!$H$17+'2. Inputs'!$B$11))/4))))</f>
        <v>99325.47375</v>
      </c>
      <c r="BX26" s="15" t="n">
        <f aca="false">IF($A26&lt;='3. Leases'!$G$17,0,IF(BU26=0,'3. Leases'!$C$17*'2. Inputs'!$B$8*(1+'2. Inputs'!$B$7)^(('3. Leases'!$G$17+INT(($A26-'3. Leases'!$G$17-1)/('3. Leases'!$H$17+'2. Inputs'!$B$11))*('3. Leases'!$H$17+'2. Inputs'!$B$11))/4),0)+IF(BU26='3. Leases'!$H$17,'2. Inputs'!$B$12*MAX(0,'3. Leases'!$F$17*'3. Leases'!$E$17*(1+'2. Inputs'!$B$6)^(('3. Leases'!$G$17+'3. Leases'!$H$17+INT(($A26-'3. Leases'!$G$17-1)/('3. Leases'!$H$17+'2. Inputs'!$B$11))*('3. Leases'!$H$17+'2. Inputs'!$B$11))/4)-('2. Inputs'!$B$3+'2. Inputs'!$B$4)*(1+'2. Inputs'!$B$7)^(('3. Leases'!$G$17+'3. Leases'!$H$17+INT(($A26-'3. Leases'!$G$17-1)/('3. Leases'!$H$17+'2. Inputs'!$B$11))*('3. Leases'!$H$17+'2. Inputs'!$B$11))/4))*'3. Leases'!$C$17,0))</f>
        <v>0</v>
      </c>
      <c r="BY26" s="15" t="n">
        <f aca="false">IF($A26&lt;='3. Leases'!$G$17,0,IF(BU26&lt;'3. Leases'!$H$17,'3. Leases'!$C$17,0))</f>
        <v>0</v>
      </c>
      <c r="BZ26" s="14" t="n">
        <f aca="false">IF($A26&lt;='3. Leases'!$G$18,-1,MOD($A26-'3. Leases'!$G$18-1,('3. Leases'!$H$18+'2. Inputs'!$B$11)))</f>
        <v>2</v>
      </c>
      <c r="CA26" s="15" t="n">
        <f aca="false">IF($A26&lt;='3. Leases'!$G$18,'3. Leases'!$C$18*'3. Leases'!$D$18/4,IF(BZ26&lt;'3. Leases'!$H$18+'2. Inputs'!$B$10,0,'3. Leases'!$C$18*MAX(0,'3. Leases'!$F$18*'3. Leases'!$E$18*(1+'2. Inputs'!$B$6)^(('3. Leases'!$G$18+'3. Leases'!$H$18+INT(($A26-'3. Leases'!$G$18-1)/('3. Leases'!$H$18+'2. Inputs'!$B$11))*('3. Leases'!$H$18+'2. Inputs'!$B$11))/4)-('2. Inputs'!$B$3+'2. Inputs'!$B$4)*(1+'2. Inputs'!$B$7)^(('3. Leases'!$G$18+'3. Leases'!$H$18+INT(($A26-'3. Leases'!$G$18-1)/('3. Leases'!$H$18+'2. Inputs'!$B$11))*('3. Leases'!$H$18+'2. Inputs'!$B$11))/4))/4))</f>
        <v>0</v>
      </c>
      <c r="CB26" s="15" t="n">
        <f aca="false">IF($A26&lt;='3. Leases'!$G$18,'3. Leases'!$C$18*'3. Leases'!$D$18,IF(BZ26&lt;'3. Leases'!$H$18,0,'3. Leases'!$C$18*MAX(0,'3. Leases'!$F$18*'3. Leases'!$E$18*(1+'2. Inputs'!$B$6)^(('3. Leases'!$G$18+'3. Leases'!$H$18+INT(($A26-'3. Leases'!$G$18-1)/('3. Leases'!$H$18+'2. Inputs'!$B$11))*('3. Leases'!$H$18+'2. Inputs'!$B$11))/4)-('2. Inputs'!$B$3+'2. Inputs'!$B$4)*(1+'2. Inputs'!$B$7)^(('3. Leases'!$G$18+'3. Leases'!$H$18+INT(($A26-'3. Leases'!$G$18-1)/('3. Leases'!$H$18+'2. Inputs'!$B$11))*('3. Leases'!$H$18+'2. Inputs'!$B$11))/4))))</f>
        <v>0</v>
      </c>
      <c r="CC26" s="15" t="n">
        <f aca="false">IF($A26&lt;='3. Leases'!$G$18,0,IF(BZ26=0,'3. Leases'!$C$18*'2. Inputs'!$B$8*(1+'2. Inputs'!$B$7)^(('3. Leases'!$G$18+INT(($A26-'3. Leases'!$G$18-1)/('3. Leases'!$H$18+'2. Inputs'!$B$11))*('3. Leases'!$H$18+'2. Inputs'!$B$11))/4),0)+IF(BZ26='3. Leases'!$H$18,'2. Inputs'!$B$12*MAX(0,'3. Leases'!$F$18*'3. Leases'!$E$18*(1+'2. Inputs'!$B$6)^(('3. Leases'!$G$18+'3. Leases'!$H$18+INT(($A26-'3. Leases'!$G$18-1)/('3. Leases'!$H$18+'2. Inputs'!$B$11))*('3. Leases'!$H$18+'2. Inputs'!$B$11))/4)-('2. Inputs'!$B$3+'2. Inputs'!$B$4)*(1+'2. Inputs'!$B$7)^(('3. Leases'!$G$18+'3. Leases'!$H$18+INT(($A26-'3. Leases'!$G$18-1)/('3. Leases'!$H$18+'2. Inputs'!$B$11))*('3. Leases'!$H$18+'2. Inputs'!$B$11))/4))*'3. Leases'!$C$18,0))</f>
        <v>0</v>
      </c>
      <c r="CD26" s="15" t="n">
        <f aca="false">IF($A26&lt;='3. Leases'!$G$18,0,IF(BZ26&lt;'3. Leases'!$H$18,'3. Leases'!$C$18,0))</f>
        <v>1180</v>
      </c>
      <c r="CE26" s="14" t="n">
        <f aca="false">IF($A26&lt;='3. Leases'!$G$19,-1,MOD($A26-'3. Leases'!$G$19-1,('3. Leases'!$H$19+'2. Inputs'!$B$11)))</f>
        <v>22</v>
      </c>
      <c r="CF26" s="15" t="n">
        <f aca="false">IF($A26&lt;='3. Leases'!$G$19,'3. Leases'!$C$19*'3. Leases'!$D$19/4,IF(CE26&lt;'3. Leases'!$H$19+'2. Inputs'!$B$10,0,'3. Leases'!$C$19*MAX(0,'3. Leases'!$F$19*'3. Leases'!$E$19*(1+'2. Inputs'!$B$6)^(('3. Leases'!$G$19+'3. Leases'!$H$19+INT(($A26-'3. Leases'!$G$19-1)/('3. Leases'!$H$19+'2. Inputs'!$B$11))*('3. Leases'!$H$19+'2. Inputs'!$B$11))/4)-('2. Inputs'!$B$3+'2. Inputs'!$B$4)*(1+'2. Inputs'!$B$7)^(('3. Leases'!$G$19+'3. Leases'!$H$19+INT(($A26-'3. Leases'!$G$19-1)/('3. Leases'!$H$19+'2. Inputs'!$B$11))*('3. Leases'!$H$19+'2. Inputs'!$B$11))/4))/4))</f>
        <v>26174.65625</v>
      </c>
      <c r="CG26" s="15" t="n">
        <f aca="false">IF($A26&lt;='3. Leases'!$G$19,'3. Leases'!$C$19*'3. Leases'!$D$19,IF(CE26&lt;'3. Leases'!$H$19,0,'3. Leases'!$C$19*MAX(0,'3. Leases'!$F$19*'3. Leases'!$E$19*(1+'2. Inputs'!$B$6)^(('3. Leases'!$G$19+'3. Leases'!$H$19+INT(($A26-'3. Leases'!$G$19-1)/('3. Leases'!$H$19+'2. Inputs'!$B$11))*('3. Leases'!$H$19+'2. Inputs'!$B$11))/4)-('2. Inputs'!$B$3+'2. Inputs'!$B$4)*(1+'2. Inputs'!$B$7)^(('3. Leases'!$G$19+'3. Leases'!$H$19+INT(($A26-'3. Leases'!$G$19-1)/('3. Leases'!$H$19+'2. Inputs'!$B$11))*('3. Leases'!$H$19+'2. Inputs'!$B$11))/4))))</f>
        <v>104698.625</v>
      </c>
      <c r="CH26" s="15" t="n">
        <f aca="false">IF($A26&lt;='3. Leases'!$G$19,0,IF(CE26=0,'3. Leases'!$C$19*'2. Inputs'!$B$8*(1+'2. Inputs'!$B$7)^(('3. Leases'!$G$19+INT(($A26-'3. Leases'!$G$19-1)/('3. Leases'!$H$19+'2. Inputs'!$B$11))*('3. Leases'!$H$19+'2. Inputs'!$B$11))/4),0)+IF(CE26='3. Leases'!$H$19,'2. Inputs'!$B$12*MAX(0,'3. Leases'!$F$19*'3. Leases'!$E$19*(1+'2. Inputs'!$B$6)^(('3. Leases'!$G$19+'3. Leases'!$H$19+INT(($A26-'3. Leases'!$G$19-1)/('3. Leases'!$H$19+'2. Inputs'!$B$11))*('3. Leases'!$H$19+'2. Inputs'!$B$11))/4)-('2. Inputs'!$B$3+'2. Inputs'!$B$4)*(1+'2. Inputs'!$B$7)^(('3. Leases'!$G$19+'3. Leases'!$H$19+INT(($A26-'3. Leases'!$G$19-1)/('3. Leases'!$H$19+'2. Inputs'!$B$11))*('3. Leases'!$H$19+'2. Inputs'!$B$11))/4))*'3. Leases'!$C$19,0))</f>
        <v>0</v>
      </c>
      <c r="CI26" s="15" t="n">
        <f aca="false">IF($A26&lt;='3. Leases'!$G$19,0,IF(CE26&lt;'3. Leases'!$H$19,'3. Leases'!$C$19,0))</f>
        <v>0</v>
      </c>
      <c r="CJ26" s="15" t="n">
        <f aca="false">D26+I26+N26+S26+X26+AC26+AH26+AM26+AR26+AW26+BB26+BG26+BL26+BQ26+BV26+CA26+CF26</f>
        <v>1036121.38630958</v>
      </c>
      <c r="CK26" s="15" t="n">
        <f aca="false">E26+J26+O26+T26+Y26+AD26+AI26+AN26+AS26+AX26+BC26+BH26+BM26+BR26+BW26+CB26+CG26</f>
        <v>4402219.1842551</v>
      </c>
      <c r="CL26" s="15" t="n">
        <f aca="false">F26+K26+P26+U26+Z26+AE26+AJ26+AO26+AT26+AY26+BD26+BI26+BN26+BS26+BX26+CC26+CH26</f>
        <v>133504.424663391</v>
      </c>
      <c r="CM26" s="15" t="n">
        <f aca="false">G26+L26+Q26+V26+AA26+AF26+AK26+AP26+AU26+AZ26+BE26+BJ26+BO26+BT26+BY26+CD26+CI26</f>
        <v>1640</v>
      </c>
      <c r="CN26" s="15" t="n">
        <f aca="false">CJ26*(1-'2. Inputs'!$B$13)*(1-'2. Inputs'!$B$15)-CM26*('2. Inputs'!$B$5-'2. Inputs'!$B$4*MIN('2. Inputs'!$B$14,'2. Inputs'!$B$9)/'2. Inputs'!$B$9)*(1+'2. Inputs'!$B$7)^(($A26-1)/4)/4</f>
        <v>928897.792273448</v>
      </c>
      <c r="CO26" s="15" t="n">
        <f aca="false">CN26-CL26</f>
        <v>795393.367610057</v>
      </c>
      <c r="CP26" s="16" t="n">
        <f aca="false">1/(1+((1+'2. Inputs'!$B$16)^0.25-1))^$A26</f>
        <v>0.625574453860703</v>
      </c>
      <c r="CQ26" s="15" t="n">
        <f aca="false">CO26*CP26</f>
        <v>497577.771547086</v>
      </c>
    </row>
    <row r="27" customFormat="false" ht="15" hidden="false" customHeight="false" outlineLevel="0" collapsed="false">
      <c r="A27" s="0" t="n">
        <v>24</v>
      </c>
      <c r="B27" s="0" t="n">
        <f aca="false">CEILING(A27/4,1)</f>
        <v>6</v>
      </c>
      <c r="C27" s="14" t="n">
        <f aca="false">IF($A27&lt;='3. Leases'!$G$3,-1,MOD($A27-'3. Leases'!$G$3-1,('3. Leases'!$H$3+'2. Inputs'!$B$11)))</f>
        <v>-1</v>
      </c>
      <c r="D27" s="15" t="n">
        <f aca="false">IF($A27&lt;='3. Leases'!$G$3,'3. Leases'!$C$3*'3. Leases'!$D$3/4,IF(C27&lt;'3. Leases'!$H$3+'2. Inputs'!$B$10,0,'3. Leases'!$C$3*MAX(0,'3. Leases'!$F$3*'3. Leases'!$E$3*(1+'2. Inputs'!$B$6)^(('3. Leases'!$G$3+'3. Leases'!$H$3+INT(($A27-'3. Leases'!$G$3-1)/('3. Leases'!$H$3+'2. Inputs'!$B$11))*('3. Leases'!$H$3+'2. Inputs'!$B$11))/4)-('2. Inputs'!$B$3+'2. Inputs'!$B$4)*(1+'2. Inputs'!$B$7)^(('3. Leases'!$G$3+'3. Leases'!$H$3+INT(($A27-'3. Leases'!$G$3-1)/('3. Leases'!$H$3+'2. Inputs'!$B$11))*('3. Leases'!$H$3+'2. Inputs'!$B$11))/4))/4))</f>
        <v>140400</v>
      </c>
      <c r="E27" s="15" t="n">
        <f aca="false">IF($A27&lt;='3. Leases'!$G$3,'3. Leases'!$C$3*'3. Leases'!$D$3,IF(C27&lt;'3. Leases'!$H$3,0,'3. Leases'!$C$3*MAX(0,'3. Leases'!$F$3*'3. Leases'!$E$3*(1+'2. Inputs'!$B$6)^(('3. Leases'!$G$3+'3. Leases'!$H$3+INT(($A27-'3. Leases'!$G$3-1)/('3. Leases'!$H$3+'2. Inputs'!$B$11))*('3. Leases'!$H$3+'2. Inputs'!$B$11))/4)-('2. Inputs'!$B$3+'2. Inputs'!$B$4)*(1+'2. Inputs'!$B$7)^(('3. Leases'!$G$3+'3. Leases'!$H$3+INT(($A27-'3. Leases'!$G$3-1)/('3. Leases'!$H$3+'2. Inputs'!$B$11))*('3. Leases'!$H$3+'2. Inputs'!$B$11))/4))))</f>
        <v>561600</v>
      </c>
      <c r="F27" s="15" t="n">
        <f aca="false">IF($A27&lt;='3. Leases'!$G$3,0,IF(C27=0,'3. Leases'!$C$3*'2. Inputs'!$B$8*(1+'2. Inputs'!$B$7)^(('3. Leases'!$G$3+INT(($A27-'3. Leases'!$G$3-1)/('3. Leases'!$H$3+'2. Inputs'!$B$11))*('3. Leases'!$H$3+'2. Inputs'!$B$11))/4),0)+IF(C27='3. Leases'!$H$3,'2. Inputs'!$B$12*MAX(0,'3. Leases'!$F$3*'3. Leases'!$E$3*(1+'2. Inputs'!$B$6)^(('3. Leases'!$G$3+'3. Leases'!$H$3+INT(($A27-'3. Leases'!$G$3-1)/('3. Leases'!$H$3+'2. Inputs'!$B$11))*('3. Leases'!$H$3+'2. Inputs'!$B$11))/4)-('2. Inputs'!$B$3+'2. Inputs'!$B$4)*(1+'2. Inputs'!$B$7)^(('3. Leases'!$G$3+'3. Leases'!$H$3+INT(($A27-'3. Leases'!$G$3-1)/('3. Leases'!$H$3+'2. Inputs'!$B$11))*('3. Leases'!$H$3+'2. Inputs'!$B$11))/4))*'3. Leases'!$C$3,0))</f>
        <v>0</v>
      </c>
      <c r="G27" s="15" t="n">
        <f aca="false">IF($A27&lt;='3. Leases'!$G$3,0,IF(C27&lt;'3. Leases'!$H$3,'3. Leases'!$C$3,0))</f>
        <v>0</v>
      </c>
      <c r="H27" s="14" t="n">
        <f aca="false">IF($A27&lt;='3. Leases'!$G$4,-1,MOD($A27-'3. Leases'!$G$4-1,('3. Leases'!$H$4+'2. Inputs'!$B$11)))</f>
        <v>9</v>
      </c>
      <c r="I27" s="15" t="n">
        <f aca="false">IF($A27&lt;='3. Leases'!$G$4,'3. Leases'!$C$4*'3. Leases'!$D$4/4,IF(H27&lt;'3. Leases'!$H$4+'2. Inputs'!$B$10,0,'3. Leases'!$C$4*MAX(0,'3. Leases'!$F$4*'3. Leases'!$E$4*(1+'2. Inputs'!$B$6)^(('3. Leases'!$G$4+'3. Leases'!$H$4+INT(($A27-'3. Leases'!$G$4-1)/('3. Leases'!$H$4+'2. Inputs'!$B$11))*('3. Leases'!$H$4+'2. Inputs'!$B$11))/4)-('2. Inputs'!$B$3+'2. Inputs'!$B$4)*(1+'2. Inputs'!$B$7)^(('3. Leases'!$G$4+'3. Leases'!$H$4+INT(($A27-'3. Leases'!$G$4-1)/('3. Leases'!$H$4+'2. Inputs'!$B$11))*('3. Leases'!$H$4+'2. Inputs'!$B$11))/4))/4))</f>
        <v>142225.890018863</v>
      </c>
      <c r="J27" s="15" t="n">
        <f aca="false">IF($A27&lt;='3. Leases'!$G$4,'3. Leases'!$C$4*'3. Leases'!$D$4,IF(H27&lt;'3. Leases'!$H$4,0,'3. Leases'!$C$4*MAX(0,'3. Leases'!$F$4*'3. Leases'!$E$4*(1+'2. Inputs'!$B$6)^(('3. Leases'!$G$4+'3. Leases'!$H$4+INT(($A27-'3. Leases'!$G$4-1)/('3. Leases'!$H$4+'2. Inputs'!$B$11))*('3. Leases'!$H$4+'2. Inputs'!$B$11))/4)-('2. Inputs'!$B$3+'2. Inputs'!$B$4)*(1+'2. Inputs'!$B$7)^(('3. Leases'!$G$4+'3. Leases'!$H$4+INT(($A27-'3. Leases'!$G$4-1)/('3. Leases'!$H$4+'2. Inputs'!$B$11))*('3. Leases'!$H$4+'2. Inputs'!$B$11))/4))))</f>
        <v>568903.56007545</v>
      </c>
      <c r="K27" s="15" t="n">
        <f aca="false">IF($A27&lt;='3. Leases'!$G$4,0,IF(H27=0,'3. Leases'!$C$4*'2. Inputs'!$B$8*(1+'2. Inputs'!$B$7)^(('3. Leases'!$G$4+INT(($A27-'3. Leases'!$G$4-1)/('3. Leases'!$H$4+'2. Inputs'!$B$11))*('3. Leases'!$H$4+'2. Inputs'!$B$11))/4),0)+IF(H27='3. Leases'!$H$4,'2. Inputs'!$B$12*MAX(0,'3. Leases'!$F$4*'3. Leases'!$E$4*(1+'2. Inputs'!$B$6)^(('3. Leases'!$G$4+'3. Leases'!$H$4+INT(($A27-'3. Leases'!$G$4-1)/('3. Leases'!$H$4+'2. Inputs'!$B$11))*('3. Leases'!$H$4+'2. Inputs'!$B$11))/4)-('2. Inputs'!$B$3+'2. Inputs'!$B$4)*(1+'2. Inputs'!$B$7)^(('3. Leases'!$G$4+'3. Leases'!$H$4+INT(($A27-'3. Leases'!$G$4-1)/('3. Leases'!$H$4+'2. Inputs'!$B$11))*('3. Leases'!$H$4+'2. Inputs'!$B$11))/4))*'3. Leases'!$C$4,0))</f>
        <v>0</v>
      </c>
      <c r="L27" s="15" t="n">
        <f aca="false">IF($A27&lt;='3. Leases'!$G$4,0,IF(H27&lt;'3. Leases'!$H$4,'3. Leases'!$C$4,0))</f>
        <v>0</v>
      </c>
      <c r="M27" s="14" t="n">
        <f aca="false">IF($A27&lt;='3. Leases'!$G$5,-1,MOD($A27-'3. Leases'!$G$5-1,('3. Leases'!$H$5+'2. Inputs'!$B$11)))</f>
        <v>17</v>
      </c>
      <c r="N27" s="15" t="n">
        <f aca="false">IF($A27&lt;='3. Leases'!$G$5,'3. Leases'!$C$5*'3. Leases'!$D$5/4,IF(M27&lt;'3. Leases'!$H$5+'2. Inputs'!$B$10,0,'3. Leases'!$C$5*MAX(0,'3. Leases'!$F$5*'3. Leases'!$E$5*(1+'2. Inputs'!$B$6)^(('3. Leases'!$G$5+'3. Leases'!$H$5+INT(($A27-'3. Leases'!$G$5-1)/('3. Leases'!$H$5+'2. Inputs'!$B$11))*('3. Leases'!$H$5+'2. Inputs'!$B$11))/4)-('2. Inputs'!$B$3+'2. Inputs'!$B$4)*(1+'2. Inputs'!$B$7)^(('3. Leases'!$G$5+'3. Leases'!$H$5+INT(($A27-'3. Leases'!$G$5-1)/('3. Leases'!$H$5+'2. Inputs'!$B$11))*('3. Leases'!$H$5+'2. Inputs'!$B$11))/4))/4))</f>
        <v>77459.1221905334</v>
      </c>
      <c r="O27" s="15" t="n">
        <f aca="false">IF($A27&lt;='3. Leases'!$G$5,'3. Leases'!$C$5*'3. Leases'!$D$5,IF(M27&lt;'3. Leases'!$H$5,0,'3. Leases'!$C$5*MAX(0,'3. Leases'!$F$5*'3. Leases'!$E$5*(1+'2. Inputs'!$B$6)^(('3. Leases'!$G$5+'3. Leases'!$H$5+INT(($A27-'3. Leases'!$G$5-1)/('3. Leases'!$H$5+'2. Inputs'!$B$11))*('3. Leases'!$H$5+'2. Inputs'!$B$11))/4)-('2. Inputs'!$B$3+'2. Inputs'!$B$4)*(1+'2. Inputs'!$B$7)^(('3. Leases'!$G$5+'3. Leases'!$H$5+INT(($A27-'3. Leases'!$G$5-1)/('3. Leases'!$H$5+'2. Inputs'!$B$11))*('3. Leases'!$H$5+'2. Inputs'!$B$11))/4))))</f>
        <v>309836.488762134</v>
      </c>
      <c r="P27" s="15" t="n">
        <f aca="false">IF($A27&lt;='3. Leases'!$G$5,0,IF(M27=0,'3. Leases'!$C$5*'2. Inputs'!$B$8*(1+'2. Inputs'!$B$7)^(('3. Leases'!$G$5+INT(($A27-'3. Leases'!$G$5-1)/('3. Leases'!$H$5+'2. Inputs'!$B$11))*('3. Leases'!$H$5+'2. Inputs'!$B$11))/4),0)+IF(M27='3. Leases'!$H$5,'2. Inputs'!$B$12*MAX(0,'3. Leases'!$F$5*'3. Leases'!$E$5*(1+'2. Inputs'!$B$6)^(('3. Leases'!$G$5+'3. Leases'!$H$5+INT(($A27-'3. Leases'!$G$5-1)/('3. Leases'!$H$5+'2. Inputs'!$B$11))*('3. Leases'!$H$5+'2. Inputs'!$B$11))/4)-('2. Inputs'!$B$3+'2. Inputs'!$B$4)*(1+'2. Inputs'!$B$7)^(('3. Leases'!$G$5+'3. Leases'!$H$5+INT(($A27-'3. Leases'!$G$5-1)/('3. Leases'!$H$5+'2. Inputs'!$B$11))*('3. Leases'!$H$5+'2. Inputs'!$B$11))/4))*'3. Leases'!$C$5,0))</f>
        <v>0</v>
      </c>
      <c r="Q27" s="15" t="n">
        <f aca="false">IF($A27&lt;='3. Leases'!$G$5,0,IF(M27&lt;'3. Leases'!$H$5,'3. Leases'!$C$5,0))</f>
        <v>0</v>
      </c>
      <c r="R27" s="14" t="n">
        <f aca="false">IF($A27&lt;='3. Leases'!$G$6,-1,MOD($A27-'3. Leases'!$G$6-1,('3. Leases'!$H$6+'2. Inputs'!$B$11)))</f>
        <v>13</v>
      </c>
      <c r="S27" s="15" t="n">
        <f aca="false">IF($A27&lt;='3. Leases'!$G$6,'3. Leases'!$C$6*'3. Leases'!$D$6/4,IF(R27&lt;'3. Leases'!$H$6+'2. Inputs'!$B$10,0,'3. Leases'!$C$6*MAX(0,'3. Leases'!$F$6*'3. Leases'!$E$6*(1+'2. Inputs'!$B$6)^(('3. Leases'!$G$6+'3. Leases'!$H$6+INT(($A27-'3. Leases'!$G$6-1)/('3. Leases'!$H$6+'2. Inputs'!$B$11))*('3. Leases'!$H$6+'2. Inputs'!$B$11))/4)-('2. Inputs'!$B$3+'2. Inputs'!$B$4)*(1+'2. Inputs'!$B$7)^(('3. Leases'!$G$6+'3. Leases'!$H$6+INT(($A27-'3. Leases'!$G$6-1)/('3. Leases'!$H$6+'2. Inputs'!$B$11))*('3. Leases'!$H$6+'2. Inputs'!$B$11))/4))/4))</f>
        <v>52221.3103266196</v>
      </c>
      <c r="T27" s="15" t="n">
        <f aca="false">IF($A27&lt;='3. Leases'!$G$6,'3. Leases'!$C$6*'3. Leases'!$D$6,IF(R27&lt;'3. Leases'!$H$6,0,'3. Leases'!$C$6*MAX(0,'3. Leases'!$F$6*'3. Leases'!$E$6*(1+'2. Inputs'!$B$6)^(('3. Leases'!$G$6+'3. Leases'!$H$6+INT(($A27-'3. Leases'!$G$6-1)/('3. Leases'!$H$6+'2. Inputs'!$B$11))*('3. Leases'!$H$6+'2. Inputs'!$B$11))/4)-('2. Inputs'!$B$3+'2. Inputs'!$B$4)*(1+'2. Inputs'!$B$7)^(('3. Leases'!$G$6+'3. Leases'!$H$6+INT(($A27-'3. Leases'!$G$6-1)/('3. Leases'!$H$6+'2. Inputs'!$B$11))*('3. Leases'!$H$6+'2. Inputs'!$B$11))/4))))</f>
        <v>208885.241306479</v>
      </c>
      <c r="U27" s="15" t="n">
        <f aca="false">IF($A27&lt;='3. Leases'!$G$6,0,IF(R27=0,'3. Leases'!$C$6*'2. Inputs'!$B$8*(1+'2. Inputs'!$B$7)^(('3. Leases'!$G$6+INT(($A27-'3. Leases'!$G$6-1)/('3. Leases'!$H$6+'2. Inputs'!$B$11))*('3. Leases'!$H$6+'2. Inputs'!$B$11))/4),0)+IF(R27='3. Leases'!$H$6,'2. Inputs'!$B$12*MAX(0,'3. Leases'!$F$6*'3. Leases'!$E$6*(1+'2. Inputs'!$B$6)^(('3. Leases'!$G$6+'3. Leases'!$H$6+INT(($A27-'3. Leases'!$G$6-1)/('3. Leases'!$H$6+'2. Inputs'!$B$11))*('3. Leases'!$H$6+'2. Inputs'!$B$11))/4)-('2. Inputs'!$B$3+'2. Inputs'!$B$4)*(1+'2. Inputs'!$B$7)^(('3. Leases'!$G$6+'3. Leases'!$H$6+INT(($A27-'3. Leases'!$G$6-1)/('3. Leases'!$H$6+'2. Inputs'!$B$11))*('3. Leases'!$H$6+'2. Inputs'!$B$11))/4))*'3. Leases'!$C$6,0))</f>
        <v>0</v>
      </c>
      <c r="V27" s="15" t="n">
        <f aca="false">IF($A27&lt;='3. Leases'!$G$6,0,IF(R27&lt;'3. Leases'!$H$6,'3. Leases'!$C$6,0))</f>
        <v>0</v>
      </c>
      <c r="W27" s="14" t="n">
        <f aca="false">IF($A27&lt;='3. Leases'!$G$7,-1,MOD($A27-'3. Leases'!$G$7-1,('3. Leases'!$H$7+'2. Inputs'!$B$11)))</f>
        <v>-1</v>
      </c>
      <c r="X27" s="15" t="n">
        <f aca="false">IF($A27&lt;='3. Leases'!$G$7,'3. Leases'!$C$7*'3. Leases'!$D$7/4,IF(W27&lt;'3. Leases'!$H$7+'2. Inputs'!$B$10,0,'3. Leases'!$C$7*MAX(0,'3. Leases'!$F$7*'3. Leases'!$E$7*(1+'2. Inputs'!$B$6)^(('3. Leases'!$G$7+'3. Leases'!$H$7+INT(($A27-'3. Leases'!$G$7-1)/('3. Leases'!$H$7+'2. Inputs'!$B$11))*('3. Leases'!$H$7+'2. Inputs'!$B$11))/4)-('2. Inputs'!$B$3+'2. Inputs'!$B$4)*(1+'2. Inputs'!$B$7)^(('3. Leases'!$G$7+'3. Leases'!$H$7+INT(($A27-'3. Leases'!$G$7-1)/('3. Leases'!$H$7+'2. Inputs'!$B$11))*('3. Leases'!$H$7+'2. Inputs'!$B$11))/4))/4))</f>
        <v>106000</v>
      </c>
      <c r="Y27" s="15" t="n">
        <f aca="false">IF($A27&lt;='3. Leases'!$G$7,'3. Leases'!$C$7*'3. Leases'!$D$7,IF(W27&lt;'3. Leases'!$H$7,0,'3. Leases'!$C$7*MAX(0,'3. Leases'!$F$7*'3. Leases'!$E$7*(1+'2. Inputs'!$B$6)^(('3. Leases'!$G$7+'3. Leases'!$H$7+INT(($A27-'3. Leases'!$G$7-1)/('3. Leases'!$H$7+'2. Inputs'!$B$11))*('3. Leases'!$H$7+'2. Inputs'!$B$11))/4)-('2. Inputs'!$B$3+'2. Inputs'!$B$4)*(1+'2. Inputs'!$B$7)^(('3. Leases'!$G$7+'3. Leases'!$H$7+INT(($A27-'3. Leases'!$G$7-1)/('3. Leases'!$H$7+'2. Inputs'!$B$11))*('3. Leases'!$H$7+'2. Inputs'!$B$11))/4))))</f>
        <v>424000</v>
      </c>
      <c r="Z27" s="15" t="n">
        <f aca="false">IF($A27&lt;='3. Leases'!$G$7,0,IF(W27=0,'3. Leases'!$C$7*'2. Inputs'!$B$8*(1+'2. Inputs'!$B$7)^(('3. Leases'!$G$7+INT(($A27-'3. Leases'!$G$7-1)/('3. Leases'!$H$7+'2. Inputs'!$B$11))*('3. Leases'!$H$7+'2. Inputs'!$B$11))/4),0)+IF(W27='3. Leases'!$H$7,'2. Inputs'!$B$12*MAX(0,'3. Leases'!$F$7*'3. Leases'!$E$7*(1+'2. Inputs'!$B$6)^(('3. Leases'!$G$7+'3. Leases'!$H$7+INT(($A27-'3. Leases'!$G$7-1)/('3. Leases'!$H$7+'2. Inputs'!$B$11))*('3. Leases'!$H$7+'2. Inputs'!$B$11))/4)-('2. Inputs'!$B$3+'2. Inputs'!$B$4)*(1+'2. Inputs'!$B$7)^(('3. Leases'!$G$7+'3. Leases'!$H$7+INT(($A27-'3. Leases'!$G$7-1)/('3. Leases'!$H$7+'2. Inputs'!$B$11))*('3. Leases'!$H$7+'2. Inputs'!$B$11))/4))*'3. Leases'!$C$7,0))</f>
        <v>0</v>
      </c>
      <c r="AA27" s="15" t="n">
        <f aca="false">IF($A27&lt;='3. Leases'!$G$7,0,IF(W27&lt;'3. Leases'!$H$7,'3. Leases'!$C$7,0))</f>
        <v>0</v>
      </c>
      <c r="AB27" s="14" t="n">
        <f aca="false">IF($A27&lt;='3. Leases'!$G$8,-1,MOD($A27-'3. Leases'!$G$8-1,('3. Leases'!$H$8+'2. Inputs'!$B$11)))</f>
        <v>5</v>
      </c>
      <c r="AC27" s="15" t="n">
        <f aca="false">IF($A27&lt;='3. Leases'!$G$8,'3. Leases'!$C$8*'3. Leases'!$D$8/4,IF(AB27&lt;'3. Leases'!$H$8+'2. Inputs'!$B$10,0,'3. Leases'!$C$8*MAX(0,'3. Leases'!$F$8*'3. Leases'!$E$8*(1+'2. Inputs'!$B$6)^(('3. Leases'!$G$8+'3. Leases'!$H$8+INT(($A27-'3. Leases'!$G$8-1)/('3. Leases'!$H$8+'2. Inputs'!$B$11))*('3. Leases'!$H$8+'2. Inputs'!$B$11))/4)-('2. Inputs'!$B$3+'2. Inputs'!$B$4)*(1+'2. Inputs'!$B$7)^(('3. Leases'!$G$8+'3. Leases'!$H$8+INT(($A27-'3. Leases'!$G$8-1)/('3. Leases'!$H$8+'2. Inputs'!$B$11))*('3. Leases'!$H$8+'2. Inputs'!$B$11))/4))/4))</f>
        <v>0</v>
      </c>
      <c r="AD27" s="15" t="n">
        <f aca="false">IF($A27&lt;='3. Leases'!$G$8,'3. Leases'!$C$8*'3. Leases'!$D$8,IF(AB27&lt;'3. Leases'!$H$8,0,'3. Leases'!$C$8*MAX(0,'3. Leases'!$F$8*'3. Leases'!$E$8*(1+'2. Inputs'!$B$6)^(('3. Leases'!$G$8+'3. Leases'!$H$8+INT(($A27-'3. Leases'!$G$8-1)/('3. Leases'!$H$8+'2. Inputs'!$B$11))*('3. Leases'!$H$8+'2. Inputs'!$B$11))/4)-('2. Inputs'!$B$3+'2. Inputs'!$B$4)*(1+'2. Inputs'!$B$7)^(('3. Leases'!$G$8+'3. Leases'!$H$8+INT(($A27-'3. Leases'!$G$8-1)/('3. Leases'!$H$8+'2. Inputs'!$B$11))*('3. Leases'!$H$8+'2. Inputs'!$B$11))/4))))</f>
        <v>257733.639016789</v>
      </c>
      <c r="AE27" s="15" t="n">
        <f aca="false">IF($A27&lt;='3. Leases'!$G$8,0,IF(AB27=0,'3. Leases'!$C$8*'2. Inputs'!$B$8*(1+'2. Inputs'!$B$7)^(('3. Leases'!$G$8+INT(($A27-'3. Leases'!$G$8-1)/('3. Leases'!$H$8+'2. Inputs'!$B$11))*('3. Leases'!$H$8+'2. Inputs'!$B$11))/4),0)+IF(AB27='3. Leases'!$H$8,'2. Inputs'!$B$12*MAX(0,'3. Leases'!$F$8*'3. Leases'!$E$8*(1+'2. Inputs'!$B$6)^(('3. Leases'!$G$8+'3. Leases'!$H$8+INT(($A27-'3. Leases'!$G$8-1)/('3. Leases'!$H$8+'2. Inputs'!$B$11))*('3. Leases'!$H$8+'2. Inputs'!$B$11))/4)-('2. Inputs'!$B$3+'2. Inputs'!$B$4)*(1+'2. Inputs'!$B$7)^(('3. Leases'!$G$8+'3. Leases'!$H$8+INT(($A27-'3. Leases'!$G$8-1)/('3. Leases'!$H$8+'2. Inputs'!$B$11))*('3. Leases'!$H$8+'2. Inputs'!$B$11))/4))*'3. Leases'!$C$8,0))</f>
        <v>0</v>
      </c>
      <c r="AF27" s="15" t="n">
        <f aca="false">IF($A27&lt;='3. Leases'!$G$8,0,IF(AB27&lt;'3. Leases'!$H$8,'3. Leases'!$C$8,0))</f>
        <v>0</v>
      </c>
      <c r="AG27" s="14" t="n">
        <f aca="false">IF($A27&lt;='3. Leases'!$G$9,-1,MOD($A27-'3. Leases'!$G$9-1,('3. Leases'!$H$9+'2. Inputs'!$B$11)))</f>
        <v>1</v>
      </c>
      <c r="AH27" s="15" t="n">
        <f aca="false">IF($A27&lt;='3. Leases'!$G$9,'3. Leases'!$C$9*'3. Leases'!$D$9/4,IF(AG27&lt;'3. Leases'!$H$9+'2. Inputs'!$B$10,0,'3. Leases'!$C$9*MAX(0,'3. Leases'!$F$9*'3. Leases'!$E$9*(1+'2. Inputs'!$B$6)^(('3. Leases'!$G$9+'3. Leases'!$H$9+INT(($A27-'3. Leases'!$G$9-1)/('3. Leases'!$H$9+'2. Inputs'!$B$11))*('3. Leases'!$H$9+'2. Inputs'!$B$11))/4)-('2. Inputs'!$B$3+'2. Inputs'!$B$4)*(1+'2. Inputs'!$B$7)^(('3. Leases'!$G$9+'3. Leases'!$H$9+INT(($A27-'3. Leases'!$G$9-1)/('3. Leases'!$H$9+'2. Inputs'!$B$11))*('3. Leases'!$H$9+'2. Inputs'!$B$11))/4))/4))</f>
        <v>0</v>
      </c>
      <c r="AI27" s="15" t="n">
        <f aca="false">IF($A27&lt;='3. Leases'!$G$9,'3. Leases'!$C$9*'3. Leases'!$D$9,IF(AG27&lt;'3. Leases'!$H$9,0,'3. Leases'!$C$9*MAX(0,'3. Leases'!$F$9*'3. Leases'!$E$9*(1+'2. Inputs'!$B$6)^(('3. Leases'!$G$9+'3. Leases'!$H$9+INT(($A27-'3. Leases'!$G$9-1)/('3. Leases'!$H$9+'2. Inputs'!$B$11))*('3. Leases'!$H$9+'2. Inputs'!$B$11))/4)-('2. Inputs'!$B$3+'2. Inputs'!$B$4)*(1+'2. Inputs'!$B$7)^(('3. Leases'!$G$9+'3. Leases'!$H$9+INT(($A27-'3. Leases'!$G$9-1)/('3. Leases'!$H$9+'2. Inputs'!$B$11))*('3. Leases'!$H$9+'2. Inputs'!$B$11))/4))))</f>
        <v>0</v>
      </c>
      <c r="AJ27" s="15" t="n">
        <f aca="false">IF($A27&lt;='3. Leases'!$G$9,0,IF(AG27=0,'3. Leases'!$C$9*'2. Inputs'!$B$8*(1+'2. Inputs'!$B$7)^(('3. Leases'!$G$9+INT(($A27-'3. Leases'!$G$9-1)/('3. Leases'!$H$9+'2. Inputs'!$B$11))*('3. Leases'!$H$9+'2. Inputs'!$B$11))/4),0)+IF(AG27='3. Leases'!$H$9,'2. Inputs'!$B$12*MAX(0,'3. Leases'!$F$9*'3. Leases'!$E$9*(1+'2. Inputs'!$B$6)^(('3. Leases'!$G$9+'3. Leases'!$H$9+INT(($A27-'3. Leases'!$G$9-1)/('3. Leases'!$H$9+'2. Inputs'!$B$11))*('3. Leases'!$H$9+'2. Inputs'!$B$11))/4)-('2. Inputs'!$B$3+'2. Inputs'!$B$4)*(1+'2. Inputs'!$B$7)^(('3. Leases'!$G$9+'3. Leases'!$H$9+INT(($A27-'3. Leases'!$G$9-1)/('3. Leases'!$H$9+'2. Inputs'!$B$11))*('3. Leases'!$H$9+'2. Inputs'!$B$11))/4))*'3. Leases'!$C$9,0))</f>
        <v>0</v>
      </c>
      <c r="AK27" s="15" t="n">
        <f aca="false">IF($A27&lt;='3. Leases'!$G$9,0,IF(AG27&lt;'3. Leases'!$H$9,'3. Leases'!$C$9,0))</f>
        <v>460</v>
      </c>
      <c r="AL27" s="14" t="n">
        <f aca="false">IF($A27&lt;='3. Leases'!$G$10,-1,MOD($A27-'3. Leases'!$G$10-1,('3. Leases'!$H$10+'2. Inputs'!$B$11)))</f>
        <v>-1</v>
      </c>
      <c r="AM27" s="15" t="n">
        <f aca="false">IF($A27&lt;='3. Leases'!$G$10,'3. Leases'!$C$10*'3. Leases'!$D$10/4,IF(AL27&lt;'3. Leases'!$H$10+'2. Inputs'!$B$10,0,'3. Leases'!$C$10*MAX(0,'3. Leases'!$F$10*'3. Leases'!$E$10*(1+'2. Inputs'!$B$6)^(('3. Leases'!$G$10+'3. Leases'!$H$10+INT(($A27-'3. Leases'!$G$10-1)/('3. Leases'!$H$10+'2. Inputs'!$B$11))*('3. Leases'!$H$10+'2. Inputs'!$B$11))/4)-('2. Inputs'!$B$3+'2. Inputs'!$B$4)*(1+'2. Inputs'!$B$7)^(('3. Leases'!$G$10+'3. Leases'!$H$10+INT(($A27-'3. Leases'!$G$10-1)/('3. Leases'!$H$10+'2. Inputs'!$B$11))*('3. Leases'!$H$10+'2. Inputs'!$B$11))/4))/4))</f>
        <v>24000</v>
      </c>
      <c r="AN27" s="15" t="n">
        <f aca="false">IF($A27&lt;='3. Leases'!$G$10,'3. Leases'!$C$10*'3. Leases'!$D$10,IF(AL27&lt;'3. Leases'!$H$10,0,'3. Leases'!$C$10*MAX(0,'3. Leases'!$F$10*'3. Leases'!$E$10*(1+'2. Inputs'!$B$6)^(('3. Leases'!$G$10+'3. Leases'!$H$10+INT(($A27-'3. Leases'!$G$10-1)/('3. Leases'!$H$10+'2. Inputs'!$B$11))*('3. Leases'!$H$10+'2. Inputs'!$B$11))/4)-('2. Inputs'!$B$3+'2. Inputs'!$B$4)*(1+'2. Inputs'!$B$7)^(('3. Leases'!$G$10+'3. Leases'!$H$10+INT(($A27-'3. Leases'!$G$10-1)/('3. Leases'!$H$10+'2. Inputs'!$B$11))*('3. Leases'!$H$10+'2. Inputs'!$B$11))/4))))</f>
        <v>96000</v>
      </c>
      <c r="AO27" s="15" t="n">
        <f aca="false">IF($A27&lt;='3. Leases'!$G$10,0,IF(AL27=0,'3. Leases'!$C$10*'2. Inputs'!$B$8*(1+'2. Inputs'!$B$7)^(('3. Leases'!$G$10+INT(($A27-'3. Leases'!$G$10-1)/('3. Leases'!$H$10+'2. Inputs'!$B$11))*('3. Leases'!$H$10+'2. Inputs'!$B$11))/4),0)+IF(AL27='3. Leases'!$H$10,'2. Inputs'!$B$12*MAX(0,'3. Leases'!$F$10*'3. Leases'!$E$10*(1+'2. Inputs'!$B$6)^(('3. Leases'!$G$10+'3. Leases'!$H$10+INT(($A27-'3. Leases'!$G$10-1)/('3. Leases'!$H$10+'2. Inputs'!$B$11))*('3. Leases'!$H$10+'2. Inputs'!$B$11))/4)-('2. Inputs'!$B$3+'2. Inputs'!$B$4)*(1+'2. Inputs'!$B$7)^(('3. Leases'!$G$10+'3. Leases'!$H$10+INT(($A27-'3. Leases'!$G$10-1)/('3. Leases'!$H$10+'2. Inputs'!$B$11))*('3. Leases'!$H$10+'2. Inputs'!$B$11))/4))*'3. Leases'!$C$10,0))</f>
        <v>0</v>
      </c>
      <c r="AP27" s="15" t="n">
        <f aca="false">IF($A27&lt;='3. Leases'!$G$10,0,IF(AL27&lt;'3. Leases'!$H$10,'3. Leases'!$C$10,0))</f>
        <v>0</v>
      </c>
      <c r="AQ27" s="14" t="n">
        <f aca="false">IF($A27&lt;='3. Leases'!$G$11,-1,MOD($A27-'3. Leases'!$G$11-1,('3. Leases'!$H$11+'2. Inputs'!$B$11)))</f>
        <v>11</v>
      </c>
      <c r="AR27" s="15" t="n">
        <f aca="false">IF($A27&lt;='3. Leases'!$G$11,'3. Leases'!$C$11*'3. Leases'!$D$11/4,IF(AQ27&lt;'3. Leases'!$H$11+'2. Inputs'!$B$10,0,'3. Leases'!$C$11*MAX(0,'3. Leases'!$F$11*'3. Leases'!$E$11*(1+'2. Inputs'!$B$6)^(('3. Leases'!$G$11+'3. Leases'!$H$11+INT(($A27-'3. Leases'!$G$11-1)/('3. Leases'!$H$11+'2. Inputs'!$B$11))*('3. Leases'!$H$11+'2. Inputs'!$B$11))/4)-('2. Inputs'!$B$3+'2. Inputs'!$B$4)*(1+'2. Inputs'!$B$7)^(('3. Leases'!$G$11+'3. Leases'!$H$11+INT(($A27-'3. Leases'!$G$11-1)/('3. Leases'!$H$11+'2. Inputs'!$B$11))*('3. Leases'!$H$11+'2. Inputs'!$B$11))/4))/4))</f>
        <v>153600.90759225</v>
      </c>
      <c r="AS27" s="15" t="n">
        <f aca="false">IF($A27&lt;='3. Leases'!$G$11,'3. Leases'!$C$11*'3. Leases'!$D$11,IF(AQ27&lt;'3. Leases'!$H$11,0,'3. Leases'!$C$11*MAX(0,'3. Leases'!$F$11*'3. Leases'!$E$11*(1+'2. Inputs'!$B$6)^(('3. Leases'!$G$11+'3. Leases'!$H$11+INT(($A27-'3. Leases'!$G$11-1)/('3. Leases'!$H$11+'2. Inputs'!$B$11))*('3. Leases'!$H$11+'2. Inputs'!$B$11))/4)-('2. Inputs'!$B$3+'2. Inputs'!$B$4)*(1+'2. Inputs'!$B$7)^(('3. Leases'!$G$11+'3. Leases'!$H$11+INT(($A27-'3. Leases'!$G$11-1)/('3. Leases'!$H$11+'2. Inputs'!$B$11))*('3. Leases'!$H$11+'2. Inputs'!$B$11))/4))))</f>
        <v>614403.630369</v>
      </c>
      <c r="AT27" s="15" t="n">
        <f aca="false">IF($A27&lt;='3. Leases'!$G$11,0,IF(AQ27=0,'3. Leases'!$C$11*'2. Inputs'!$B$8*(1+'2. Inputs'!$B$7)^(('3. Leases'!$G$11+INT(($A27-'3. Leases'!$G$11-1)/('3. Leases'!$H$11+'2. Inputs'!$B$11))*('3. Leases'!$H$11+'2. Inputs'!$B$11))/4),0)+IF(AQ27='3. Leases'!$H$11,'2. Inputs'!$B$12*MAX(0,'3. Leases'!$F$11*'3. Leases'!$E$11*(1+'2. Inputs'!$B$6)^(('3. Leases'!$G$11+'3. Leases'!$H$11+INT(($A27-'3. Leases'!$G$11-1)/('3. Leases'!$H$11+'2. Inputs'!$B$11))*('3. Leases'!$H$11+'2. Inputs'!$B$11))/4)-('2. Inputs'!$B$3+'2. Inputs'!$B$4)*(1+'2. Inputs'!$B$7)^(('3. Leases'!$G$11+'3. Leases'!$H$11+INT(($A27-'3. Leases'!$G$11-1)/('3. Leases'!$H$11+'2. Inputs'!$B$11))*('3. Leases'!$H$11+'2. Inputs'!$B$11))/4))*'3. Leases'!$C$11,0))</f>
        <v>0</v>
      </c>
      <c r="AU27" s="15" t="n">
        <f aca="false">IF($A27&lt;='3. Leases'!$G$11,0,IF(AQ27&lt;'3. Leases'!$H$11,'3. Leases'!$C$11,0))</f>
        <v>0</v>
      </c>
      <c r="AV27" s="14" t="n">
        <f aca="false">IF($A27&lt;='3. Leases'!$G$12,-1,MOD($A27-'3. Leases'!$G$12-1,('3. Leases'!$H$12+'2. Inputs'!$B$11)))</f>
        <v>-1</v>
      </c>
      <c r="AW27" s="15" t="n">
        <f aca="false">IF($A27&lt;='3. Leases'!$G$12,'3. Leases'!$C$12*'3. Leases'!$D$12/4,IF(AV27&lt;'3. Leases'!$H$12+'2. Inputs'!$B$10,0,'3. Leases'!$C$12*MAX(0,'3. Leases'!$F$12*'3. Leases'!$E$12*(1+'2. Inputs'!$B$6)^(('3. Leases'!$G$12+'3. Leases'!$H$12+INT(($A27-'3. Leases'!$G$12-1)/('3. Leases'!$H$12+'2. Inputs'!$B$11))*('3. Leases'!$H$12+'2. Inputs'!$B$11))/4)-('2. Inputs'!$B$3+'2. Inputs'!$B$4)*(1+'2. Inputs'!$B$7)^(('3. Leases'!$G$12+'3. Leases'!$H$12+INT(($A27-'3. Leases'!$G$12-1)/('3. Leases'!$H$12+'2. Inputs'!$B$11))*('3. Leases'!$H$12+'2. Inputs'!$B$11))/4))/4))</f>
        <v>21000</v>
      </c>
      <c r="AX27" s="15" t="n">
        <f aca="false">IF($A27&lt;='3. Leases'!$G$12,'3. Leases'!$C$12*'3. Leases'!$D$12,IF(AV27&lt;'3. Leases'!$H$12,0,'3. Leases'!$C$12*MAX(0,'3. Leases'!$F$12*'3. Leases'!$E$12*(1+'2. Inputs'!$B$6)^(('3. Leases'!$G$12+'3. Leases'!$H$12+INT(($A27-'3. Leases'!$G$12-1)/('3. Leases'!$H$12+'2. Inputs'!$B$11))*('3. Leases'!$H$12+'2. Inputs'!$B$11))/4)-('2. Inputs'!$B$3+'2. Inputs'!$B$4)*(1+'2. Inputs'!$B$7)^(('3. Leases'!$G$12+'3. Leases'!$H$12+INT(($A27-'3. Leases'!$G$12-1)/('3. Leases'!$H$12+'2. Inputs'!$B$11))*('3. Leases'!$H$12+'2. Inputs'!$B$11))/4))))</f>
        <v>84000</v>
      </c>
      <c r="AY27" s="15" t="n">
        <f aca="false">IF($A27&lt;='3. Leases'!$G$12,0,IF(AV27=0,'3. Leases'!$C$12*'2. Inputs'!$B$8*(1+'2. Inputs'!$B$7)^(('3. Leases'!$G$12+INT(($A27-'3. Leases'!$G$12-1)/('3. Leases'!$H$12+'2. Inputs'!$B$11))*('3. Leases'!$H$12+'2. Inputs'!$B$11))/4),0)+IF(AV27='3. Leases'!$H$12,'2. Inputs'!$B$12*MAX(0,'3. Leases'!$F$12*'3. Leases'!$E$12*(1+'2. Inputs'!$B$6)^(('3. Leases'!$G$12+'3. Leases'!$H$12+INT(($A27-'3. Leases'!$G$12-1)/('3. Leases'!$H$12+'2. Inputs'!$B$11))*('3. Leases'!$H$12+'2. Inputs'!$B$11))/4)-('2. Inputs'!$B$3+'2. Inputs'!$B$4)*(1+'2. Inputs'!$B$7)^(('3. Leases'!$G$12+'3. Leases'!$H$12+INT(($A27-'3. Leases'!$G$12-1)/('3. Leases'!$H$12+'2. Inputs'!$B$11))*('3. Leases'!$H$12+'2. Inputs'!$B$11))/4))*'3. Leases'!$C$12,0))</f>
        <v>0</v>
      </c>
      <c r="AZ27" s="15" t="n">
        <f aca="false">IF($A27&lt;='3. Leases'!$G$12,0,IF(AV27&lt;'3. Leases'!$H$12,'3. Leases'!$C$12,0))</f>
        <v>0</v>
      </c>
      <c r="BA27" s="14" t="n">
        <f aca="false">IF($A27&lt;='3. Leases'!$G$13,-1,MOD($A27-'3. Leases'!$G$13-1,('3. Leases'!$H$13+'2. Inputs'!$B$11)))</f>
        <v>15</v>
      </c>
      <c r="BB27" s="15" t="n">
        <f aca="false">IF($A27&lt;='3. Leases'!$G$13,'3. Leases'!$C$13*'3. Leases'!$D$13/4,IF(BA27&lt;'3. Leases'!$H$13+'2. Inputs'!$B$10,0,'3. Leases'!$C$13*MAX(0,'3. Leases'!$F$13*'3. Leases'!$E$13*(1+'2. Inputs'!$B$6)^(('3. Leases'!$G$13+'3. Leases'!$H$13+INT(($A27-'3. Leases'!$G$13-1)/('3. Leases'!$H$13+'2. Inputs'!$B$11))*('3. Leases'!$H$13+'2. Inputs'!$B$11))/4)-('2. Inputs'!$B$3+'2. Inputs'!$B$4)*(1+'2. Inputs'!$B$7)^(('3. Leases'!$G$13+'3. Leases'!$H$13+INT(($A27-'3. Leases'!$G$13-1)/('3. Leases'!$H$13+'2. Inputs'!$B$11))*('3. Leases'!$H$13+'2. Inputs'!$B$11))/4))/4))</f>
        <v>46135.0409025</v>
      </c>
      <c r="BC27" s="15" t="n">
        <f aca="false">IF($A27&lt;='3. Leases'!$G$13,'3. Leases'!$C$13*'3. Leases'!$D$13,IF(BA27&lt;'3. Leases'!$H$13,0,'3. Leases'!$C$13*MAX(0,'3. Leases'!$F$13*'3. Leases'!$E$13*(1+'2. Inputs'!$B$6)^(('3. Leases'!$G$13+'3. Leases'!$H$13+INT(($A27-'3. Leases'!$G$13-1)/('3. Leases'!$H$13+'2. Inputs'!$B$11))*('3. Leases'!$H$13+'2. Inputs'!$B$11))/4)-('2. Inputs'!$B$3+'2. Inputs'!$B$4)*(1+'2. Inputs'!$B$7)^(('3. Leases'!$G$13+'3. Leases'!$H$13+INT(($A27-'3. Leases'!$G$13-1)/('3. Leases'!$H$13+'2. Inputs'!$B$11))*('3. Leases'!$H$13+'2. Inputs'!$B$11))/4))))</f>
        <v>184540.16361</v>
      </c>
      <c r="BD27" s="15" t="n">
        <f aca="false">IF($A27&lt;='3. Leases'!$G$13,0,IF(BA27=0,'3. Leases'!$C$13*'2. Inputs'!$B$8*(1+'2. Inputs'!$B$7)^(('3. Leases'!$G$13+INT(($A27-'3. Leases'!$G$13-1)/('3. Leases'!$H$13+'2. Inputs'!$B$11))*('3. Leases'!$H$13+'2. Inputs'!$B$11))/4),0)+IF(BA27='3. Leases'!$H$13,'2. Inputs'!$B$12*MAX(0,'3. Leases'!$F$13*'3. Leases'!$E$13*(1+'2. Inputs'!$B$6)^(('3. Leases'!$G$13+'3. Leases'!$H$13+INT(($A27-'3. Leases'!$G$13-1)/('3. Leases'!$H$13+'2. Inputs'!$B$11))*('3. Leases'!$H$13+'2. Inputs'!$B$11))/4)-('2. Inputs'!$B$3+'2. Inputs'!$B$4)*(1+'2. Inputs'!$B$7)^(('3. Leases'!$G$13+'3. Leases'!$H$13+INT(($A27-'3. Leases'!$G$13-1)/('3. Leases'!$H$13+'2. Inputs'!$B$11))*('3. Leases'!$H$13+'2. Inputs'!$B$11))/4))*'3. Leases'!$C$13,0))</f>
        <v>0</v>
      </c>
      <c r="BE27" s="15" t="n">
        <f aca="false">IF($A27&lt;='3. Leases'!$G$13,0,IF(BA27&lt;'3. Leases'!$H$13,'3. Leases'!$C$13,0))</f>
        <v>0</v>
      </c>
      <c r="BF27" s="14" t="n">
        <f aca="false">IF($A27&lt;='3. Leases'!$G$14,-1,MOD($A27-'3. Leases'!$G$14-1,('3. Leases'!$H$14+'2. Inputs'!$B$11)))</f>
        <v>-1</v>
      </c>
      <c r="BG27" s="15" t="n">
        <f aca="false">IF($A27&lt;='3. Leases'!$G$14,'3. Leases'!$C$14*'3. Leases'!$D$14/4,IF(BF27&lt;'3. Leases'!$H$14+'2. Inputs'!$B$10,0,'3. Leases'!$C$14*MAX(0,'3. Leases'!$F$14*'3. Leases'!$E$14*(1+'2. Inputs'!$B$6)^(('3. Leases'!$G$14+'3. Leases'!$H$14+INT(($A27-'3. Leases'!$G$14-1)/('3. Leases'!$H$14+'2. Inputs'!$B$11))*('3. Leases'!$H$14+'2. Inputs'!$B$11))/4)-('2. Inputs'!$B$3+'2. Inputs'!$B$4)*(1+'2. Inputs'!$B$7)^(('3. Leases'!$G$14+'3. Leases'!$H$14+INT(($A27-'3. Leases'!$G$14-1)/('3. Leases'!$H$14+'2. Inputs'!$B$11))*('3. Leases'!$H$14+'2. Inputs'!$B$11))/4))/4))</f>
        <v>119625</v>
      </c>
      <c r="BH27" s="15" t="n">
        <f aca="false">IF($A27&lt;='3. Leases'!$G$14,'3. Leases'!$C$14*'3. Leases'!$D$14,IF(BF27&lt;'3. Leases'!$H$14,0,'3. Leases'!$C$14*MAX(0,'3. Leases'!$F$14*'3. Leases'!$E$14*(1+'2. Inputs'!$B$6)^(('3. Leases'!$G$14+'3. Leases'!$H$14+INT(($A27-'3. Leases'!$G$14-1)/('3. Leases'!$H$14+'2. Inputs'!$B$11))*('3. Leases'!$H$14+'2. Inputs'!$B$11))/4)-('2. Inputs'!$B$3+'2. Inputs'!$B$4)*(1+'2. Inputs'!$B$7)^(('3. Leases'!$G$14+'3. Leases'!$H$14+INT(($A27-'3. Leases'!$G$14-1)/('3. Leases'!$H$14+'2. Inputs'!$B$11))*('3. Leases'!$H$14+'2. Inputs'!$B$11))/4))))</f>
        <v>478500</v>
      </c>
      <c r="BI27" s="15" t="n">
        <f aca="false">IF($A27&lt;='3. Leases'!$G$14,0,IF(BF27=0,'3. Leases'!$C$14*'2. Inputs'!$B$8*(1+'2. Inputs'!$B$7)^(('3. Leases'!$G$14+INT(($A27-'3. Leases'!$G$14-1)/('3. Leases'!$H$14+'2. Inputs'!$B$11))*('3. Leases'!$H$14+'2. Inputs'!$B$11))/4),0)+IF(BF27='3. Leases'!$H$14,'2. Inputs'!$B$12*MAX(0,'3. Leases'!$F$14*'3. Leases'!$E$14*(1+'2. Inputs'!$B$6)^(('3. Leases'!$G$14+'3. Leases'!$H$14+INT(($A27-'3. Leases'!$G$14-1)/('3. Leases'!$H$14+'2. Inputs'!$B$11))*('3. Leases'!$H$14+'2. Inputs'!$B$11))/4)-('2. Inputs'!$B$3+'2. Inputs'!$B$4)*(1+'2. Inputs'!$B$7)^(('3. Leases'!$G$14+'3. Leases'!$H$14+INT(($A27-'3. Leases'!$G$14-1)/('3. Leases'!$H$14+'2. Inputs'!$B$11))*('3. Leases'!$H$14+'2. Inputs'!$B$11))/4))*'3. Leases'!$C$14,0))</f>
        <v>0</v>
      </c>
      <c r="BJ27" s="15" t="n">
        <f aca="false">IF($A27&lt;='3. Leases'!$G$14,0,IF(BF27&lt;'3. Leases'!$H$14,'3. Leases'!$C$14,0))</f>
        <v>0</v>
      </c>
      <c r="BK27" s="14" t="n">
        <f aca="false">IF($A27&lt;='3. Leases'!$G$15,-1,MOD($A27-'3. Leases'!$G$15-1,('3. Leases'!$H$15+'2. Inputs'!$B$11)))</f>
        <v>7</v>
      </c>
      <c r="BL27" s="15" t="n">
        <f aca="false">IF($A27&lt;='3. Leases'!$G$15,'3. Leases'!$C$15*'3. Leases'!$D$15/4,IF(BK27&lt;'3. Leases'!$H$15+'2. Inputs'!$B$10,0,'3. Leases'!$C$15*MAX(0,'3. Leases'!$F$15*'3. Leases'!$E$15*(1+'2. Inputs'!$B$6)^(('3. Leases'!$G$15+'3. Leases'!$H$15+INT(($A27-'3. Leases'!$G$15-1)/('3. Leases'!$H$15+'2. Inputs'!$B$11))*('3. Leases'!$H$15+'2. Inputs'!$B$11))/4)-('2. Inputs'!$B$3+'2. Inputs'!$B$4)*(1+'2. Inputs'!$B$7)^(('3. Leases'!$G$15+'3. Leases'!$H$15+INT(($A27-'3. Leases'!$G$15-1)/('3. Leases'!$H$15+'2. Inputs'!$B$11))*('3. Leases'!$H$15+'2. Inputs'!$B$11))/4))/4))</f>
        <v>47760.5905913129</v>
      </c>
      <c r="BM27" s="15" t="n">
        <f aca="false">IF($A27&lt;='3. Leases'!$G$15,'3. Leases'!$C$15*'3. Leases'!$D$15,IF(BK27&lt;'3. Leases'!$H$15,0,'3. Leases'!$C$15*MAX(0,'3. Leases'!$F$15*'3. Leases'!$E$15*(1+'2. Inputs'!$B$6)^(('3. Leases'!$G$15+'3. Leases'!$H$15+INT(($A27-'3. Leases'!$G$15-1)/('3. Leases'!$H$15+'2. Inputs'!$B$11))*('3. Leases'!$H$15+'2. Inputs'!$B$11))/4)-('2. Inputs'!$B$3+'2. Inputs'!$B$4)*(1+'2. Inputs'!$B$7)^(('3. Leases'!$G$15+'3. Leases'!$H$15+INT(($A27-'3. Leases'!$G$15-1)/('3. Leases'!$H$15+'2. Inputs'!$B$11))*('3. Leases'!$H$15+'2. Inputs'!$B$11))/4))))</f>
        <v>191042.362365252</v>
      </c>
      <c r="BN27" s="15" t="n">
        <f aca="false">IF($A27&lt;='3. Leases'!$G$15,0,IF(BK27=0,'3. Leases'!$C$15*'2. Inputs'!$B$8*(1+'2. Inputs'!$B$7)^(('3. Leases'!$G$15+INT(($A27-'3. Leases'!$G$15-1)/('3. Leases'!$H$15+'2. Inputs'!$B$11))*('3. Leases'!$H$15+'2. Inputs'!$B$11))/4),0)+IF(BK27='3. Leases'!$H$15,'2. Inputs'!$B$12*MAX(0,'3. Leases'!$F$15*'3. Leases'!$E$15*(1+'2. Inputs'!$B$6)^(('3. Leases'!$G$15+'3. Leases'!$H$15+INT(($A27-'3. Leases'!$G$15-1)/('3. Leases'!$H$15+'2. Inputs'!$B$11))*('3. Leases'!$H$15+'2. Inputs'!$B$11))/4)-('2. Inputs'!$B$3+'2. Inputs'!$B$4)*(1+'2. Inputs'!$B$7)^(('3. Leases'!$G$15+'3. Leases'!$H$15+INT(($A27-'3. Leases'!$G$15-1)/('3. Leases'!$H$15+'2. Inputs'!$B$11))*('3. Leases'!$H$15+'2. Inputs'!$B$11))/4))*'3. Leases'!$C$15,0))</f>
        <v>0</v>
      </c>
      <c r="BO27" s="15" t="n">
        <f aca="false">IF($A27&lt;='3. Leases'!$G$15,0,IF(BK27&lt;'3. Leases'!$H$15,'3. Leases'!$C$15,0))</f>
        <v>0</v>
      </c>
      <c r="BP27" s="14" t="n">
        <f aca="false">IF($A27&lt;='3. Leases'!$G$16,-1,MOD($A27-'3. Leases'!$G$16-1,('3. Leases'!$H$16+'2. Inputs'!$B$11)))</f>
        <v>-1</v>
      </c>
      <c r="BQ27" s="15" t="n">
        <f aca="false">IF($A27&lt;='3. Leases'!$G$16,'3. Leases'!$C$16*'3. Leases'!$D$16/4,IF(BP27&lt;'3. Leases'!$H$16+'2. Inputs'!$B$10,0,'3. Leases'!$C$16*MAX(0,'3. Leases'!$F$16*'3. Leases'!$E$16*(1+'2. Inputs'!$B$6)^(('3. Leases'!$G$16+'3. Leases'!$H$16+INT(($A27-'3. Leases'!$G$16-1)/('3. Leases'!$H$16+'2. Inputs'!$B$11))*('3. Leases'!$H$16+'2. Inputs'!$B$11))/4)-('2. Inputs'!$B$3+'2. Inputs'!$B$4)*(1+'2. Inputs'!$B$7)^(('3. Leases'!$G$16+'3. Leases'!$H$16+INT(($A27-'3. Leases'!$G$16-1)/('3. Leases'!$H$16+'2. Inputs'!$B$11))*('3. Leases'!$H$16+'2. Inputs'!$B$11))/4))/4))</f>
        <v>54687.5</v>
      </c>
      <c r="BR27" s="15" t="n">
        <f aca="false">IF($A27&lt;='3. Leases'!$G$16,'3. Leases'!$C$16*'3. Leases'!$D$16,IF(BP27&lt;'3. Leases'!$H$16,0,'3. Leases'!$C$16*MAX(0,'3. Leases'!$F$16*'3. Leases'!$E$16*(1+'2. Inputs'!$B$6)^(('3. Leases'!$G$16+'3. Leases'!$H$16+INT(($A27-'3. Leases'!$G$16-1)/('3. Leases'!$H$16+'2. Inputs'!$B$11))*('3. Leases'!$H$16+'2. Inputs'!$B$11))/4)-('2. Inputs'!$B$3+'2. Inputs'!$B$4)*(1+'2. Inputs'!$B$7)^(('3. Leases'!$G$16+'3. Leases'!$H$16+INT(($A27-'3. Leases'!$G$16-1)/('3. Leases'!$H$16+'2. Inputs'!$B$11))*('3. Leases'!$H$16+'2. Inputs'!$B$11))/4))))</f>
        <v>218750</v>
      </c>
      <c r="BS27" s="15" t="n">
        <f aca="false">IF($A27&lt;='3. Leases'!$G$16,0,IF(BP27=0,'3. Leases'!$C$16*'2. Inputs'!$B$8*(1+'2. Inputs'!$B$7)^(('3. Leases'!$G$16+INT(($A27-'3. Leases'!$G$16-1)/('3. Leases'!$H$16+'2. Inputs'!$B$11))*('3. Leases'!$H$16+'2. Inputs'!$B$11))/4),0)+IF(BP27='3. Leases'!$H$16,'2. Inputs'!$B$12*MAX(0,'3. Leases'!$F$16*'3. Leases'!$E$16*(1+'2. Inputs'!$B$6)^(('3. Leases'!$G$16+'3. Leases'!$H$16+INT(($A27-'3. Leases'!$G$16-1)/('3. Leases'!$H$16+'2. Inputs'!$B$11))*('3. Leases'!$H$16+'2. Inputs'!$B$11))/4)-('2. Inputs'!$B$3+'2. Inputs'!$B$4)*(1+'2. Inputs'!$B$7)^(('3. Leases'!$G$16+'3. Leases'!$H$16+INT(($A27-'3. Leases'!$G$16-1)/('3. Leases'!$H$16+'2. Inputs'!$B$11))*('3. Leases'!$H$16+'2. Inputs'!$B$11))/4))*'3. Leases'!$C$16,0))</f>
        <v>0</v>
      </c>
      <c r="BT27" s="15" t="n">
        <f aca="false">IF($A27&lt;='3. Leases'!$G$16,0,IF(BP27&lt;'3. Leases'!$H$16,'3. Leases'!$C$16,0))</f>
        <v>0</v>
      </c>
      <c r="BU27" s="14" t="n">
        <f aca="false">IF($A27&lt;='3. Leases'!$G$17,-1,MOD($A27-'3. Leases'!$G$17-1,('3. Leases'!$H$17+'2. Inputs'!$B$11)))</f>
        <v>19</v>
      </c>
      <c r="BV27" s="15" t="n">
        <f aca="false">IF($A27&lt;='3. Leases'!$G$17,'3. Leases'!$C$17*'3. Leases'!$D$17/4,IF(BU27&lt;'3. Leases'!$H$17+'2. Inputs'!$B$10,0,'3. Leases'!$C$17*MAX(0,'3. Leases'!$F$17*'3. Leases'!$E$17*(1+'2. Inputs'!$B$6)^(('3. Leases'!$G$17+'3. Leases'!$H$17+INT(($A27-'3. Leases'!$G$17-1)/('3. Leases'!$H$17+'2. Inputs'!$B$11))*('3. Leases'!$H$17+'2. Inputs'!$B$11))/4)-('2. Inputs'!$B$3+'2. Inputs'!$B$4)*(1+'2. Inputs'!$B$7)^(('3. Leases'!$G$17+'3. Leases'!$H$17+INT(($A27-'3. Leases'!$G$17-1)/('3. Leases'!$H$17+'2. Inputs'!$B$11))*('3. Leases'!$H$17+'2. Inputs'!$B$11))/4))/4))</f>
        <v>24831.3684375</v>
      </c>
      <c r="BW27" s="15" t="n">
        <f aca="false">IF($A27&lt;='3. Leases'!$G$17,'3. Leases'!$C$17*'3. Leases'!$D$17,IF(BU27&lt;'3. Leases'!$H$17,0,'3. Leases'!$C$17*MAX(0,'3. Leases'!$F$17*'3. Leases'!$E$17*(1+'2. Inputs'!$B$6)^(('3. Leases'!$G$17+'3. Leases'!$H$17+INT(($A27-'3. Leases'!$G$17-1)/('3. Leases'!$H$17+'2. Inputs'!$B$11))*('3. Leases'!$H$17+'2. Inputs'!$B$11))/4)-('2. Inputs'!$B$3+'2. Inputs'!$B$4)*(1+'2. Inputs'!$B$7)^(('3. Leases'!$G$17+'3. Leases'!$H$17+INT(($A27-'3. Leases'!$G$17-1)/('3. Leases'!$H$17+'2. Inputs'!$B$11))*('3. Leases'!$H$17+'2. Inputs'!$B$11))/4))))</f>
        <v>99325.47375</v>
      </c>
      <c r="BX27" s="15" t="n">
        <f aca="false">IF($A27&lt;='3. Leases'!$G$17,0,IF(BU27=0,'3. Leases'!$C$17*'2. Inputs'!$B$8*(1+'2. Inputs'!$B$7)^(('3. Leases'!$G$17+INT(($A27-'3. Leases'!$G$17-1)/('3. Leases'!$H$17+'2. Inputs'!$B$11))*('3. Leases'!$H$17+'2. Inputs'!$B$11))/4),0)+IF(BU27='3. Leases'!$H$17,'2. Inputs'!$B$12*MAX(0,'3. Leases'!$F$17*'3. Leases'!$E$17*(1+'2. Inputs'!$B$6)^(('3. Leases'!$G$17+'3. Leases'!$H$17+INT(($A27-'3. Leases'!$G$17-1)/('3. Leases'!$H$17+'2. Inputs'!$B$11))*('3. Leases'!$H$17+'2. Inputs'!$B$11))/4)-('2. Inputs'!$B$3+'2. Inputs'!$B$4)*(1+'2. Inputs'!$B$7)^(('3. Leases'!$G$17+'3. Leases'!$H$17+INT(($A27-'3. Leases'!$G$17-1)/('3. Leases'!$H$17+'2. Inputs'!$B$11))*('3. Leases'!$H$17+'2. Inputs'!$B$11))/4))*'3. Leases'!$C$17,0))</f>
        <v>0</v>
      </c>
      <c r="BY27" s="15" t="n">
        <f aca="false">IF($A27&lt;='3. Leases'!$G$17,0,IF(BU27&lt;'3. Leases'!$H$17,'3. Leases'!$C$17,0))</f>
        <v>0</v>
      </c>
      <c r="BZ27" s="14" t="n">
        <f aca="false">IF($A27&lt;='3. Leases'!$G$18,-1,MOD($A27-'3. Leases'!$G$18-1,('3. Leases'!$H$18+'2. Inputs'!$B$11)))</f>
        <v>3</v>
      </c>
      <c r="CA27" s="15" t="n">
        <f aca="false">IF($A27&lt;='3. Leases'!$G$18,'3. Leases'!$C$18*'3. Leases'!$D$18/4,IF(BZ27&lt;'3. Leases'!$H$18+'2. Inputs'!$B$10,0,'3. Leases'!$C$18*MAX(0,'3. Leases'!$F$18*'3. Leases'!$E$18*(1+'2. Inputs'!$B$6)^(('3. Leases'!$G$18+'3. Leases'!$H$18+INT(($A27-'3. Leases'!$G$18-1)/('3. Leases'!$H$18+'2. Inputs'!$B$11))*('3. Leases'!$H$18+'2. Inputs'!$B$11))/4)-('2. Inputs'!$B$3+'2. Inputs'!$B$4)*(1+'2. Inputs'!$B$7)^(('3. Leases'!$G$18+'3. Leases'!$H$18+INT(($A27-'3. Leases'!$G$18-1)/('3. Leases'!$H$18+'2. Inputs'!$B$11))*('3. Leases'!$H$18+'2. Inputs'!$B$11))/4))/4))</f>
        <v>0</v>
      </c>
      <c r="CB27" s="15" t="n">
        <f aca="false">IF($A27&lt;='3. Leases'!$G$18,'3. Leases'!$C$18*'3. Leases'!$D$18,IF(BZ27&lt;'3. Leases'!$H$18,0,'3. Leases'!$C$18*MAX(0,'3. Leases'!$F$18*'3. Leases'!$E$18*(1+'2. Inputs'!$B$6)^(('3. Leases'!$G$18+'3. Leases'!$H$18+INT(($A27-'3. Leases'!$G$18-1)/('3. Leases'!$H$18+'2. Inputs'!$B$11))*('3. Leases'!$H$18+'2. Inputs'!$B$11))/4)-('2. Inputs'!$B$3+'2. Inputs'!$B$4)*(1+'2. Inputs'!$B$7)^(('3. Leases'!$G$18+'3. Leases'!$H$18+INT(($A27-'3. Leases'!$G$18-1)/('3. Leases'!$H$18+'2. Inputs'!$B$11))*('3. Leases'!$H$18+'2. Inputs'!$B$11))/4))))</f>
        <v>0</v>
      </c>
      <c r="CC27" s="15" t="n">
        <f aca="false">IF($A27&lt;='3. Leases'!$G$18,0,IF(BZ27=0,'3. Leases'!$C$18*'2. Inputs'!$B$8*(1+'2. Inputs'!$B$7)^(('3. Leases'!$G$18+INT(($A27-'3. Leases'!$G$18-1)/('3. Leases'!$H$18+'2. Inputs'!$B$11))*('3. Leases'!$H$18+'2. Inputs'!$B$11))/4),0)+IF(BZ27='3. Leases'!$H$18,'2. Inputs'!$B$12*MAX(0,'3. Leases'!$F$18*'3. Leases'!$E$18*(1+'2. Inputs'!$B$6)^(('3. Leases'!$G$18+'3. Leases'!$H$18+INT(($A27-'3. Leases'!$G$18-1)/('3. Leases'!$H$18+'2. Inputs'!$B$11))*('3. Leases'!$H$18+'2. Inputs'!$B$11))/4)-('2. Inputs'!$B$3+'2. Inputs'!$B$4)*(1+'2. Inputs'!$B$7)^(('3. Leases'!$G$18+'3. Leases'!$H$18+INT(($A27-'3. Leases'!$G$18-1)/('3. Leases'!$H$18+'2. Inputs'!$B$11))*('3. Leases'!$H$18+'2. Inputs'!$B$11))/4))*'3. Leases'!$C$18,0))</f>
        <v>0</v>
      </c>
      <c r="CD27" s="15" t="n">
        <f aca="false">IF($A27&lt;='3. Leases'!$G$18,0,IF(BZ27&lt;'3. Leases'!$H$18,'3. Leases'!$C$18,0))</f>
        <v>1180</v>
      </c>
      <c r="CE27" s="14" t="n">
        <f aca="false">IF($A27&lt;='3. Leases'!$G$19,-1,MOD($A27-'3. Leases'!$G$19-1,('3. Leases'!$H$19+'2. Inputs'!$B$11)))</f>
        <v>23</v>
      </c>
      <c r="CF27" s="15" t="n">
        <f aca="false">IF($A27&lt;='3. Leases'!$G$19,'3. Leases'!$C$19*'3. Leases'!$D$19/4,IF(CE27&lt;'3. Leases'!$H$19+'2. Inputs'!$B$10,0,'3. Leases'!$C$19*MAX(0,'3. Leases'!$F$19*'3. Leases'!$E$19*(1+'2. Inputs'!$B$6)^(('3. Leases'!$G$19+'3. Leases'!$H$19+INT(($A27-'3. Leases'!$G$19-1)/('3. Leases'!$H$19+'2. Inputs'!$B$11))*('3. Leases'!$H$19+'2. Inputs'!$B$11))/4)-('2. Inputs'!$B$3+'2. Inputs'!$B$4)*(1+'2. Inputs'!$B$7)^(('3. Leases'!$G$19+'3. Leases'!$H$19+INT(($A27-'3. Leases'!$G$19-1)/('3. Leases'!$H$19+'2. Inputs'!$B$11))*('3. Leases'!$H$19+'2. Inputs'!$B$11))/4))/4))</f>
        <v>26174.65625</v>
      </c>
      <c r="CG27" s="15" t="n">
        <f aca="false">IF($A27&lt;='3. Leases'!$G$19,'3. Leases'!$C$19*'3. Leases'!$D$19,IF(CE27&lt;'3. Leases'!$H$19,0,'3. Leases'!$C$19*MAX(0,'3. Leases'!$F$19*'3. Leases'!$E$19*(1+'2. Inputs'!$B$6)^(('3. Leases'!$G$19+'3. Leases'!$H$19+INT(($A27-'3. Leases'!$G$19-1)/('3. Leases'!$H$19+'2. Inputs'!$B$11))*('3. Leases'!$H$19+'2. Inputs'!$B$11))/4)-('2. Inputs'!$B$3+'2. Inputs'!$B$4)*(1+'2. Inputs'!$B$7)^(('3. Leases'!$G$19+'3. Leases'!$H$19+INT(($A27-'3. Leases'!$G$19-1)/('3. Leases'!$H$19+'2. Inputs'!$B$11))*('3. Leases'!$H$19+'2. Inputs'!$B$11))/4))))</f>
        <v>104698.625</v>
      </c>
      <c r="CH27" s="15" t="n">
        <f aca="false">IF($A27&lt;='3. Leases'!$G$19,0,IF(CE27=0,'3. Leases'!$C$19*'2. Inputs'!$B$8*(1+'2. Inputs'!$B$7)^(('3. Leases'!$G$19+INT(($A27-'3. Leases'!$G$19-1)/('3. Leases'!$H$19+'2. Inputs'!$B$11))*('3. Leases'!$H$19+'2. Inputs'!$B$11))/4),0)+IF(CE27='3. Leases'!$H$19,'2. Inputs'!$B$12*MAX(0,'3. Leases'!$F$19*'3. Leases'!$E$19*(1+'2. Inputs'!$B$6)^(('3. Leases'!$G$19+'3. Leases'!$H$19+INT(($A27-'3. Leases'!$G$19-1)/('3. Leases'!$H$19+'2. Inputs'!$B$11))*('3. Leases'!$H$19+'2. Inputs'!$B$11))/4)-('2. Inputs'!$B$3+'2. Inputs'!$B$4)*(1+'2. Inputs'!$B$7)^(('3. Leases'!$G$19+'3. Leases'!$H$19+INT(($A27-'3. Leases'!$G$19-1)/('3. Leases'!$H$19+'2. Inputs'!$B$11))*('3. Leases'!$H$19+'2. Inputs'!$B$11))/4))*'3. Leases'!$C$19,0))</f>
        <v>0</v>
      </c>
      <c r="CI27" s="15" t="n">
        <f aca="false">IF($A27&lt;='3. Leases'!$G$19,0,IF(CE27&lt;'3. Leases'!$H$19,'3. Leases'!$C$19,0))</f>
        <v>0</v>
      </c>
      <c r="CJ27" s="15" t="n">
        <f aca="false">D27+I27+N27+S27+X27+AC27+AH27+AM27+AR27+AW27+BB27+BG27+BL27+BQ27+BV27+CA27+CF27</f>
        <v>1036121.38630958</v>
      </c>
      <c r="CK27" s="15" t="n">
        <f aca="false">E27+J27+O27+T27+Y27+AD27+AI27+AN27+AS27+AX27+BC27+BH27+BM27+BR27+BW27+CB27+CG27</f>
        <v>4402219.1842551</v>
      </c>
      <c r="CL27" s="15" t="n">
        <f aca="false">F27+K27+P27+U27+Z27+AE27+AJ27+AO27+AT27+AY27+BD27+BI27+BN27+BS27+BX27+CC27+CH27</f>
        <v>0</v>
      </c>
      <c r="CM27" s="15" t="n">
        <f aca="false">G27+L27+Q27+V27+AA27+AF27+AK27+AP27+AU27+AZ27+BE27+BJ27+BO27+BT27+BY27+CD27+CI27</f>
        <v>1640</v>
      </c>
      <c r="CN27" s="15" t="n">
        <f aca="false">CJ27*(1-'2. Inputs'!$B$13)*(1-'2. Inputs'!$B$15)-CM27*('2. Inputs'!$B$5-'2. Inputs'!$B$4*MIN('2. Inputs'!$B$14,'2. Inputs'!$B$9)/'2. Inputs'!$B$9)*(1+'2. Inputs'!$B$7)^(($A27-1)/4)/4</f>
        <v>928554.63330962</v>
      </c>
      <c r="CO27" s="15" t="n">
        <f aca="false">CN27-CL27</f>
        <v>928554.63330962</v>
      </c>
      <c r="CP27" s="16" t="n">
        <f aca="false">1/(1+((1+'2. Inputs'!$B$16)^0.25-1))^$A27</f>
        <v>0.612945090588421</v>
      </c>
      <c r="CQ27" s="15" t="n">
        <f aca="false">CO27*CP27</f>
        <v>569153.003830263</v>
      </c>
    </row>
    <row r="28" customFormat="false" ht="15" hidden="false" customHeight="false" outlineLevel="0" collapsed="false">
      <c r="A28" s="0" t="n">
        <v>25</v>
      </c>
      <c r="B28" s="0" t="n">
        <f aca="false">CEILING(A28/4,1)</f>
        <v>7</v>
      </c>
      <c r="C28" s="14" t="n">
        <f aca="false">IF($A28&lt;='3. Leases'!$G$3,-1,MOD($A28-'3. Leases'!$G$3-1,('3. Leases'!$H$3+'2. Inputs'!$B$11)))</f>
        <v>-1</v>
      </c>
      <c r="D28" s="15" t="n">
        <f aca="false">IF($A28&lt;='3. Leases'!$G$3,'3. Leases'!$C$3*'3. Leases'!$D$3/4,IF(C28&lt;'3. Leases'!$H$3+'2. Inputs'!$B$10,0,'3. Leases'!$C$3*MAX(0,'3. Leases'!$F$3*'3. Leases'!$E$3*(1+'2. Inputs'!$B$6)^(('3. Leases'!$G$3+'3. Leases'!$H$3+INT(($A28-'3. Leases'!$G$3-1)/('3. Leases'!$H$3+'2. Inputs'!$B$11))*('3. Leases'!$H$3+'2. Inputs'!$B$11))/4)-('2. Inputs'!$B$3+'2. Inputs'!$B$4)*(1+'2. Inputs'!$B$7)^(('3. Leases'!$G$3+'3. Leases'!$H$3+INT(($A28-'3. Leases'!$G$3-1)/('3. Leases'!$H$3+'2. Inputs'!$B$11))*('3. Leases'!$H$3+'2. Inputs'!$B$11))/4))/4))</f>
        <v>140400</v>
      </c>
      <c r="E28" s="15" t="n">
        <f aca="false">IF($A28&lt;='3. Leases'!$G$3,'3. Leases'!$C$3*'3. Leases'!$D$3,IF(C28&lt;'3. Leases'!$H$3,0,'3. Leases'!$C$3*MAX(0,'3. Leases'!$F$3*'3. Leases'!$E$3*(1+'2. Inputs'!$B$6)^(('3. Leases'!$G$3+'3. Leases'!$H$3+INT(($A28-'3. Leases'!$G$3-1)/('3. Leases'!$H$3+'2. Inputs'!$B$11))*('3. Leases'!$H$3+'2. Inputs'!$B$11))/4)-('2. Inputs'!$B$3+'2. Inputs'!$B$4)*(1+'2. Inputs'!$B$7)^(('3. Leases'!$G$3+'3. Leases'!$H$3+INT(($A28-'3. Leases'!$G$3-1)/('3. Leases'!$H$3+'2. Inputs'!$B$11))*('3. Leases'!$H$3+'2. Inputs'!$B$11))/4))))</f>
        <v>561600</v>
      </c>
      <c r="F28" s="15" t="n">
        <f aca="false">IF($A28&lt;='3. Leases'!$G$3,0,IF(C28=0,'3. Leases'!$C$3*'2. Inputs'!$B$8*(1+'2. Inputs'!$B$7)^(('3. Leases'!$G$3+INT(($A28-'3. Leases'!$G$3-1)/('3. Leases'!$H$3+'2. Inputs'!$B$11))*('3. Leases'!$H$3+'2. Inputs'!$B$11))/4),0)+IF(C28='3. Leases'!$H$3,'2. Inputs'!$B$12*MAX(0,'3. Leases'!$F$3*'3. Leases'!$E$3*(1+'2. Inputs'!$B$6)^(('3. Leases'!$G$3+'3. Leases'!$H$3+INT(($A28-'3. Leases'!$G$3-1)/('3. Leases'!$H$3+'2. Inputs'!$B$11))*('3. Leases'!$H$3+'2. Inputs'!$B$11))/4)-('2. Inputs'!$B$3+'2. Inputs'!$B$4)*(1+'2. Inputs'!$B$7)^(('3. Leases'!$G$3+'3. Leases'!$H$3+INT(($A28-'3. Leases'!$G$3-1)/('3. Leases'!$H$3+'2. Inputs'!$B$11))*('3. Leases'!$H$3+'2. Inputs'!$B$11))/4))*'3. Leases'!$C$3,0))</f>
        <v>0</v>
      </c>
      <c r="G28" s="15" t="n">
        <f aca="false">IF($A28&lt;='3. Leases'!$G$3,0,IF(C28&lt;'3. Leases'!$H$3,'3. Leases'!$C$3,0))</f>
        <v>0</v>
      </c>
      <c r="H28" s="14" t="n">
        <f aca="false">IF($A28&lt;='3. Leases'!$G$4,-1,MOD($A28-'3. Leases'!$G$4-1,('3. Leases'!$H$4+'2. Inputs'!$B$11)))</f>
        <v>10</v>
      </c>
      <c r="I28" s="15" t="n">
        <f aca="false">IF($A28&lt;='3. Leases'!$G$4,'3. Leases'!$C$4*'3. Leases'!$D$4/4,IF(H28&lt;'3. Leases'!$H$4+'2. Inputs'!$B$10,0,'3. Leases'!$C$4*MAX(0,'3. Leases'!$F$4*'3. Leases'!$E$4*(1+'2. Inputs'!$B$6)^(('3. Leases'!$G$4+'3. Leases'!$H$4+INT(($A28-'3. Leases'!$G$4-1)/('3. Leases'!$H$4+'2. Inputs'!$B$11))*('3. Leases'!$H$4+'2. Inputs'!$B$11))/4)-('2. Inputs'!$B$3+'2. Inputs'!$B$4)*(1+'2. Inputs'!$B$7)^(('3. Leases'!$G$4+'3. Leases'!$H$4+INT(($A28-'3. Leases'!$G$4-1)/('3. Leases'!$H$4+'2. Inputs'!$B$11))*('3. Leases'!$H$4+'2. Inputs'!$B$11))/4))/4))</f>
        <v>142225.890018863</v>
      </c>
      <c r="J28" s="15" t="n">
        <f aca="false">IF($A28&lt;='3. Leases'!$G$4,'3. Leases'!$C$4*'3. Leases'!$D$4,IF(H28&lt;'3. Leases'!$H$4,0,'3. Leases'!$C$4*MAX(0,'3. Leases'!$F$4*'3. Leases'!$E$4*(1+'2. Inputs'!$B$6)^(('3. Leases'!$G$4+'3. Leases'!$H$4+INT(($A28-'3. Leases'!$G$4-1)/('3. Leases'!$H$4+'2. Inputs'!$B$11))*('3. Leases'!$H$4+'2. Inputs'!$B$11))/4)-('2. Inputs'!$B$3+'2. Inputs'!$B$4)*(1+'2. Inputs'!$B$7)^(('3. Leases'!$G$4+'3. Leases'!$H$4+INT(($A28-'3. Leases'!$G$4-1)/('3. Leases'!$H$4+'2. Inputs'!$B$11))*('3. Leases'!$H$4+'2. Inputs'!$B$11))/4))))</f>
        <v>568903.56007545</v>
      </c>
      <c r="K28" s="15" t="n">
        <f aca="false">IF($A28&lt;='3. Leases'!$G$4,0,IF(H28=0,'3. Leases'!$C$4*'2. Inputs'!$B$8*(1+'2. Inputs'!$B$7)^(('3. Leases'!$G$4+INT(($A28-'3. Leases'!$G$4-1)/('3. Leases'!$H$4+'2. Inputs'!$B$11))*('3. Leases'!$H$4+'2. Inputs'!$B$11))/4),0)+IF(H28='3. Leases'!$H$4,'2. Inputs'!$B$12*MAX(0,'3. Leases'!$F$4*'3. Leases'!$E$4*(1+'2. Inputs'!$B$6)^(('3. Leases'!$G$4+'3. Leases'!$H$4+INT(($A28-'3. Leases'!$G$4-1)/('3. Leases'!$H$4+'2. Inputs'!$B$11))*('3. Leases'!$H$4+'2. Inputs'!$B$11))/4)-('2. Inputs'!$B$3+'2. Inputs'!$B$4)*(1+'2. Inputs'!$B$7)^(('3. Leases'!$G$4+'3. Leases'!$H$4+INT(($A28-'3. Leases'!$G$4-1)/('3. Leases'!$H$4+'2. Inputs'!$B$11))*('3. Leases'!$H$4+'2. Inputs'!$B$11))/4))*'3. Leases'!$C$4,0))</f>
        <v>0</v>
      </c>
      <c r="L28" s="15" t="n">
        <f aca="false">IF($A28&lt;='3. Leases'!$G$4,0,IF(H28&lt;'3. Leases'!$H$4,'3. Leases'!$C$4,0))</f>
        <v>0</v>
      </c>
      <c r="M28" s="14" t="n">
        <f aca="false">IF($A28&lt;='3. Leases'!$G$5,-1,MOD($A28-'3. Leases'!$G$5-1,('3. Leases'!$H$5+'2. Inputs'!$B$11)))</f>
        <v>18</v>
      </c>
      <c r="N28" s="15" t="n">
        <f aca="false">IF($A28&lt;='3. Leases'!$G$5,'3. Leases'!$C$5*'3. Leases'!$D$5/4,IF(M28&lt;'3. Leases'!$H$5+'2. Inputs'!$B$10,0,'3. Leases'!$C$5*MAX(0,'3. Leases'!$F$5*'3. Leases'!$E$5*(1+'2. Inputs'!$B$6)^(('3. Leases'!$G$5+'3. Leases'!$H$5+INT(($A28-'3. Leases'!$G$5-1)/('3. Leases'!$H$5+'2. Inputs'!$B$11))*('3. Leases'!$H$5+'2. Inputs'!$B$11))/4)-('2. Inputs'!$B$3+'2. Inputs'!$B$4)*(1+'2. Inputs'!$B$7)^(('3. Leases'!$G$5+'3. Leases'!$H$5+INT(($A28-'3. Leases'!$G$5-1)/('3. Leases'!$H$5+'2. Inputs'!$B$11))*('3. Leases'!$H$5+'2. Inputs'!$B$11))/4))/4))</f>
        <v>77459.1221905334</v>
      </c>
      <c r="O28" s="15" t="n">
        <f aca="false">IF($A28&lt;='3. Leases'!$G$5,'3. Leases'!$C$5*'3. Leases'!$D$5,IF(M28&lt;'3. Leases'!$H$5,0,'3. Leases'!$C$5*MAX(0,'3. Leases'!$F$5*'3. Leases'!$E$5*(1+'2. Inputs'!$B$6)^(('3. Leases'!$G$5+'3. Leases'!$H$5+INT(($A28-'3. Leases'!$G$5-1)/('3. Leases'!$H$5+'2. Inputs'!$B$11))*('3. Leases'!$H$5+'2. Inputs'!$B$11))/4)-('2. Inputs'!$B$3+'2. Inputs'!$B$4)*(1+'2. Inputs'!$B$7)^(('3. Leases'!$G$5+'3. Leases'!$H$5+INT(($A28-'3. Leases'!$G$5-1)/('3. Leases'!$H$5+'2. Inputs'!$B$11))*('3. Leases'!$H$5+'2. Inputs'!$B$11))/4))))</f>
        <v>309836.488762134</v>
      </c>
      <c r="P28" s="15" t="n">
        <f aca="false">IF($A28&lt;='3. Leases'!$G$5,0,IF(M28=0,'3. Leases'!$C$5*'2. Inputs'!$B$8*(1+'2. Inputs'!$B$7)^(('3. Leases'!$G$5+INT(($A28-'3. Leases'!$G$5-1)/('3. Leases'!$H$5+'2. Inputs'!$B$11))*('3. Leases'!$H$5+'2. Inputs'!$B$11))/4),0)+IF(M28='3. Leases'!$H$5,'2. Inputs'!$B$12*MAX(0,'3. Leases'!$F$5*'3. Leases'!$E$5*(1+'2. Inputs'!$B$6)^(('3. Leases'!$G$5+'3. Leases'!$H$5+INT(($A28-'3. Leases'!$G$5-1)/('3. Leases'!$H$5+'2. Inputs'!$B$11))*('3. Leases'!$H$5+'2. Inputs'!$B$11))/4)-('2. Inputs'!$B$3+'2. Inputs'!$B$4)*(1+'2. Inputs'!$B$7)^(('3. Leases'!$G$5+'3. Leases'!$H$5+INT(($A28-'3. Leases'!$G$5-1)/('3. Leases'!$H$5+'2. Inputs'!$B$11))*('3. Leases'!$H$5+'2. Inputs'!$B$11))/4))*'3. Leases'!$C$5,0))</f>
        <v>0</v>
      </c>
      <c r="Q28" s="15" t="n">
        <f aca="false">IF($A28&lt;='3. Leases'!$G$5,0,IF(M28&lt;'3. Leases'!$H$5,'3. Leases'!$C$5,0))</f>
        <v>0</v>
      </c>
      <c r="R28" s="14" t="n">
        <f aca="false">IF($A28&lt;='3. Leases'!$G$6,-1,MOD($A28-'3. Leases'!$G$6-1,('3. Leases'!$H$6+'2. Inputs'!$B$11)))</f>
        <v>14</v>
      </c>
      <c r="S28" s="15" t="n">
        <f aca="false">IF($A28&lt;='3. Leases'!$G$6,'3. Leases'!$C$6*'3. Leases'!$D$6/4,IF(R28&lt;'3. Leases'!$H$6+'2. Inputs'!$B$10,0,'3. Leases'!$C$6*MAX(0,'3. Leases'!$F$6*'3. Leases'!$E$6*(1+'2. Inputs'!$B$6)^(('3. Leases'!$G$6+'3. Leases'!$H$6+INT(($A28-'3. Leases'!$G$6-1)/('3. Leases'!$H$6+'2. Inputs'!$B$11))*('3. Leases'!$H$6+'2. Inputs'!$B$11))/4)-('2. Inputs'!$B$3+'2. Inputs'!$B$4)*(1+'2. Inputs'!$B$7)^(('3. Leases'!$G$6+'3. Leases'!$H$6+INT(($A28-'3. Leases'!$G$6-1)/('3. Leases'!$H$6+'2. Inputs'!$B$11))*('3. Leases'!$H$6+'2. Inputs'!$B$11))/4))/4))</f>
        <v>52221.3103266196</v>
      </c>
      <c r="T28" s="15" t="n">
        <f aca="false">IF($A28&lt;='3. Leases'!$G$6,'3. Leases'!$C$6*'3. Leases'!$D$6,IF(R28&lt;'3. Leases'!$H$6,0,'3. Leases'!$C$6*MAX(0,'3. Leases'!$F$6*'3. Leases'!$E$6*(1+'2. Inputs'!$B$6)^(('3. Leases'!$G$6+'3. Leases'!$H$6+INT(($A28-'3. Leases'!$G$6-1)/('3. Leases'!$H$6+'2. Inputs'!$B$11))*('3. Leases'!$H$6+'2. Inputs'!$B$11))/4)-('2. Inputs'!$B$3+'2. Inputs'!$B$4)*(1+'2. Inputs'!$B$7)^(('3. Leases'!$G$6+'3. Leases'!$H$6+INT(($A28-'3. Leases'!$G$6-1)/('3. Leases'!$H$6+'2. Inputs'!$B$11))*('3. Leases'!$H$6+'2. Inputs'!$B$11))/4))))</f>
        <v>208885.241306479</v>
      </c>
      <c r="U28" s="15" t="n">
        <f aca="false">IF($A28&lt;='3. Leases'!$G$6,0,IF(R28=0,'3. Leases'!$C$6*'2. Inputs'!$B$8*(1+'2. Inputs'!$B$7)^(('3. Leases'!$G$6+INT(($A28-'3. Leases'!$G$6-1)/('3. Leases'!$H$6+'2. Inputs'!$B$11))*('3. Leases'!$H$6+'2. Inputs'!$B$11))/4),0)+IF(R28='3. Leases'!$H$6,'2. Inputs'!$B$12*MAX(0,'3. Leases'!$F$6*'3. Leases'!$E$6*(1+'2. Inputs'!$B$6)^(('3. Leases'!$G$6+'3. Leases'!$H$6+INT(($A28-'3. Leases'!$G$6-1)/('3. Leases'!$H$6+'2. Inputs'!$B$11))*('3. Leases'!$H$6+'2. Inputs'!$B$11))/4)-('2. Inputs'!$B$3+'2. Inputs'!$B$4)*(1+'2. Inputs'!$B$7)^(('3. Leases'!$G$6+'3. Leases'!$H$6+INT(($A28-'3. Leases'!$G$6-1)/('3. Leases'!$H$6+'2. Inputs'!$B$11))*('3. Leases'!$H$6+'2. Inputs'!$B$11))/4))*'3. Leases'!$C$6,0))</f>
        <v>0</v>
      </c>
      <c r="V28" s="15" t="n">
        <f aca="false">IF($A28&lt;='3. Leases'!$G$6,0,IF(R28&lt;'3. Leases'!$H$6,'3. Leases'!$C$6,0))</f>
        <v>0</v>
      </c>
      <c r="W28" s="14" t="n">
        <f aca="false">IF($A28&lt;='3. Leases'!$G$7,-1,MOD($A28-'3. Leases'!$G$7-1,('3. Leases'!$H$7+'2. Inputs'!$B$11)))</f>
        <v>0</v>
      </c>
      <c r="X28" s="15" t="n">
        <f aca="false">IF($A28&lt;='3. Leases'!$G$7,'3. Leases'!$C$7*'3. Leases'!$D$7/4,IF(W28&lt;'3. Leases'!$H$7+'2. Inputs'!$B$10,0,'3. Leases'!$C$7*MAX(0,'3. Leases'!$F$7*'3. Leases'!$E$7*(1+'2. Inputs'!$B$6)^(('3. Leases'!$G$7+'3. Leases'!$H$7+INT(($A28-'3. Leases'!$G$7-1)/('3. Leases'!$H$7+'2. Inputs'!$B$11))*('3. Leases'!$H$7+'2. Inputs'!$B$11))/4)-('2. Inputs'!$B$3+'2. Inputs'!$B$4)*(1+'2. Inputs'!$B$7)^(('3. Leases'!$G$7+'3. Leases'!$H$7+INT(($A28-'3. Leases'!$G$7-1)/('3. Leases'!$H$7+'2. Inputs'!$B$11))*('3. Leases'!$H$7+'2. Inputs'!$B$11))/4))/4))</f>
        <v>0</v>
      </c>
      <c r="Y28" s="15" t="n">
        <f aca="false">IF($A28&lt;='3. Leases'!$G$7,'3. Leases'!$C$7*'3. Leases'!$D$7,IF(W28&lt;'3. Leases'!$H$7,0,'3. Leases'!$C$7*MAX(0,'3. Leases'!$F$7*'3. Leases'!$E$7*(1+'2. Inputs'!$B$6)^(('3. Leases'!$G$7+'3. Leases'!$H$7+INT(($A28-'3. Leases'!$G$7-1)/('3. Leases'!$H$7+'2. Inputs'!$B$11))*('3. Leases'!$H$7+'2. Inputs'!$B$11))/4)-('2. Inputs'!$B$3+'2. Inputs'!$B$4)*(1+'2. Inputs'!$B$7)^(('3. Leases'!$G$7+'3. Leases'!$H$7+INT(($A28-'3. Leases'!$G$7-1)/('3. Leases'!$H$7+'2. Inputs'!$B$11))*('3. Leases'!$H$7+'2. Inputs'!$B$11))/4))))</f>
        <v>0</v>
      </c>
      <c r="Z28" s="15" t="n">
        <f aca="false">IF($A28&lt;='3. Leases'!$G$7,0,IF(W28=0,'3. Leases'!$C$7*'2. Inputs'!$B$8*(1+'2. Inputs'!$B$7)^(('3. Leases'!$G$7+INT(($A28-'3. Leases'!$G$7-1)/('3. Leases'!$H$7+'2. Inputs'!$B$11))*('3. Leases'!$H$7+'2. Inputs'!$B$11))/4),0)+IF(W28='3. Leases'!$H$7,'2. Inputs'!$B$12*MAX(0,'3. Leases'!$F$7*'3. Leases'!$E$7*(1+'2. Inputs'!$B$6)^(('3. Leases'!$G$7+'3. Leases'!$H$7+INT(($A28-'3. Leases'!$G$7-1)/('3. Leases'!$H$7+'2. Inputs'!$B$11))*('3. Leases'!$H$7+'2. Inputs'!$B$11))/4)-('2. Inputs'!$B$3+'2. Inputs'!$B$4)*(1+'2. Inputs'!$B$7)^(('3. Leases'!$G$7+'3. Leases'!$H$7+INT(($A28-'3. Leases'!$G$7-1)/('3. Leases'!$H$7+'2. Inputs'!$B$11))*('3. Leases'!$H$7+'2. Inputs'!$B$11))/4))*'3. Leases'!$C$7,0))</f>
        <v>333991.704445312</v>
      </c>
      <c r="AA28" s="15" t="n">
        <f aca="false">IF($A28&lt;='3. Leases'!$G$7,0,IF(W28&lt;'3. Leases'!$H$7,'3. Leases'!$C$7,0))</f>
        <v>1600</v>
      </c>
      <c r="AB28" s="14" t="n">
        <f aca="false">IF($A28&lt;='3. Leases'!$G$8,-1,MOD($A28-'3. Leases'!$G$8-1,('3. Leases'!$H$8+'2. Inputs'!$B$11)))</f>
        <v>6</v>
      </c>
      <c r="AC28" s="15" t="n">
        <f aca="false">IF($A28&lt;='3. Leases'!$G$8,'3. Leases'!$C$8*'3. Leases'!$D$8/4,IF(AB28&lt;'3. Leases'!$H$8+'2. Inputs'!$B$10,0,'3. Leases'!$C$8*MAX(0,'3. Leases'!$F$8*'3. Leases'!$E$8*(1+'2. Inputs'!$B$6)^(('3. Leases'!$G$8+'3. Leases'!$H$8+INT(($A28-'3. Leases'!$G$8-1)/('3. Leases'!$H$8+'2. Inputs'!$B$11))*('3. Leases'!$H$8+'2. Inputs'!$B$11))/4)-('2. Inputs'!$B$3+'2. Inputs'!$B$4)*(1+'2. Inputs'!$B$7)^(('3. Leases'!$G$8+'3. Leases'!$H$8+INT(($A28-'3. Leases'!$G$8-1)/('3. Leases'!$H$8+'2. Inputs'!$B$11))*('3. Leases'!$H$8+'2. Inputs'!$B$11))/4))/4))</f>
        <v>64433.4097541974</v>
      </c>
      <c r="AD28" s="15" t="n">
        <f aca="false">IF($A28&lt;='3. Leases'!$G$8,'3. Leases'!$C$8*'3. Leases'!$D$8,IF(AB28&lt;'3. Leases'!$H$8,0,'3. Leases'!$C$8*MAX(0,'3. Leases'!$F$8*'3. Leases'!$E$8*(1+'2. Inputs'!$B$6)^(('3. Leases'!$G$8+'3. Leases'!$H$8+INT(($A28-'3. Leases'!$G$8-1)/('3. Leases'!$H$8+'2. Inputs'!$B$11))*('3. Leases'!$H$8+'2. Inputs'!$B$11))/4)-('2. Inputs'!$B$3+'2. Inputs'!$B$4)*(1+'2. Inputs'!$B$7)^(('3. Leases'!$G$8+'3. Leases'!$H$8+INT(($A28-'3. Leases'!$G$8-1)/('3. Leases'!$H$8+'2. Inputs'!$B$11))*('3. Leases'!$H$8+'2. Inputs'!$B$11))/4))))</f>
        <v>257733.639016789</v>
      </c>
      <c r="AE28" s="15" t="n">
        <f aca="false">IF($A28&lt;='3. Leases'!$G$8,0,IF(AB28=0,'3. Leases'!$C$8*'2. Inputs'!$B$8*(1+'2. Inputs'!$B$7)^(('3. Leases'!$G$8+INT(($A28-'3. Leases'!$G$8-1)/('3. Leases'!$H$8+'2. Inputs'!$B$11))*('3. Leases'!$H$8+'2. Inputs'!$B$11))/4),0)+IF(AB28='3. Leases'!$H$8,'2. Inputs'!$B$12*MAX(0,'3. Leases'!$F$8*'3. Leases'!$E$8*(1+'2. Inputs'!$B$6)^(('3. Leases'!$G$8+'3. Leases'!$H$8+INT(($A28-'3. Leases'!$G$8-1)/('3. Leases'!$H$8+'2. Inputs'!$B$11))*('3. Leases'!$H$8+'2. Inputs'!$B$11))/4)-('2. Inputs'!$B$3+'2. Inputs'!$B$4)*(1+'2. Inputs'!$B$7)^(('3. Leases'!$G$8+'3. Leases'!$H$8+INT(($A28-'3. Leases'!$G$8-1)/('3. Leases'!$H$8+'2. Inputs'!$B$11))*('3. Leases'!$H$8+'2. Inputs'!$B$11))/4))*'3. Leases'!$C$8,0))</f>
        <v>0</v>
      </c>
      <c r="AF28" s="15" t="n">
        <f aca="false">IF($A28&lt;='3. Leases'!$G$8,0,IF(AB28&lt;'3. Leases'!$H$8,'3. Leases'!$C$8,0))</f>
        <v>0</v>
      </c>
      <c r="AG28" s="14" t="n">
        <f aca="false">IF($A28&lt;='3. Leases'!$G$9,-1,MOD($A28-'3. Leases'!$G$9-1,('3. Leases'!$H$9+'2. Inputs'!$B$11)))</f>
        <v>2</v>
      </c>
      <c r="AH28" s="15" t="n">
        <f aca="false">IF($A28&lt;='3. Leases'!$G$9,'3. Leases'!$C$9*'3. Leases'!$D$9/4,IF(AG28&lt;'3. Leases'!$H$9+'2. Inputs'!$B$10,0,'3. Leases'!$C$9*MAX(0,'3. Leases'!$F$9*'3. Leases'!$E$9*(1+'2. Inputs'!$B$6)^(('3. Leases'!$G$9+'3. Leases'!$H$9+INT(($A28-'3. Leases'!$G$9-1)/('3. Leases'!$H$9+'2. Inputs'!$B$11))*('3. Leases'!$H$9+'2. Inputs'!$B$11))/4)-('2. Inputs'!$B$3+'2. Inputs'!$B$4)*(1+'2. Inputs'!$B$7)^(('3. Leases'!$G$9+'3. Leases'!$H$9+INT(($A28-'3. Leases'!$G$9-1)/('3. Leases'!$H$9+'2. Inputs'!$B$11))*('3. Leases'!$H$9+'2. Inputs'!$B$11))/4))/4))</f>
        <v>0</v>
      </c>
      <c r="AI28" s="15" t="n">
        <f aca="false">IF($A28&lt;='3. Leases'!$G$9,'3. Leases'!$C$9*'3. Leases'!$D$9,IF(AG28&lt;'3. Leases'!$H$9,0,'3. Leases'!$C$9*MAX(0,'3. Leases'!$F$9*'3. Leases'!$E$9*(1+'2. Inputs'!$B$6)^(('3. Leases'!$G$9+'3. Leases'!$H$9+INT(($A28-'3. Leases'!$G$9-1)/('3. Leases'!$H$9+'2. Inputs'!$B$11))*('3. Leases'!$H$9+'2. Inputs'!$B$11))/4)-('2. Inputs'!$B$3+'2. Inputs'!$B$4)*(1+'2. Inputs'!$B$7)^(('3. Leases'!$G$9+'3. Leases'!$H$9+INT(($A28-'3. Leases'!$G$9-1)/('3. Leases'!$H$9+'2. Inputs'!$B$11))*('3. Leases'!$H$9+'2. Inputs'!$B$11))/4))))</f>
        <v>0</v>
      </c>
      <c r="AJ28" s="15" t="n">
        <f aca="false">IF($A28&lt;='3. Leases'!$G$9,0,IF(AG28=0,'3. Leases'!$C$9*'2. Inputs'!$B$8*(1+'2. Inputs'!$B$7)^(('3. Leases'!$G$9+INT(($A28-'3. Leases'!$G$9-1)/('3. Leases'!$H$9+'2. Inputs'!$B$11))*('3. Leases'!$H$9+'2. Inputs'!$B$11))/4),0)+IF(AG28='3. Leases'!$H$9,'2. Inputs'!$B$12*MAX(0,'3. Leases'!$F$9*'3. Leases'!$E$9*(1+'2. Inputs'!$B$6)^(('3. Leases'!$G$9+'3. Leases'!$H$9+INT(($A28-'3. Leases'!$G$9-1)/('3. Leases'!$H$9+'2. Inputs'!$B$11))*('3. Leases'!$H$9+'2. Inputs'!$B$11))/4)-('2. Inputs'!$B$3+'2. Inputs'!$B$4)*(1+'2. Inputs'!$B$7)^(('3. Leases'!$G$9+'3. Leases'!$H$9+INT(($A28-'3. Leases'!$G$9-1)/('3. Leases'!$H$9+'2. Inputs'!$B$11))*('3. Leases'!$H$9+'2. Inputs'!$B$11))/4))*'3. Leases'!$C$9,0))</f>
        <v>0</v>
      </c>
      <c r="AK28" s="15" t="n">
        <f aca="false">IF($A28&lt;='3. Leases'!$G$9,0,IF(AG28&lt;'3. Leases'!$H$9,'3. Leases'!$C$9,0))</f>
        <v>460</v>
      </c>
      <c r="AL28" s="14" t="n">
        <f aca="false">IF($A28&lt;='3. Leases'!$G$10,-1,MOD($A28-'3. Leases'!$G$10-1,('3. Leases'!$H$10+'2. Inputs'!$B$11)))</f>
        <v>-1</v>
      </c>
      <c r="AM28" s="15" t="n">
        <f aca="false">IF($A28&lt;='3. Leases'!$G$10,'3. Leases'!$C$10*'3. Leases'!$D$10/4,IF(AL28&lt;'3. Leases'!$H$10+'2. Inputs'!$B$10,0,'3. Leases'!$C$10*MAX(0,'3. Leases'!$F$10*'3. Leases'!$E$10*(1+'2. Inputs'!$B$6)^(('3. Leases'!$G$10+'3. Leases'!$H$10+INT(($A28-'3. Leases'!$G$10-1)/('3. Leases'!$H$10+'2. Inputs'!$B$11))*('3. Leases'!$H$10+'2. Inputs'!$B$11))/4)-('2. Inputs'!$B$3+'2. Inputs'!$B$4)*(1+'2. Inputs'!$B$7)^(('3. Leases'!$G$10+'3. Leases'!$H$10+INT(($A28-'3. Leases'!$G$10-1)/('3. Leases'!$H$10+'2. Inputs'!$B$11))*('3. Leases'!$H$10+'2. Inputs'!$B$11))/4))/4))</f>
        <v>24000</v>
      </c>
      <c r="AN28" s="15" t="n">
        <f aca="false">IF($A28&lt;='3. Leases'!$G$10,'3. Leases'!$C$10*'3. Leases'!$D$10,IF(AL28&lt;'3. Leases'!$H$10,0,'3. Leases'!$C$10*MAX(0,'3. Leases'!$F$10*'3. Leases'!$E$10*(1+'2. Inputs'!$B$6)^(('3. Leases'!$G$10+'3. Leases'!$H$10+INT(($A28-'3. Leases'!$G$10-1)/('3. Leases'!$H$10+'2. Inputs'!$B$11))*('3. Leases'!$H$10+'2. Inputs'!$B$11))/4)-('2. Inputs'!$B$3+'2. Inputs'!$B$4)*(1+'2. Inputs'!$B$7)^(('3. Leases'!$G$10+'3. Leases'!$H$10+INT(($A28-'3. Leases'!$G$10-1)/('3. Leases'!$H$10+'2. Inputs'!$B$11))*('3. Leases'!$H$10+'2. Inputs'!$B$11))/4))))</f>
        <v>96000</v>
      </c>
      <c r="AO28" s="15" t="n">
        <f aca="false">IF($A28&lt;='3. Leases'!$G$10,0,IF(AL28=0,'3. Leases'!$C$10*'2. Inputs'!$B$8*(1+'2. Inputs'!$B$7)^(('3. Leases'!$G$10+INT(($A28-'3. Leases'!$G$10-1)/('3. Leases'!$H$10+'2. Inputs'!$B$11))*('3. Leases'!$H$10+'2. Inputs'!$B$11))/4),0)+IF(AL28='3. Leases'!$H$10,'2. Inputs'!$B$12*MAX(0,'3. Leases'!$F$10*'3. Leases'!$E$10*(1+'2. Inputs'!$B$6)^(('3. Leases'!$G$10+'3. Leases'!$H$10+INT(($A28-'3. Leases'!$G$10-1)/('3. Leases'!$H$10+'2. Inputs'!$B$11))*('3. Leases'!$H$10+'2. Inputs'!$B$11))/4)-('2. Inputs'!$B$3+'2. Inputs'!$B$4)*(1+'2. Inputs'!$B$7)^(('3. Leases'!$G$10+'3. Leases'!$H$10+INT(($A28-'3. Leases'!$G$10-1)/('3. Leases'!$H$10+'2. Inputs'!$B$11))*('3. Leases'!$H$10+'2. Inputs'!$B$11))/4))*'3. Leases'!$C$10,0))</f>
        <v>0</v>
      </c>
      <c r="AP28" s="15" t="n">
        <f aca="false">IF($A28&lt;='3. Leases'!$G$10,0,IF(AL28&lt;'3. Leases'!$H$10,'3. Leases'!$C$10,0))</f>
        <v>0</v>
      </c>
      <c r="AQ28" s="14" t="n">
        <f aca="false">IF($A28&lt;='3. Leases'!$G$11,-1,MOD($A28-'3. Leases'!$G$11-1,('3. Leases'!$H$11+'2. Inputs'!$B$11)))</f>
        <v>12</v>
      </c>
      <c r="AR28" s="15" t="n">
        <f aca="false">IF($A28&lt;='3. Leases'!$G$11,'3. Leases'!$C$11*'3. Leases'!$D$11/4,IF(AQ28&lt;'3. Leases'!$H$11+'2. Inputs'!$B$10,0,'3. Leases'!$C$11*MAX(0,'3. Leases'!$F$11*'3. Leases'!$E$11*(1+'2. Inputs'!$B$6)^(('3. Leases'!$G$11+'3. Leases'!$H$11+INT(($A28-'3. Leases'!$G$11-1)/('3. Leases'!$H$11+'2. Inputs'!$B$11))*('3. Leases'!$H$11+'2. Inputs'!$B$11))/4)-('2. Inputs'!$B$3+'2. Inputs'!$B$4)*(1+'2. Inputs'!$B$7)^(('3. Leases'!$G$11+'3. Leases'!$H$11+INT(($A28-'3. Leases'!$G$11-1)/('3. Leases'!$H$11+'2. Inputs'!$B$11))*('3. Leases'!$H$11+'2. Inputs'!$B$11))/4))/4))</f>
        <v>153600.90759225</v>
      </c>
      <c r="AS28" s="15" t="n">
        <f aca="false">IF($A28&lt;='3. Leases'!$G$11,'3. Leases'!$C$11*'3. Leases'!$D$11,IF(AQ28&lt;'3. Leases'!$H$11,0,'3. Leases'!$C$11*MAX(0,'3. Leases'!$F$11*'3. Leases'!$E$11*(1+'2. Inputs'!$B$6)^(('3. Leases'!$G$11+'3. Leases'!$H$11+INT(($A28-'3. Leases'!$G$11-1)/('3. Leases'!$H$11+'2. Inputs'!$B$11))*('3. Leases'!$H$11+'2. Inputs'!$B$11))/4)-('2. Inputs'!$B$3+'2. Inputs'!$B$4)*(1+'2. Inputs'!$B$7)^(('3. Leases'!$G$11+'3. Leases'!$H$11+INT(($A28-'3. Leases'!$G$11-1)/('3. Leases'!$H$11+'2. Inputs'!$B$11))*('3. Leases'!$H$11+'2. Inputs'!$B$11))/4))))</f>
        <v>614403.630369</v>
      </c>
      <c r="AT28" s="15" t="n">
        <f aca="false">IF($A28&lt;='3. Leases'!$G$11,0,IF(AQ28=0,'3. Leases'!$C$11*'2. Inputs'!$B$8*(1+'2. Inputs'!$B$7)^(('3. Leases'!$G$11+INT(($A28-'3. Leases'!$G$11-1)/('3. Leases'!$H$11+'2. Inputs'!$B$11))*('3. Leases'!$H$11+'2. Inputs'!$B$11))/4),0)+IF(AQ28='3. Leases'!$H$11,'2. Inputs'!$B$12*MAX(0,'3. Leases'!$F$11*'3. Leases'!$E$11*(1+'2. Inputs'!$B$6)^(('3. Leases'!$G$11+'3. Leases'!$H$11+INT(($A28-'3. Leases'!$G$11-1)/('3. Leases'!$H$11+'2. Inputs'!$B$11))*('3. Leases'!$H$11+'2. Inputs'!$B$11))/4)-('2. Inputs'!$B$3+'2. Inputs'!$B$4)*(1+'2. Inputs'!$B$7)^(('3. Leases'!$G$11+'3. Leases'!$H$11+INT(($A28-'3. Leases'!$G$11-1)/('3. Leases'!$H$11+'2. Inputs'!$B$11))*('3. Leases'!$H$11+'2. Inputs'!$B$11))/4))*'3. Leases'!$C$11,0))</f>
        <v>0</v>
      </c>
      <c r="AU28" s="15" t="n">
        <f aca="false">IF($A28&lt;='3. Leases'!$G$11,0,IF(AQ28&lt;'3. Leases'!$H$11,'3. Leases'!$C$11,0))</f>
        <v>0</v>
      </c>
      <c r="AV28" s="14" t="n">
        <f aca="false">IF($A28&lt;='3. Leases'!$G$12,-1,MOD($A28-'3. Leases'!$G$12-1,('3. Leases'!$H$12+'2. Inputs'!$B$11)))</f>
        <v>-1</v>
      </c>
      <c r="AW28" s="15" t="n">
        <f aca="false">IF($A28&lt;='3. Leases'!$G$12,'3. Leases'!$C$12*'3. Leases'!$D$12/4,IF(AV28&lt;'3. Leases'!$H$12+'2. Inputs'!$B$10,0,'3. Leases'!$C$12*MAX(0,'3. Leases'!$F$12*'3. Leases'!$E$12*(1+'2. Inputs'!$B$6)^(('3. Leases'!$G$12+'3. Leases'!$H$12+INT(($A28-'3. Leases'!$G$12-1)/('3. Leases'!$H$12+'2. Inputs'!$B$11))*('3. Leases'!$H$12+'2. Inputs'!$B$11))/4)-('2. Inputs'!$B$3+'2. Inputs'!$B$4)*(1+'2. Inputs'!$B$7)^(('3. Leases'!$G$12+'3. Leases'!$H$12+INT(($A28-'3. Leases'!$G$12-1)/('3. Leases'!$H$12+'2. Inputs'!$B$11))*('3. Leases'!$H$12+'2. Inputs'!$B$11))/4))/4))</f>
        <v>21000</v>
      </c>
      <c r="AX28" s="15" t="n">
        <f aca="false">IF($A28&lt;='3. Leases'!$G$12,'3. Leases'!$C$12*'3. Leases'!$D$12,IF(AV28&lt;'3. Leases'!$H$12,0,'3. Leases'!$C$12*MAX(0,'3. Leases'!$F$12*'3. Leases'!$E$12*(1+'2. Inputs'!$B$6)^(('3. Leases'!$G$12+'3. Leases'!$H$12+INT(($A28-'3. Leases'!$G$12-1)/('3. Leases'!$H$12+'2. Inputs'!$B$11))*('3. Leases'!$H$12+'2. Inputs'!$B$11))/4)-('2. Inputs'!$B$3+'2. Inputs'!$B$4)*(1+'2. Inputs'!$B$7)^(('3. Leases'!$G$12+'3. Leases'!$H$12+INT(($A28-'3. Leases'!$G$12-1)/('3. Leases'!$H$12+'2. Inputs'!$B$11))*('3. Leases'!$H$12+'2. Inputs'!$B$11))/4))))</f>
        <v>84000</v>
      </c>
      <c r="AY28" s="15" t="n">
        <f aca="false">IF($A28&lt;='3. Leases'!$G$12,0,IF(AV28=0,'3. Leases'!$C$12*'2. Inputs'!$B$8*(1+'2. Inputs'!$B$7)^(('3. Leases'!$G$12+INT(($A28-'3. Leases'!$G$12-1)/('3. Leases'!$H$12+'2. Inputs'!$B$11))*('3. Leases'!$H$12+'2. Inputs'!$B$11))/4),0)+IF(AV28='3. Leases'!$H$12,'2. Inputs'!$B$12*MAX(0,'3. Leases'!$F$12*'3. Leases'!$E$12*(1+'2. Inputs'!$B$6)^(('3. Leases'!$G$12+'3. Leases'!$H$12+INT(($A28-'3. Leases'!$G$12-1)/('3. Leases'!$H$12+'2. Inputs'!$B$11))*('3. Leases'!$H$12+'2. Inputs'!$B$11))/4)-('2. Inputs'!$B$3+'2. Inputs'!$B$4)*(1+'2. Inputs'!$B$7)^(('3. Leases'!$G$12+'3. Leases'!$H$12+INT(($A28-'3. Leases'!$G$12-1)/('3. Leases'!$H$12+'2. Inputs'!$B$11))*('3. Leases'!$H$12+'2. Inputs'!$B$11))/4))*'3. Leases'!$C$12,0))</f>
        <v>0</v>
      </c>
      <c r="AZ28" s="15" t="n">
        <f aca="false">IF($A28&lt;='3. Leases'!$G$12,0,IF(AV28&lt;'3. Leases'!$H$12,'3. Leases'!$C$12,0))</f>
        <v>0</v>
      </c>
      <c r="BA28" s="14" t="n">
        <f aca="false">IF($A28&lt;='3. Leases'!$G$13,-1,MOD($A28-'3. Leases'!$G$13-1,('3. Leases'!$H$13+'2. Inputs'!$B$11)))</f>
        <v>16</v>
      </c>
      <c r="BB28" s="15" t="n">
        <f aca="false">IF($A28&lt;='3. Leases'!$G$13,'3. Leases'!$C$13*'3. Leases'!$D$13/4,IF(BA28&lt;'3. Leases'!$H$13+'2. Inputs'!$B$10,0,'3. Leases'!$C$13*MAX(0,'3. Leases'!$F$13*'3. Leases'!$E$13*(1+'2. Inputs'!$B$6)^(('3. Leases'!$G$13+'3. Leases'!$H$13+INT(($A28-'3. Leases'!$G$13-1)/('3. Leases'!$H$13+'2. Inputs'!$B$11))*('3. Leases'!$H$13+'2. Inputs'!$B$11))/4)-('2. Inputs'!$B$3+'2. Inputs'!$B$4)*(1+'2. Inputs'!$B$7)^(('3. Leases'!$G$13+'3. Leases'!$H$13+INT(($A28-'3. Leases'!$G$13-1)/('3. Leases'!$H$13+'2. Inputs'!$B$11))*('3. Leases'!$H$13+'2. Inputs'!$B$11))/4))/4))</f>
        <v>46135.0409025</v>
      </c>
      <c r="BC28" s="15" t="n">
        <f aca="false">IF($A28&lt;='3. Leases'!$G$13,'3. Leases'!$C$13*'3. Leases'!$D$13,IF(BA28&lt;'3. Leases'!$H$13,0,'3. Leases'!$C$13*MAX(0,'3. Leases'!$F$13*'3. Leases'!$E$13*(1+'2. Inputs'!$B$6)^(('3. Leases'!$G$13+'3. Leases'!$H$13+INT(($A28-'3. Leases'!$G$13-1)/('3. Leases'!$H$13+'2. Inputs'!$B$11))*('3. Leases'!$H$13+'2. Inputs'!$B$11))/4)-('2. Inputs'!$B$3+'2. Inputs'!$B$4)*(1+'2. Inputs'!$B$7)^(('3. Leases'!$G$13+'3. Leases'!$H$13+INT(($A28-'3. Leases'!$G$13-1)/('3. Leases'!$H$13+'2. Inputs'!$B$11))*('3. Leases'!$H$13+'2. Inputs'!$B$11))/4))))</f>
        <v>184540.16361</v>
      </c>
      <c r="BD28" s="15" t="n">
        <f aca="false">IF($A28&lt;='3. Leases'!$G$13,0,IF(BA28=0,'3. Leases'!$C$13*'2. Inputs'!$B$8*(1+'2. Inputs'!$B$7)^(('3. Leases'!$G$13+INT(($A28-'3. Leases'!$G$13-1)/('3. Leases'!$H$13+'2. Inputs'!$B$11))*('3. Leases'!$H$13+'2. Inputs'!$B$11))/4),0)+IF(BA28='3. Leases'!$H$13,'2. Inputs'!$B$12*MAX(0,'3. Leases'!$F$13*'3. Leases'!$E$13*(1+'2. Inputs'!$B$6)^(('3. Leases'!$G$13+'3. Leases'!$H$13+INT(($A28-'3. Leases'!$G$13-1)/('3. Leases'!$H$13+'2. Inputs'!$B$11))*('3. Leases'!$H$13+'2. Inputs'!$B$11))/4)-('2. Inputs'!$B$3+'2. Inputs'!$B$4)*(1+'2. Inputs'!$B$7)^(('3. Leases'!$G$13+'3. Leases'!$H$13+INT(($A28-'3. Leases'!$G$13-1)/('3. Leases'!$H$13+'2. Inputs'!$B$11))*('3. Leases'!$H$13+'2. Inputs'!$B$11))/4))*'3. Leases'!$C$13,0))</f>
        <v>0</v>
      </c>
      <c r="BE28" s="15" t="n">
        <f aca="false">IF($A28&lt;='3. Leases'!$G$13,0,IF(BA28&lt;'3. Leases'!$H$13,'3. Leases'!$C$13,0))</f>
        <v>0</v>
      </c>
      <c r="BF28" s="14" t="n">
        <f aca="false">IF($A28&lt;='3. Leases'!$G$14,-1,MOD($A28-'3. Leases'!$G$14-1,('3. Leases'!$H$14+'2. Inputs'!$B$11)))</f>
        <v>-1</v>
      </c>
      <c r="BG28" s="15" t="n">
        <f aca="false">IF($A28&lt;='3. Leases'!$G$14,'3. Leases'!$C$14*'3. Leases'!$D$14/4,IF(BF28&lt;'3. Leases'!$H$14+'2. Inputs'!$B$10,0,'3. Leases'!$C$14*MAX(0,'3. Leases'!$F$14*'3. Leases'!$E$14*(1+'2. Inputs'!$B$6)^(('3. Leases'!$G$14+'3. Leases'!$H$14+INT(($A28-'3. Leases'!$G$14-1)/('3. Leases'!$H$14+'2. Inputs'!$B$11))*('3. Leases'!$H$14+'2. Inputs'!$B$11))/4)-('2. Inputs'!$B$3+'2. Inputs'!$B$4)*(1+'2. Inputs'!$B$7)^(('3. Leases'!$G$14+'3. Leases'!$H$14+INT(($A28-'3. Leases'!$G$14-1)/('3. Leases'!$H$14+'2. Inputs'!$B$11))*('3. Leases'!$H$14+'2. Inputs'!$B$11))/4))/4))</f>
        <v>119625</v>
      </c>
      <c r="BH28" s="15" t="n">
        <f aca="false">IF($A28&lt;='3. Leases'!$G$14,'3. Leases'!$C$14*'3. Leases'!$D$14,IF(BF28&lt;'3. Leases'!$H$14,0,'3. Leases'!$C$14*MAX(0,'3. Leases'!$F$14*'3. Leases'!$E$14*(1+'2. Inputs'!$B$6)^(('3. Leases'!$G$14+'3. Leases'!$H$14+INT(($A28-'3. Leases'!$G$14-1)/('3. Leases'!$H$14+'2. Inputs'!$B$11))*('3. Leases'!$H$14+'2. Inputs'!$B$11))/4)-('2. Inputs'!$B$3+'2. Inputs'!$B$4)*(1+'2. Inputs'!$B$7)^(('3. Leases'!$G$14+'3. Leases'!$H$14+INT(($A28-'3. Leases'!$G$14-1)/('3. Leases'!$H$14+'2. Inputs'!$B$11))*('3. Leases'!$H$14+'2. Inputs'!$B$11))/4))))</f>
        <v>478500</v>
      </c>
      <c r="BI28" s="15" t="n">
        <f aca="false">IF($A28&lt;='3. Leases'!$G$14,0,IF(BF28=0,'3. Leases'!$C$14*'2. Inputs'!$B$8*(1+'2. Inputs'!$B$7)^(('3. Leases'!$G$14+INT(($A28-'3. Leases'!$G$14-1)/('3. Leases'!$H$14+'2. Inputs'!$B$11))*('3. Leases'!$H$14+'2. Inputs'!$B$11))/4),0)+IF(BF28='3. Leases'!$H$14,'2. Inputs'!$B$12*MAX(0,'3. Leases'!$F$14*'3. Leases'!$E$14*(1+'2. Inputs'!$B$6)^(('3. Leases'!$G$14+'3. Leases'!$H$14+INT(($A28-'3. Leases'!$G$14-1)/('3. Leases'!$H$14+'2. Inputs'!$B$11))*('3. Leases'!$H$14+'2. Inputs'!$B$11))/4)-('2. Inputs'!$B$3+'2. Inputs'!$B$4)*(1+'2. Inputs'!$B$7)^(('3. Leases'!$G$14+'3. Leases'!$H$14+INT(($A28-'3. Leases'!$G$14-1)/('3. Leases'!$H$14+'2. Inputs'!$B$11))*('3. Leases'!$H$14+'2. Inputs'!$B$11))/4))*'3. Leases'!$C$14,0))</f>
        <v>0</v>
      </c>
      <c r="BJ28" s="15" t="n">
        <f aca="false">IF($A28&lt;='3. Leases'!$G$14,0,IF(BF28&lt;'3. Leases'!$H$14,'3. Leases'!$C$14,0))</f>
        <v>0</v>
      </c>
      <c r="BK28" s="14" t="n">
        <f aca="false">IF($A28&lt;='3. Leases'!$G$15,-1,MOD($A28-'3. Leases'!$G$15-1,('3. Leases'!$H$15+'2. Inputs'!$B$11)))</f>
        <v>8</v>
      </c>
      <c r="BL28" s="15" t="n">
        <f aca="false">IF($A28&lt;='3. Leases'!$G$15,'3. Leases'!$C$15*'3. Leases'!$D$15/4,IF(BK28&lt;'3. Leases'!$H$15+'2. Inputs'!$B$10,0,'3. Leases'!$C$15*MAX(0,'3. Leases'!$F$15*'3. Leases'!$E$15*(1+'2. Inputs'!$B$6)^(('3. Leases'!$G$15+'3. Leases'!$H$15+INT(($A28-'3. Leases'!$G$15-1)/('3. Leases'!$H$15+'2. Inputs'!$B$11))*('3. Leases'!$H$15+'2. Inputs'!$B$11))/4)-('2. Inputs'!$B$3+'2. Inputs'!$B$4)*(1+'2. Inputs'!$B$7)^(('3. Leases'!$G$15+'3. Leases'!$H$15+INT(($A28-'3. Leases'!$G$15-1)/('3. Leases'!$H$15+'2. Inputs'!$B$11))*('3. Leases'!$H$15+'2. Inputs'!$B$11))/4))/4))</f>
        <v>47760.5905913129</v>
      </c>
      <c r="BM28" s="15" t="n">
        <f aca="false">IF($A28&lt;='3. Leases'!$G$15,'3. Leases'!$C$15*'3. Leases'!$D$15,IF(BK28&lt;'3. Leases'!$H$15,0,'3. Leases'!$C$15*MAX(0,'3. Leases'!$F$15*'3. Leases'!$E$15*(1+'2. Inputs'!$B$6)^(('3. Leases'!$G$15+'3. Leases'!$H$15+INT(($A28-'3. Leases'!$G$15-1)/('3. Leases'!$H$15+'2. Inputs'!$B$11))*('3. Leases'!$H$15+'2. Inputs'!$B$11))/4)-('2. Inputs'!$B$3+'2. Inputs'!$B$4)*(1+'2. Inputs'!$B$7)^(('3. Leases'!$G$15+'3. Leases'!$H$15+INT(($A28-'3. Leases'!$G$15-1)/('3. Leases'!$H$15+'2. Inputs'!$B$11))*('3. Leases'!$H$15+'2. Inputs'!$B$11))/4))))</f>
        <v>191042.362365252</v>
      </c>
      <c r="BN28" s="15" t="n">
        <f aca="false">IF($A28&lt;='3. Leases'!$G$15,0,IF(BK28=0,'3. Leases'!$C$15*'2. Inputs'!$B$8*(1+'2. Inputs'!$B$7)^(('3. Leases'!$G$15+INT(($A28-'3. Leases'!$G$15-1)/('3. Leases'!$H$15+'2. Inputs'!$B$11))*('3. Leases'!$H$15+'2. Inputs'!$B$11))/4),0)+IF(BK28='3. Leases'!$H$15,'2. Inputs'!$B$12*MAX(0,'3. Leases'!$F$15*'3. Leases'!$E$15*(1+'2. Inputs'!$B$6)^(('3. Leases'!$G$15+'3. Leases'!$H$15+INT(($A28-'3. Leases'!$G$15-1)/('3. Leases'!$H$15+'2. Inputs'!$B$11))*('3. Leases'!$H$15+'2. Inputs'!$B$11))/4)-('2. Inputs'!$B$3+'2. Inputs'!$B$4)*(1+'2. Inputs'!$B$7)^(('3. Leases'!$G$15+'3. Leases'!$H$15+INT(($A28-'3. Leases'!$G$15-1)/('3. Leases'!$H$15+'2. Inputs'!$B$11))*('3. Leases'!$H$15+'2. Inputs'!$B$11))/4))*'3. Leases'!$C$15,0))</f>
        <v>0</v>
      </c>
      <c r="BO28" s="15" t="n">
        <f aca="false">IF($A28&lt;='3. Leases'!$G$15,0,IF(BK28&lt;'3. Leases'!$H$15,'3. Leases'!$C$15,0))</f>
        <v>0</v>
      </c>
      <c r="BP28" s="14" t="n">
        <f aca="false">IF($A28&lt;='3. Leases'!$G$16,-1,MOD($A28-'3. Leases'!$G$16-1,('3. Leases'!$H$16+'2. Inputs'!$B$11)))</f>
        <v>-1</v>
      </c>
      <c r="BQ28" s="15" t="n">
        <f aca="false">IF($A28&lt;='3. Leases'!$G$16,'3. Leases'!$C$16*'3. Leases'!$D$16/4,IF(BP28&lt;'3. Leases'!$H$16+'2. Inputs'!$B$10,0,'3. Leases'!$C$16*MAX(0,'3. Leases'!$F$16*'3. Leases'!$E$16*(1+'2. Inputs'!$B$6)^(('3. Leases'!$G$16+'3. Leases'!$H$16+INT(($A28-'3. Leases'!$G$16-1)/('3. Leases'!$H$16+'2. Inputs'!$B$11))*('3. Leases'!$H$16+'2. Inputs'!$B$11))/4)-('2. Inputs'!$B$3+'2. Inputs'!$B$4)*(1+'2. Inputs'!$B$7)^(('3. Leases'!$G$16+'3. Leases'!$H$16+INT(($A28-'3. Leases'!$G$16-1)/('3. Leases'!$H$16+'2. Inputs'!$B$11))*('3. Leases'!$H$16+'2. Inputs'!$B$11))/4))/4))</f>
        <v>54687.5</v>
      </c>
      <c r="BR28" s="15" t="n">
        <f aca="false">IF($A28&lt;='3. Leases'!$G$16,'3. Leases'!$C$16*'3. Leases'!$D$16,IF(BP28&lt;'3. Leases'!$H$16,0,'3. Leases'!$C$16*MAX(0,'3. Leases'!$F$16*'3. Leases'!$E$16*(1+'2. Inputs'!$B$6)^(('3. Leases'!$G$16+'3. Leases'!$H$16+INT(($A28-'3. Leases'!$G$16-1)/('3. Leases'!$H$16+'2. Inputs'!$B$11))*('3. Leases'!$H$16+'2. Inputs'!$B$11))/4)-('2. Inputs'!$B$3+'2. Inputs'!$B$4)*(1+'2. Inputs'!$B$7)^(('3. Leases'!$G$16+'3. Leases'!$H$16+INT(($A28-'3. Leases'!$G$16-1)/('3. Leases'!$H$16+'2. Inputs'!$B$11))*('3. Leases'!$H$16+'2. Inputs'!$B$11))/4))))</f>
        <v>218750</v>
      </c>
      <c r="BS28" s="15" t="n">
        <f aca="false">IF($A28&lt;='3. Leases'!$G$16,0,IF(BP28=0,'3. Leases'!$C$16*'2. Inputs'!$B$8*(1+'2. Inputs'!$B$7)^(('3. Leases'!$G$16+INT(($A28-'3. Leases'!$G$16-1)/('3. Leases'!$H$16+'2. Inputs'!$B$11))*('3. Leases'!$H$16+'2. Inputs'!$B$11))/4),0)+IF(BP28='3. Leases'!$H$16,'2. Inputs'!$B$12*MAX(0,'3. Leases'!$F$16*'3. Leases'!$E$16*(1+'2. Inputs'!$B$6)^(('3. Leases'!$G$16+'3. Leases'!$H$16+INT(($A28-'3. Leases'!$G$16-1)/('3. Leases'!$H$16+'2. Inputs'!$B$11))*('3. Leases'!$H$16+'2. Inputs'!$B$11))/4)-('2. Inputs'!$B$3+'2. Inputs'!$B$4)*(1+'2. Inputs'!$B$7)^(('3. Leases'!$G$16+'3. Leases'!$H$16+INT(($A28-'3. Leases'!$G$16-1)/('3. Leases'!$H$16+'2. Inputs'!$B$11))*('3. Leases'!$H$16+'2. Inputs'!$B$11))/4))*'3. Leases'!$C$16,0))</f>
        <v>0</v>
      </c>
      <c r="BT28" s="15" t="n">
        <f aca="false">IF($A28&lt;='3. Leases'!$G$16,0,IF(BP28&lt;'3. Leases'!$H$16,'3. Leases'!$C$16,0))</f>
        <v>0</v>
      </c>
      <c r="BU28" s="14" t="n">
        <f aca="false">IF($A28&lt;='3. Leases'!$G$17,-1,MOD($A28-'3. Leases'!$G$17-1,('3. Leases'!$H$17+'2. Inputs'!$B$11)))</f>
        <v>20</v>
      </c>
      <c r="BV28" s="15" t="n">
        <f aca="false">IF($A28&lt;='3. Leases'!$G$17,'3. Leases'!$C$17*'3. Leases'!$D$17/4,IF(BU28&lt;'3. Leases'!$H$17+'2. Inputs'!$B$10,0,'3. Leases'!$C$17*MAX(0,'3. Leases'!$F$17*'3. Leases'!$E$17*(1+'2. Inputs'!$B$6)^(('3. Leases'!$G$17+'3. Leases'!$H$17+INT(($A28-'3. Leases'!$G$17-1)/('3. Leases'!$H$17+'2. Inputs'!$B$11))*('3. Leases'!$H$17+'2. Inputs'!$B$11))/4)-('2. Inputs'!$B$3+'2. Inputs'!$B$4)*(1+'2. Inputs'!$B$7)^(('3. Leases'!$G$17+'3. Leases'!$H$17+INT(($A28-'3. Leases'!$G$17-1)/('3. Leases'!$H$17+'2. Inputs'!$B$11))*('3. Leases'!$H$17+'2. Inputs'!$B$11))/4))/4))</f>
        <v>24831.3684375</v>
      </c>
      <c r="BW28" s="15" t="n">
        <f aca="false">IF($A28&lt;='3. Leases'!$G$17,'3. Leases'!$C$17*'3. Leases'!$D$17,IF(BU28&lt;'3. Leases'!$H$17,0,'3. Leases'!$C$17*MAX(0,'3. Leases'!$F$17*'3. Leases'!$E$17*(1+'2. Inputs'!$B$6)^(('3. Leases'!$G$17+'3. Leases'!$H$17+INT(($A28-'3. Leases'!$G$17-1)/('3. Leases'!$H$17+'2. Inputs'!$B$11))*('3. Leases'!$H$17+'2. Inputs'!$B$11))/4)-('2. Inputs'!$B$3+'2. Inputs'!$B$4)*(1+'2. Inputs'!$B$7)^(('3. Leases'!$G$17+'3. Leases'!$H$17+INT(($A28-'3. Leases'!$G$17-1)/('3. Leases'!$H$17+'2. Inputs'!$B$11))*('3. Leases'!$H$17+'2. Inputs'!$B$11))/4))))</f>
        <v>99325.47375</v>
      </c>
      <c r="BX28" s="15" t="n">
        <f aca="false">IF($A28&lt;='3. Leases'!$G$17,0,IF(BU28=0,'3. Leases'!$C$17*'2. Inputs'!$B$8*(1+'2. Inputs'!$B$7)^(('3. Leases'!$G$17+INT(($A28-'3. Leases'!$G$17-1)/('3. Leases'!$H$17+'2. Inputs'!$B$11))*('3. Leases'!$H$17+'2. Inputs'!$B$11))/4),0)+IF(BU28='3. Leases'!$H$17,'2. Inputs'!$B$12*MAX(0,'3. Leases'!$F$17*'3. Leases'!$E$17*(1+'2. Inputs'!$B$6)^(('3. Leases'!$G$17+'3. Leases'!$H$17+INT(($A28-'3. Leases'!$G$17-1)/('3. Leases'!$H$17+'2. Inputs'!$B$11))*('3. Leases'!$H$17+'2. Inputs'!$B$11))/4)-('2. Inputs'!$B$3+'2. Inputs'!$B$4)*(1+'2. Inputs'!$B$7)^(('3. Leases'!$G$17+'3. Leases'!$H$17+INT(($A28-'3. Leases'!$G$17-1)/('3. Leases'!$H$17+'2. Inputs'!$B$11))*('3. Leases'!$H$17+'2. Inputs'!$B$11))/4))*'3. Leases'!$C$17,0))</f>
        <v>0</v>
      </c>
      <c r="BY28" s="15" t="n">
        <f aca="false">IF($A28&lt;='3. Leases'!$G$17,0,IF(BU28&lt;'3. Leases'!$H$17,'3. Leases'!$C$17,0))</f>
        <v>0</v>
      </c>
      <c r="BZ28" s="14" t="n">
        <f aca="false">IF($A28&lt;='3. Leases'!$G$18,-1,MOD($A28-'3. Leases'!$G$18-1,('3. Leases'!$H$18+'2. Inputs'!$B$11)))</f>
        <v>4</v>
      </c>
      <c r="CA28" s="15" t="n">
        <f aca="false">IF($A28&lt;='3. Leases'!$G$18,'3. Leases'!$C$18*'3. Leases'!$D$18/4,IF(BZ28&lt;'3. Leases'!$H$18+'2. Inputs'!$B$10,0,'3. Leases'!$C$18*MAX(0,'3. Leases'!$F$18*'3. Leases'!$E$18*(1+'2. Inputs'!$B$6)^(('3. Leases'!$G$18+'3. Leases'!$H$18+INT(($A28-'3. Leases'!$G$18-1)/('3. Leases'!$H$18+'2. Inputs'!$B$11))*('3. Leases'!$H$18+'2. Inputs'!$B$11))/4)-('2. Inputs'!$B$3+'2. Inputs'!$B$4)*(1+'2. Inputs'!$B$7)^(('3. Leases'!$G$18+'3. Leases'!$H$18+INT(($A28-'3. Leases'!$G$18-1)/('3. Leases'!$H$18+'2. Inputs'!$B$11))*('3. Leases'!$H$18+'2. Inputs'!$B$11))/4))/4))</f>
        <v>0</v>
      </c>
      <c r="CB28" s="15" t="n">
        <f aca="false">IF($A28&lt;='3. Leases'!$G$18,'3. Leases'!$C$18*'3. Leases'!$D$18,IF(BZ28&lt;'3. Leases'!$H$18,0,'3. Leases'!$C$18*MAX(0,'3. Leases'!$F$18*'3. Leases'!$E$18*(1+'2. Inputs'!$B$6)^(('3. Leases'!$G$18+'3. Leases'!$H$18+INT(($A28-'3. Leases'!$G$18-1)/('3. Leases'!$H$18+'2. Inputs'!$B$11))*('3. Leases'!$H$18+'2. Inputs'!$B$11))/4)-('2. Inputs'!$B$3+'2. Inputs'!$B$4)*(1+'2. Inputs'!$B$7)^(('3. Leases'!$G$18+'3. Leases'!$H$18+INT(($A28-'3. Leases'!$G$18-1)/('3. Leases'!$H$18+'2. Inputs'!$B$11))*('3. Leases'!$H$18+'2. Inputs'!$B$11))/4))))</f>
        <v>390600.52410555</v>
      </c>
      <c r="CC28" s="15" t="n">
        <f aca="false">IF($A28&lt;='3. Leases'!$G$18,0,IF(BZ28=0,'3. Leases'!$C$18*'2. Inputs'!$B$8*(1+'2. Inputs'!$B$7)^(('3. Leases'!$G$18+INT(($A28-'3. Leases'!$G$18-1)/('3. Leases'!$H$18+'2. Inputs'!$B$11))*('3. Leases'!$H$18+'2. Inputs'!$B$11))/4),0)+IF(BZ28='3. Leases'!$H$18,'2. Inputs'!$B$12*MAX(0,'3. Leases'!$F$18*'3. Leases'!$E$18*(1+'2. Inputs'!$B$6)^(('3. Leases'!$G$18+'3. Leases'!$H$18+INT(($A28-'3. Leases'!$G$18-1)/('3. Leases'!$H$18+'2. Inputs'!$B$11))*('3. Leases'!$H$18+'2. Inputs'!$B$11))/4)-('2. Inputs'!$B$3+'2. Inputs'!$B$4)*(1+'2. Inputs'!$B$7)^(('3. Leases'!$G$18+'3. Leases'!$H$18+INT(($A28-'3. Leases'!$G$18-1)/('3. Leases'!$H$18+'2. Inputs'!$B$11))*('3. Leases'!$H$18+'2. Inputs'!$B$11))/4))*'3. Leases'!$C$18,0))</f>
        <v>58590.0786158325</v>
      </c>
      <c r="CD28" s="15" t="n">
        <f aca="false">IF($A28&lt;='3. Leases'!$G$18,0,IF(BZ28&lt;'3. Leases'!$H$18,'3. Leases'!$C$18,0))</f>
        <v>0</v>
      </c>
      <c r="CE28" s="14" t="n">
        <f aca="false">IF($A28&lt;='3. Leases'!$G$19,-1,MOD($A28-'3. Leases'!$G$19-1,('3. Leases'!$H$19+'2. Inputs'!$B$11)))</f>
        <v>0</v>
      </c>
      <c r="CF28" s="15" t="n">
        <f aca="false">IF($A28&lt;='3. Leases'!$G$19,'3. Leases'!$C$19*'3. Leases'!$D$19/4,IF(CE28&lt;'3. Leases'!$H$19+'2. Inputs'!$B$10,0,'3. Leases'!$C$19*MAX(0,'3. Leases'!$F$19*'3. Leases'!$E$19*(1+'2. Inputs'!$B$6)^(('3. Leases'!$G$19+'3. Leases'!$H$19+INT(($A28-'3. Leases'!$G$19-1)/('3. Leases'!$H$19+'2. Inputs'!$B$11))*('3. Leases'!$H$19+'2. Inputs'!$B$11))/4)-('2. Inputs'!$B$3+'2. Inputs'!$B$4)*(1+'2. Inputs'!$B$7)^(('3. Leases'!$G$19+'3. Leases'!$H$19+INT(($A28-'3. Leases'!$G$19-1)/('3. Leases'!$H$19+'2. Inputs'!$B$11))*('3. Leases'!$H$19+'2. Inputs'!$B$11))/4))/4))</f>
        <v>0</v>
      </c>
      <c r="CG28" s="15" t="n">
        <f aca="false">IF($A28&lt;='3. Leases'!$G$19,'3. Leases'!$C$19*'3. Leases'!$D$19,IF(CE28&lt;'3. Leases'!$H$19,0,'3. Leases'!$C$19*MAX(0,'3. Leases'!$F$19*'3. Leases'!$E$19*(1+'2. Inputs'!$B$6)^(('3. Leases'!$G$19+'3. Leases'!$H$19+INT(($A28-'3. Leases'!$G$19-1)/('3. Leases'!$H$19+'2. Inputs'!$B$11))*('3. Leases'!$H$19+'2. Inputs'!$B$11))/4)-('2. Inputs'!$B$3+'2. Inputs'!$B$4)*(1+'2. Inputs'!$B$7)^(('3. Leases'!$G$19+'3. Leases'!$H$19+INT(($A28-'3. Leases'!$G$19-1)/('3. Leases'!$H$19+'2. Inputs'!$B$11))*('3. Leases'!$H$19+'2. Inputs'!$B$11))/4))))</f>
        <v>0</v>
      </c>
      <c r="CH28" s="15" t="n">
        <f aca="false">IF($A28&lt;='3. Leases'!$G$19,0,IF(CE28=0,'3. Leases'!$C$19*'2. Inputs'!$B$8*(1+'2. Inputs'!$B$7)^(('3. Leases'!$G$19+INT(($A28-'3. Leases'!$G$19-1)/('3. Leases'!$H$19+'2. Inputs'!$B$11))*('3. Leases'!$H$19+'2. Inputs'!$B$11))/4),0)+IF(CE28='3. Leases'!$H$19,'2. Inputs'!$B$12*MAX(0,'3. Leases'!$F$19*'3. Leases'!$E$19*(1+'2. Inputs'!$B$6)^(('3. Leases'!$G$19+'3. Leases'!$H$19+INT(($A28-'3. Leases'!$G$19-1)/('3. Leases'!$H$19+'2. Inputs'!$B$11))*('3. Leases'!$H$19+'2. Inputs'!$B$11))/4)-('2. Inputs'!$B$3+'2. Inputs'!$B$4)*(1+'2. Inputs'!$B$7)^(('3. Leases'!$G$19+'3. Leases'!$H$19+INT(($A28-'3. Leases'!$G$19-1)/('3. Leases'!$H$19+'2. Inputs'!$B$11))*('3. Leases'!$H$19+'2. Inputs'!$B$11))/4))*'3. Leases'!$C$19,0))</f>
        <v>427926.871320556</v>
      </c>
      <c r="CI28" s="15" t="n">
        <f aca="false">IF($A28&lt;='3. Leases'!$G$19,0,IF(CE28&lt;'3. Leases'!$H$19,'3. Leases'!$C$19,0))</f>
        <v>2050</v>
      </c>
      <c r="CJ28" s="15" t="n">
        <f aca="false">D28+I28+N28+S28+X28+AC28+AH28+AM28+AR28+AW28+BB28+BG28+BL28+BQ28+BV28+CA28+CF28</f>
        <v>968380.139813776</v>
      </c>
      <c r="CK28" s="15" t="n">
        <f aca="false">E28+J28+O28+T28+Y28+AD28+AI28+AN28+AS28+AX28+BC28+BH28+BM28+BR28+BW28+CB28+CG28</f>
        <v>4264121.08336065</v>
      </c>
      <c r="CL28" s="15" t="n">
        <f aca="false">F28+K28+P28+U28+Z28+AE28+AJ28+AO28+AT28+AY28+BD28+BI28+BN28+BS28+BX28+CC28+CH28</f>
        <v>820508.654381701</v>
      </c>
      <c r="CM28" s="15" t="n">
        <f aca="false">G28+L28+Q28+V28+AA28+AF28+AK28+AP28+AU28+AZ28+BE28+BJ28+BO28+BT28+BY28+CD28+CI28</f>
        <v>4110</v>
      </c>
      <c r="CN28" s="15" t="n">
        <f aca="false">CJ28*(1-'2. Inputs'!$B$13)*(1-'2. Inputs'!$B$15)-CM28*('2. Inputs'!$B$5-'2. Inputs'!$B$4*MIN('2. Inputs'!$B$14,'2. Inputs'!$B$9)/'2. Inputs'!$B$9)*(1+'2. Inputs'!$B$7)^(($A28-1)/4)/4</f>
        <v>779354.104331865</v>
      </c>
      <c r="CO28" s="15" t="n">
        <f aca="false">CN28-CL28</f>
        <v>-41154.5500498359</v>
      </c>
      <c r="CP28" s="16" t="n">
        <f aca="false">1/(1+((1+'2. Inputs'!$B$16)^0.25-1))^$A28</f>
        <v>0.600570694275993</v>
      </c>
      <c r="CQ28" s="15" t="n">
        <f aca="false">CO28*CP28</f>
        <v>-24716.2166960461</v>
      </c>
    </row>
    <row r="29" customFormat="false" ht="15" hidden="false" customHeight="false" outlineLevel="0" collapsed="false">
      <c r="A29" s="0" t="n">
        <v>26</v>
      </c>
      <c r="B29" s="0" t="n">
        <f aca="false">CEILING(A29/4,1)</f>
        <v>7</v>
      </c>
      <c r="C29" s="14" t="n">
        <f aca="false">IF($A29&lt;='3. Leases'!$G$3,-1,MOD($A29-'3. Leases'!$G$3-1,('3. Leases'!$H$3+'2. Inputs'!$B$11)))</f>
        <v>-1</v>
      </c>
      <c r="D29" s="15" t="n">
        <f aca="false">IF($A29&lt;='3. Leases'!$G$3,'3. Leases'!$C$3*'3. Leases'!$D$3/4,IF(C29&lt;'3. Leases'!$H$3+'2. Inputs'!$B$10,0,'3. Leases'!$C$3*MAX(0,'3. Leases'!$F$3*'3. Leases'!$E$3*(1+'2. Inputs'!$B$6)^(('3. Leases'!$G$3+'3. Leases'!$H$3+INT(($A29-'3. Leases'!$G$3-1)/('3. Leases'!$H$3+'2. Inputs'!$B$11))*('3. Leases'!$H$3+'2. Inputs'!$B$11))/4)-('2. Inputs'!$B$3+'2. Inputs'!$B$4)*(1+'2. Inputs'!$B$7)^(('3. Leases'!$G$3+'3. Leases'!$H$3+INT(($A29-'3. Leases'!$G$3-1)/('3. Leases'!$H$3+'2. Inputs'!$B$11))*('3. Leases'!$H$3+'2. Inputs'!$B$11))/4))/4))</f>
        <v>140400</v>
      </c>
      <c r="E29" s="15" t="n">
        <f aca="false">IF($A29&lt;='3. Leases'!$G$3,'3. Leases'!$C$3*'3. Leases'!$D$3,IF(C29&lt;'3. Leases'!$H$3,0,'3. Leases'!$C$3*MAX(0,'3. Leases'!$F$3*'3. Leases'!$E$3*(1+'2. Inputs'!$B$6)^(('3. Leases'!$G$3+'3. Leases'!$H$3+INT(($A29-'3. Leases'!$G$3-1)/('3. Leases'!$H$3+'2. Inputs'!$B$11))*('3. Leases'!$H$3+'2. Inputs'!$B$11))/4)-('2. Inputs'!$B$3+'2. Inputs'!$B$4)*(1+'2. Inputs'!$B$7)^(('3. Leases'!$G$3+'3. Leases'!$H$3+INT(($A29-'3. Leases'!$G$3-1)/('3. Leases'!$H$3+'2. Inputs'!$B$11))*('3. Leases'!$H$3+'2. Inputs'!$B$11))/4))))</f>
        <v>561600</v>
      </c>
      <c r="F29" s="15" t="n">
        <f aca="false">IF($A29&lt;='3. Leases'!$G$3,0,IF(C29=0,'3. Leases'!$C$3*'2. Inputs'!$B$8*(1+'2. Inputs'!$B$7)^(('3. Leases'!$G$3+INT(($A29-'3. Leases'!$G$3-1)/('3. Leases'!$H$3+'2. Inputs'!$B$11))*('3. Leases'!$H$3+'2. Inputs'!$B$11))/4),0)+IF(C29='3. Leases'!$H$3,'2. Inputs'!$B$12*MAX(0,'3. Leases'!$F$3*'3. Leases'!$E$3*(1+'2. Inputs'!$B$6)^(('3. Leases'!$G$3+'3. Leases'!$H$3+INT(($A29-'3. Leases'!$G$3-1)/('3. Leases'!$H$3+'2. Inputs'!$B$11))*('3. Leases'!$H$3+'2. Inputs'!$B$11))/4)-('2. Inputs'!$B$3+'2. Inputs'!$B$4)*(1+'2. Inputs'!$B$7)^(('3. Leases'!$G$3+'3. Leases'!$H$3+INT(($A29-'3. Leases'!$G$3-1)/('3. Leases'!$H$3+'2. Inputs'!$B$11))*('3. Leases'!$H$3+'2. Inputs'!$B$11))/4))*'3. Leases'!$C$3,0))</f>
        <v>0</v>
      </c>
      <c r="G29" s="15" t="n">
        <f aca="false">IF($A29&lt;='3. Leases'!$G$3,0,IF(C29&lt;'3. Leases'!$H$3,'3. Leases'!$C$3,0))</f>
        <v>0</v>
      </c>
      <c r="H29" s="14" t="n">
        <f aca="false">IF($A29&lt;='3. Leases'!$G$4,-1,MOD($A29-'3. Leases'!$G$4-1,('3. Leases'!$H$4+'2. Inputs'!$B$11)))</f>
        <v>11</v>
      </c>
      <c r="I29" s="15" t="n">
        <f aca="false">IF($A29&lt;='3. Leases'!$G$4,'3. Leases'!$C$4*'3. Leases'!$D$4/4,IF(H29&lt;'3. Leases'!$H$4+'2. Inputs'!$B$10,0,'3. Leases'!$C$4*MAX(0,'3. Leases'!$F$4*'3. Leases'!$E$4*(1+'2. Inputs'!$B$6)^(('3. Leases'!$G$4+'3. Leases'!$H$4+INT(($A29-'3. Leases'!$G$4-1)/('3. Leases'!$H$4+'2. Inputs'!$B$11))*('3. Leases'!$H$4+'2. Inputs'!$B$11))/4)-('2. Inputs'!$B$3+'2. Inputs'!$B$4)*(1+'2. Inputs'!$B$7)^(('3. Leases'!$G$4+'3. Leases'!$H$4+INT(($A29-'3. Leases'!$G$4-1)/('3. Leases'!$H$4+'2. Inputs'!$B$11))*('3. Leases'!$H$4+'2. Inputs'!$B$11))/4))/4))</f>
        <v>142225.890018863</v>
      </c>
      <c r="J29" s="15" t="n">
        <f aca="false">IF($A29&lt;='3. Leases'!$G$4,'3. Leases'!$C$4*'3. Leases'!$D$4,IF(H29&lt;'3. Leases'!$H$4,0,'3. Leases'!$C$4*MAX(0,'3. Leases'!$F$4*'3. Leases'!$E$4*(1+'2. Inputs'!$B$6)^(('3. Leases'!$G$4+'3. Leases'!$H$4+INT(($A29-'3. Leases'!$G$4-1)/('3. Leases'!$H$4+'2. Inputs'!$B$11))*('3. Leases'!$H$4+'2. Inputs'!$B$11))/4)-('2. Inputs'!$B$3+'2. Inputs'!$B$4)*(1+'2. Inputs'!$B$7)^(('3. Leases'!$G$4+'3. Leases'!$H$4+INT(($A29-'3. Leases'!$G$4-1)/('3. Leases'!$H$4+'2. Inputs'!$B$11))*('3. Leases'!$H$4+'2. Inputs'!$B$11))/4))))</f>
        <v>568903.56007545</v>
      </c>
      <c r="K29" s="15" t="n">
        <f aca="false">IF($A29&lt;='3. Leases'!$G$4,0,IF(H29=0,'3. Leases'!$C$4*'2. Inputs'!$B$8*(1+'2. Inputs'!$B$7)^(('3. Leases'!$G$4+INT(($A29-'3. Leases'!$G$4-1)/('3. Leases'!$H$4+'2. Inputs'!$B$11))*('3. Leases'!$H$4+'2. Inputs'!$B$11))/4),0)+IF(H29='3. Leases'!$H$4,'2. Inputs'!$B$12*MAX(0,'3. Leases'!$F$4*'3. Leases'!$E$4*(1+'2. Inputs'!$B$6)^(('3. Leases'!$G$4+'3. Leases'!$H$4+INT(($A29-'3. Leases'!$G$4-1)/('3. Leases'!$H$4+'2. Inputs'!$B$11))*('3. Leases'!$H$4+'2. Inputs'!$B$11))/4)-('2. Inputs'!$B$3+'2. Inputs'!$B$4)*(1+'2. Inputs'!$B$7)^(('3. Leases'!$G$4+'3. Leases'!$H$4+INT(($A29-'3. Leases'!$G$4-1)/('3. Leases'!$H$4+'2. Inputs'!$B$11))*('3. Leases'!$H$4+'2. Inputs'!$B$11))/4))*'3. Leases'!$C$4,0))</f>
        <v>0</v>
      </c>
      <c r="L29" s="15" t="n">
        <f aca="false">IF($A29&lt;='3. Leases'!$G$4,0,IF(H29&lt;'3. Leases'!$H$4,'3. Leases'!$C$4,0))</f>
        <v>0</v>
      </c>
      <c r="M29" s="14" t="n">
        <f aca="false">IF($A29&lt;='3. Leases'!$G$5,-1,MOD($A29-'3. Leases'!$G$5-1,('3. Leases'!$H$5+'2. Inputs'!$B$11)))</f>
        <v>19</v>
      </c>
      <c r="N29" s="15" t="n">
        <f aca="false">IF($A29&lt;='3. Leases'!$G$5,'3. Leases'!$C$5*'3. Leases'!$D$5/4,IF(M29&lt;'3. Leases'!$H$5+'2. Inputs'!$B$10,0,'3. Leases'!$C$5*MAX(0,'3. Leases'!$F$5*'3. Leases'!$E$5*(1+'2. Inputs'!$B$6)^(('3. Leases'!$G$5+'3. Leases'!$H$5+INT(($A29-'3. Leases'!$G$5-1)/('3. Leases'!$H$5+'2. Inputs'!$B$11))*('3. Leases'!$H$5+'2. Inputs'!$B$11))/4)-('2. Inputs'!$B$3+'2. Inputs'!$B$4)*(1+'2. Inputs'!$B$7)^(('3. Leases'!$G$5+'3. Leases'!$H$5+INT(($A29-'3. Leases'!$G$5-1)/('3. Leases'!$H$5+'2. Inputs'!$B$11))*('3. Leases'!$H$5+'2. Inputs'!$B$11))/4))/4))</f>
        <v>77459.1221905334</v>
      </c>
      <c r="O29" s="15" t="n">
        <f aca="false">IF($A29&lt;='3. Leases'!$G$5,'3. Leases'!$C$5*'3. Leases'!$D$5,IF(M29&lt;'3. Leases'!$H$5,0,'3. Leases'!$C$5*MAX(0,'3. Leases'!$F$5*'3. Leases'!$E$5*(1+'2. Inputs'!$B$6)^(('3. Leases'!$G$5+'3. Leases'!$H$5+INT(($A29-'3. Leases'!$G$5-1)/('3. Leases'!$H$5+'2. Inputs'!$B$11))*('3. Leases'!$H$5+'2. Inputs'!$B$11))/4)-('2. Inputs'!$B$3+'2. Inputs'!$B$4)*(1+'2. Inputs'!$B$7)^(('3. Leases'!$G$5+'3. Leases'!$H$5+INT(($A29-'3. Leases'!$G$5-1)/('3. Leases'!$H$5+'2. Inputs'!$B$11))*('3. Leases'!$H$5+'2. Inputs'!$B$11))/4))))</f>
        <v>309836.488762134</v>
      </c>
      <c r="P29" s="15" t="n">
        <f aca="false">IF($A29&lt;='3. Leases'!$G$5,0,IF(M29=0,'3. Leases'!$C$5*'2. Inputs'!$B$8*(1+'2. Inputs'!$B$7)^(('3. Leases'!$G$5+INT(($A29-'3. Leases'!$G$5-1)/('3. Leases'!$H$5+'2. Inputs'!$B$11))*('3. Leases'!$H$5+'2. Inputs'!$B$11))/4),0)+IF(M29='3. Leases'!$H$5,'2. Inputs'!$B$12*MAX(0,'3. Leases'!$F$5*'3. Leases'!$E$5*(1+'2. Inputs'!$B$6)^(('3. Leases'!$G$5+'3. Leases'!$H$5+INT(($A29-'3. Leases'!$G$5-1)/('3. Leases'!$H$5+'2. Inputs'!$B$11))*('3. Leases'!$H$5+'2. Inputs'!$B$11))/4)-('2. Inputs'!$B$3+'2. Inputs'!$B$4)*(1+'2. Inputs'!$B$7)^(('3. Leases'!$G$5+'3. Leases'!$H$5+INT(($A29-'3. Leases'!$G$5-1)/('3. Leases'!$H$5+'2. Inputs'!$B$11))*('3. Leases'!$H$5+'2. Inputs'!$B$11))/4))*'3. Leases'!$C$5,0))</f>
        <v>0</v>
      </c>
      <c r="Q29" s="15" t="n">
        <f aca="false">IF($A29&lt;='3. Leases'!$G$5,0,IF(M29&lt;'3. Leases'!$H$5,'3. Leases'!$C$5,0))</f>
        <v>0</v>
      </c>
      <c r="R29" s="14" t="n">
        <f aca="false">IF($A29&lt;='3. Leases'!$G$6,-1,MOD($A29-'3. Leases'!$G$6-1,('3. Leases'!$H$6+'2. Inputs'!$B$11)))</f>
        <v>15</v>
      </c>
      <c r="S29" s="15" t="n">
        <f aca="false">IF($A29&lt;='3. Leases'!$G$6,'3. Leases'!$C$6*'3. Leases'!$D$6/4,IF(R29&lt;'3. Leases'!$H$6+'2. Inputs'!$B$10,0,'3. Leases'!$C$6*MAX(0,'3. Leases'!$F$6*'3. Leases'!$E$6*(1+'2. Inputs'!$B$6)^(('3. Leases'!$G$6+'3. Leases'!$H$6+INT(($A29-'3. Leases'!$G$6-1)/('3. Leases'!$H$6+'2. Inputs'!$B$11))*('3. Leases'!$H$6+'2. Inputs'!$B$11))/4)-('2. Inputs'!$B$3+'2. Inputs'!$B$4)*(1+'2. Inputs'!$B$7)^(('3. Leases'!$G$6+'3. Leases'!$H$6+INT(($A29-'3. Leases'!$G$6-1)/('3. Leases'!$H$6+'2. Inputs'!$B$11))*('3. Leases'!$H$6+'2. Inputs'!$B$11))/4))/4))</f>
        <v>52221.3103266196</v>
      </c>
      <c r="T29" s="15" t="n">
        <f aca="false">IF($A29&lt;='3. Leases'!$G$6,'3. Leases'!$C$6*'3. Leases'!$D$6,IF(R29&lt;'3. Leases'!$H$6,0,'3. Leases'!$C$6*MAX(0,'3. Leases'!$F$6*'3. Leases'!$E$6*(1+'2. Inputs'!$B$6)^(('3. Leases'!$G$6+'3. Leases'!$H$6+INT(($A29-'3. Leases'!$G$6-1)/('3. Leases'!$H$6+'2. Inputs'!$B$11))*('3. Leases'!$H$6+'2. Inputs'!$B$11))/4)-('2. Inputs'!$B$3+'2. Inputs'!$B$4)*(1+'2. Inputs'!$B$7)^(('3. Leases'!$G$6+'3. Leases'!$H$6+INT(($A29-'3. Leases'!$G$6-1)/('3. Leases'!$H$6+'2. Inputs'!$B$11))*('3. Leases'!$H$6+'2. Inputs'!$B$11))/4))))</f>
        <v>208885.241306479</v>
      </c>
      <c r="U29" s="15" t="n">
        <f aca="false">IF($A29&lt;='3. Leases'!$G$6,0,IF(R29=0,'3. Leases'!$C$6*'2. Inputs'!$B$8*(1+'2. Inputs'!$B$7)^(('3. Leases'!$G$6+INT(($A29-'3. Leases'!$G$6-1)/('3. Leases'!$H$6+'2. Inputs'!$B$11))*('3. Leases'!$H$6+'2. Inputs'!$B$11))/4),0)+IF(R29='3. Leases'!$H$6,'2. Inputs'!$B$12*MAX(0,'3. Leases'!$F$6*'3. Leases'!$E$6*(1+'2. Inputs'!$B$6)^(('3. Leases'!$G$6+'3. Leases'!$H$6+INT(($A29-'3. Leases'!$G$6-1)/('3. Leases'!$H$6+'2. Inputs'!$B$11))*('3. Leases'!$H$6+'2. Inputs'!$B$11))/4)-('2. Inputs'!$B$3+'2. Inputs'!$B$4)*(1+'2. Inputs'!$B$7)^(('3. Leases'!$G$6+'3. Leases'!$H$6+INT(($A29-'3. Leases'!$G$6-1)/('3. Leases'!$H$6+'2. Inputs'!$B$11))*('3. Leases'!$H$6+'2. Inputs'!$B$11))/4))*'3. Leases'!$C$6,0))</f>
        <v>0</v>
      </c>
      <c r="V29" s="15" t="n">
        <f aca="false">IF($A29&lt;='3. Leases'!$G$6,0,IF(R29&lt;'3. Leases'!$H$6,'3. Leases'!$C$6,0))</f>
        <v>0</v>
      </c>
      <c r="W29" s="14" t="n">
        <f aca="false">IF($A29&lt;='3. Leases'!$G$7,-1,MOD($A29-'3. Leases'!$G$7-1,('3. Leases'!$H$7+'2. Inputs'!$B$11)))</f>
        <v>1</v>
      </c>
      <c r="X29" s="15" t="n">
        <f aca="false">IF($A29&lt;='3. Leases'!$G$7,'3. Leases'!$C$7*'3. Leases'!$D$7/4,IF(W29&lt;'3. Leases'!$H$7+'2. Inputs'!$B$10,0,'3. Leases'!$C$7*MAX(0,'3. Leases'!$F$7*'3. Leases'!$E$7*(1+'2. Inputs'!$B$6)^(('3. Leases'!$G$7+'3. Leases'!$H$7+INT(($A29-'3. Leases'!$G$7-1)/('3. Leases'!$H$7+'2. Inputs'!$B$11))*('3. Leases'!$H$7+'2. Inputs'!$B$11))/4)-('2. Inputs'!$B$3+'2. Inputs'!$B$4)*(1+'2. Inputs'!$B$7)^(('3. Leases'!$G$7+'3. Leases'!$H$7+INT(($A29-'3. Leases'!$G$7-1)/('3. Leases'!$H$7+'2. Inputs'!$B$11))*('3. Leases'!$H$7+'2. Inputs'!$B$11))/4))/4))</f>
        <v>0</v>
      </c>
      <c r="Y29" s="15" t="n">
        <f aca="false">IF($A29&lt;='3. Leases'!$G$7,'3. Leases'!$C$7*'3. Leases'!$D$7,IF(W29&lt;'3. Leases'!$H$7,0,'3. Leases'!$C$7*MAX(0,'3. Leases'!$F$7*'3. Leases'!$E$7*(1+'2. Inputs'!$B$6)^(('3. Leases'!$G$7+'3. Leases'!$H$7+INT(($A29-'3. Leases'!$G$7-1)/('3. Leases'!$H$7+'2. Inputs'!$B$11))*('3. Leases'!$H$7+'2. Inputs'!$B$11))/4)-('2. Inputs'!$B$3+'2. Inputs'!$B$4)*(1+'2. Inputs'!$B$7)^(('3. Leases'!$G$7+'3. Leases'!$H$7+INT(($A29-'3. Leases'!$G$7-1)/('3. Leases'!$H$7+'2. Inputs'!$B$11))*('3. Leases'!$H$7+'2. Inputs'!$B$11))/4))))</f>
        <v>0</v>
      </c>
      <c r="Z29" s="15" t="n">
        <f aca="false">IF($A29&lt;='3. Leases'!$G$7,0,IF(W29=0,'3. Leases'!$C$7*'2. Inputs'!$B$8*(1+'2. Inputs'!$B$7)^(('3. Leases'!$G$7+INT(($A29-'3. Leases'!$G$7-1)/('3. Leases'!$H$7+'2. Inputs'!$B$11))*('3. Leases'!$H$7+'2. Inputs'!$B$11))/4),0)+IF(W29='3. Leases'!$H$7,'2. Inputs'!$B$12*MAX(0,'3. Leases'!$F$7*'3. Leases'!$E$7*(1+'2. Inputs'!$B$6)^(('3. Leases'!$G$7+'3. Leases'!$H$7+INT(($A29-'3. Leases'!$G$7-1)/('3. Leases'!$H$7+'2. Inputs'!$B$11))*('3. Leases'!$H$7+'2. Inputs'!$B$11))/4)-('2. Inputs'!$B$3+'2. Inputs'!$B$4)*(1+'2. Inputs'!$B$7)^(('3. Leases'!$G$7+'3. Leases'!$H$7+INT(($A29-'3. Leases'!$G$7-1)/('3. Leases'!$H$7+'2. Inputs'!$B$11))*('3. Leases'!$H$7+'2. Inputs'!$B$11))/4))*'3. Leases'!$C$7,0))</f>
        <v>0</v>
      </c>
      <c r="AA29" s="15" t="n">
        <f aca="false">IF($A29&lt;='3. Leases'!$G$7,0,IF(W29&lt;'3. Leases'!$H$7,'3. Leases'!$C$7,0))</f>
        <v>1600</v>
      </c>
      <c r="AB29" s="14" t="n">
        <f aca="false">IF($A29&lt;='3. Leases'!$G$8,-1,MOD($A29-'3. Leases'!$G$8-1,('3. Leases'!$H$8+'2. Inputs'!$B$11)))</f>
        <v>7</v>
      </c>
      <c r="AC29" s="15" t="n">
        <f aca="false">IF($A29&lt;='3. Leases'!$G$8,'3. Leases'!$C$8*'3. Leases'!$D$8/4,IF(AB29&lt;'3. Leases'!$H$8+'2. Inputs'!$B$10,0,'3. Leases'!$C$8*MAX(0,'3. Leases'!$F$8*'3. Leases'!$E$8*(1+'2. Inputs'!$B$6)^(('3. Leases'!$G$8+'3. Leases'!$H$8+INT(($A29-'3. Leases'!$G$8-1)/('3. Leases'!$H$8+'2. Inputs'!$B$11))*('3. Leases'!$H$8+'2. Inputs'!$B$11))/4)-('2. Inputs'!$B$3+'2. Inputs'!$B$4)*(1+'2. Inputs'!$B$7)^(('3. Leases'!$G$8+'3. Leases'!$H$8+INT(($A29-'3. Leases'!$G$8-1)/('3. Leases'!$H$8+'2. Inputs'!$B$11))*('3. Leases'!$H$8+'2. Inputs'!$B$11))/4))/4))</f>
        <v>64433.4097541974</v>
      </c>
      <c r="AD29" s="15" t="n">
        <f aca="false">IF($A29&lt;='3. Leases'!$G$8,'3. Leases'!$C$8*'3. Leases'!$D$8,IF(AB29&lt;'3. Leases'!$H$8,0,'3. Leases'!$C$8*MAX(0,'3. Leases'!$F$8*'3. Leases'!$E$8*(1+'2. Inputs'!$B$6)^(('3. Leases'!$G$8+'3. Leases'!$H$8+INT(($A29-'3. Leases'!$G$8-1)/('3. Leases'!$H$8+'2. Inputs'!$B$11))*('3. Leases'!$H$8+'2. Inputs'!$B$11))/4)-('2. Inputs'!$B$3+'2. Inputs'!$B$4)*(1+'2. Inputs'!$B$7)^(('3. Leases'!$G$8+'3. Leases'!$H$8+INT(($A29-'3. Leases'!$G$8-1)/('3. Leases'!$H$8+'2. Inputs'!$B$11))*('3. Leases'!$H$8+'2. Inputs'!$B$11))/4))))</f>
        <v>257733.639016789</v>
      </c>
      <c r="AE29" s="15" t="n">
        <f aca="false">IF($A29&lt;='3. Leases'!$G$8,0,IF(AB29=0,'3. Leases'!$C$8*'2. Inputs'!$B$8*(1+'2. Inputs'!$B$7)^(('3. Leases'!$G$8+INT(($A29-'3. Leases'!$G$8-1)/('3. Leases'!$H$8+'2. Inputs'!$B$11))*('3. Leases'!$H$8+'2. Inputs'!$B$11))/4),0)+IF(AB29='3. Leases'!$H$8,'2. Inputs'!$B$12*MAX(0,'3. Leases'!$F$8*'3. Leases'!$E$8*(1+'2. Inputs'!$B$6)^(('3. Leases'!$G$8+'3. Leases'!$H$8+INT(($A29-'3. Leases'!$G$8-1)/('3. Leases'!$H$8+'2. Inputs'!$B$11))*('3. Leases'!$H$8+'2. Inputs'!$B$11))/4)-('2. Inputs'!$B$3+'2. Inputs'!$B$4)*(1+'2. Inputs'!$B$7)^(('3. Leases'!$G$8+'3. Leases'!$H$8+INT(($A29-'3. Leases'!$G$8-1)/('3. Leases'!$H$8+'2. Inputs'!$B$11))*('3. Leases'!$H$8+'2. Inputs'!$B$11))/4))*'3. Leases'!$C$8,0))</f>
        <v>0</v>
      </c>
      <c r="AF29" s="15" t="n">
        <f aca="false">IF($A29&lt;='3. Leases'!$G$8,0,IF(AB29&lt;'3. Leases'!$H$8,'3. Leases'!$C$8,0))</f>
        <v>0</v>
      </c>
      <c r="AG29" s="14" t="n">
        <f aca="false">IF($A29&lt;='3. Leases'!$G$9,-1,MOD($A29-'3. Leases'!$G$9-1,('3. Leases'!$H$9+'2. Inputs'!$B$11)))</f>
        <v>3</v>
      </c>
      <c r="AH29" s="15" t="n">
        <f aca="false">IF($A29&lt;='3. Leases'!$G$9,'3. Leases'!$C$9*'3. Leases'!$D$9/4,IF(AG29&lt;'3. Leases'!$H$9+'2. Inputs'!$B$10,0,'3. Leases'!$C$9*MAX(0,'3. Leases'!$F$9*'3. Leases'!$E$9*(1+'2. Inputs'!$B$6)^(('3. Leases'!$G$9+'3. Leases'!$H$9+INT(($A29-'3. Leases'!$G$9-1)/('3. Leases'!$H$9+'2. Inputs'!$B$11))*('3. Leases'!$H$9+'2. Inputs'!$B$11))/4)-('2. Inputs'!$B$3+'2. Inputs'!$B$4)*(1+'2. Inputs'!$B$7)^(('3. Leases'!$G$9+'3. Leases'!$H$9+INT(($A29-'3. Leases'!$G$9-1)/('3. Leases'!$H$9+'2. Inputs'!$B$11))*('3. Leases'!$H$9+'2. Inputs'!$B$11))/4))/4))</f>
        <v>0</v>
      </c>
      <c r="AI29" s="15" t="n">
        <f aca="false">IF($A29&lt;='3. Leases'!$G$9,'3. Leases'!$C$9*'3. Leases'!$D$9,IF(AG29&lt;'3. Leases'!$H$9,0,'3. Leases'!$C$9*MAX(0,'3. Leases'!$F$9*'3. Leases'!$E$9*(1+'2. Inputs'!$B$6)^(('3. Leases'!$G$9+'3. Leases'!$H$9+INT(($A29-'3. Leases'!$G$9-1)/('3. Leases'!$H$9+'2. Inputs'!$B$11))*('3. Leases'!$H$9+'2. Inputs'!$B$11))/4)-('2. Inputs'!$B$3+'2. Inputs'!$B$4)*(1+'2. Inputs'!$B$7)^(('3. Leases'!$G$9+'3. Leases'!$H$9+INT(($A29-'3. Leases'!$G$9-1)/('3. Leases'!$H$9+'2. Inputs'!$B$11))*('3. Leases'!$H$9+'2. Inputs'!$B$11))/4))))</f>
        <v>0</v>
      </c>
      <c r="AJ29" s="15" t="n">
        <f aca="false">IF($A29&lt;='3. Leases'!$G$9,0,IF(AG29=0,'3. Leases'!$C$9*'2. Inputs'!$B$8*(1+'2. Inputs'!$B$7)^(('3. Leases'!$G$9+INT(($A29-'3. Leases'!$G$9-1)/('3. Leases'!$H$9+'2. Inputs'!$B$11))*('3. Leases'!$H$9+'2. Inputs'!$B$11))/4),0)+IF(AG29='3. Leases'!$H$9,'2. Inputs'!$B$12*MAX(0,'3. Leases'!$F$9*'3. Leases'!$E$9*(1+'2. Inputs'!$B$6)^(('3. Leases'!$G$9+'3. Leases'!$H$9+INT(($A29-'3. Leases'!$G$9-1)/('3. Leases'!$H$9+'2. Inputs'!$B$11))*('3. Leases'!$H$9+'2. Inputs'!$B$11))/4)-('2. Inputs'!$B$3+'2. Inputs'!$B$4)*(1+'2. Inputs'!$B$7)^(('3. Leases'!$G$9+'3. Leases'!$H$9+INT(($A29-'3. Leases'!$G$9-1)/('3. Leases'!$H$9+'2. Inputs'!$B$11))*('3. Leases'!$H$9+'2. Inputs'!$B$11))/4))*'3. Leases'!$C$9,0))</f>
        <v>0</v>
      </c>
      <c r="AK29" s="15" t="n">
        <f aca="false">IF($A29&lt;='3. Leases'!$G$9,0,IF(AG29&lt;'3. Leases'!$H$9,'3. Leases'!$C$9,0))</f>
        <v>460</v>
      </c>
      <c r="AL29" s="14" t="n">
        <f aca="false">IF($A29&lt;='3. Leases'!$G$10,-1,MOD($A29-'3. Leases'!$G$10-1,('3. Leases'!$H$10+'2. Inputs'!$B$11)))</f>
        <v>-1</v>
      </c>
      <c r="AM29" s="15" t="n">
        <f aca="false">IF($A29&lt;='3. Leases'!$G$10,'3. Leases'!$C$10*'3. Leases'!$D$10/4,IF(AL29&lt;'3. Leases'!$H$10+'2. Inputs'!$B$10,0,'3. Leases'!$C$10*MAX(0,'3. Leases'!$F$10*'3. Leases'!$E$10*(1+'2. Inputs'!$B$6)^(('3. Leases'!$G$10+'3. Leases'!$H$10+INT(($A29-'3. Leases'!$G$10-1)/('3. Leases'!$H$10+'2. Inputs'!$B$11))*('3. Leases'!$H$10+'2. Inputs'!$B$11))/4)-('2. Inputs'!$B$3+'2. Inputs'!$B$4)*(1+'2. Inputs'!$B$7)^(('3. Leases'!$G$10+'3. Leases'!$H$10+INT(($A29-'3. Leases'!$G$10-1)/('3. Leases'!$H$10+'2. Inputs'!$B$11))*('3. Leases'!$H$10+'2. Inputs'!$B$11))/4))/4))</f>
        <v>24000</v>
      </c>
      <c r="AN29" s="15" t="n">
        <f aca="false">IF($A29&lt;='3. Leases'!$G$10,'3. Leases'!$C$10*'3. Leases'!$D$10,IF(AL29&lt;'3. Leases'!$H$10,0,'3. Leases'!$C$10*MAX(0,'3. Leases'!$F$10*'3. Leases'!$E$10*(1+'2. Inputs'!$B$6)^(('3. Leases'!$G$10+'3. Leases'!$H$10+INT(($A29-'3. Leases'!$G$10-1)/('3. Leases'!$H$10+'2. Inputs'!$B$11))*('3. Leases'!$H$10+'2. Inputs'!$B$11))/4)-('2. Inputs'!$B$3+'2. Inputs'!$B$4)*(1+'2. Inputs'!$B$7)^(('3. Leases'!$G$10+'3. Leases'!$H$10+INT(($A29-'3. Leases'!$G$10-1)/('3. Leases'!$H$10+'2. Inputs'!$B$11))*('3. Leases'!$H$10+'2. Inputs'!$B$11))/4))))</f>
        <v>96000</v>
      </c>
      <c r="AO29" s="15" t="n">
        <f aca="false">IF($A29&lt;='3. Leases'!$G$10,0,IF(AL29=0,'3. Leases'!$C$10*'2. Inputs'!$B$8*(1+'2. Inputs'!$B$7)^(('3. Leases'!$G$10+INT(($A29-'3. Leases'!$G$10-1)/('3. Leases'!$H$10+'2. Inputs'!$B$11))*('3. Leases'!$H$10+'2. Inputs'!$B$11))/4),0)+IF(AL29='3. Leases'!$H$10,'2. Inputs'!$B$12*MAX(0,'3. Leases'!$F$10*'3. Leases'!$E$10*(1+'2. Inputs'!$B$6)^(('3. Leases'!$G$10+'3. Leases'!$H$10+INT(($A29-'3. Leases'!$G$10-1)/('3. Leases'!$H$10+'2. Inputs'!$B$11))*('3. Leases'!$H$10+'2. Inputs'!$B$11))/4)-('2. Inputs'!$B$3+'2. Inputs'!$B$4)*(1+'2. Inputs'!$B$7)^(('3. Leases'!$G$10+'3. Leases'!$H$10+INT(($A29-'3. Leases'!$G$10-1)/('3. Leases'!$H$10+'2. Inputs'!$B$11))*('3. Leases'!$H$10+'2. Inputs'!$B$11))/4))*'3. Leases'!$C$10,0))</f>
        <v>0</v>
      </c>
      <c r="AP29" s="15" t="n">
        <f aca="false">IF($A29&lt;='3. Leases'!$G$10,0,IF(AL29&lt;'3. Leases'!$H$10,'3. Leases'!$C$10,0))</f>
        <v>0</v>
      </c>
      <c r="AQ29" s="14" t="n">
        <f aca="false">IF($A29&lt;='3. Leases'!$G$11,-1,MOD($A29-'3. Leases'!$G$11-1,('3. Leases'!$H$11+'2. Inputs'!$B$11)))</f>
        <v>13</v>
      </c>
      <c r="AR29" s="15" t="n">
        <f aca="false">IF($A29&lt;='3. Leases'!$G$11,'3. Leases'!$C$11*'3. Leases'!$D$11/4,IF(AQ29&lt;'3. Leases'!$H$11+'2. Inputs'!$B$10,0,'3. Leases'!$C$11*MAX(0,'3. Leases'!$F$11*'3. Leases'!$E$11*(1+'2. Inputs'!$B$6)^(('3. Leases'!$G$11+'3. Leases'!$H$11+INT(($A29-'3. Leases'!$G$11-1)/('3. Leases'!$H$11+'2. Inputs'!$B$11))*('3. Leases'!$H$11+'2. Inputs'!$B$11))/4)-('2. Inputs'!$B$3+'2. Inputs'!$B$4)*(1+'2. Inputs'!$B$7)^(('3. Leases'!$G$11+'3. Leases'!$H$11+INT(($A29-'3. Leases'!$G$11-1)/('3. Leases'!$H$11+'2. Inputs'!$B$11))*('3. Leases'!$H$11+'2. Inputs'!$B$11))/4))/4))</f>
        <v>153600.90759225</v>
      </c>
      <c r="AS29" s="15" t="n">
        <f aca="false">IF($A29&lt;='3. Leases'!$G$11,'3. Leases'!$C$11*'3. Leases'!$D$11,IF(AQ29&lt;'3. Leases'!$H$11,0,'3. Leases'!$C$11*MAX(0,'3. Leases'!$F$11*'3. Leases'!$E$11*(1+'2. Inputs'!$B$6)^(('3. Leases'!$G$11+'3. Leases'!$H$11+INT(($A29-'3. Leases'!$G$11-1)/('3. Leases'!$H$11+'2. Inputs'!$B$11))*('3. Leases'!$H$11+'2. Inputs'!$B$11))/4)-('2. Inputs'!$B$3+'2. Inputs'!$B$4)*(1+'2. Inputs'!$B$7)^(('3. Leases'!$G$11+'3. Leases'!$H$11+INT(($A29-'3. Leases'!$G$11-1)/('3. Leases'!$H$11+'2. Inputs'!$B$11))*('3. Leases'!$H$11+'2. Inputs'!$B$11))/4))))</f>
        <v>614403.630369</v>
      </c>
      <c r="AT29" s="15" t="n">
        <f aca="false">IF($A29&lt;='3. Leases'!$G$11,0,IF(AQ29=0,'3. Leases'!$C$11*'2. Inputs'!$B$8*(1+'2. Inputs'!$B$7)^(('3. Leases'!$G$11+INT(($A29-'3. Leases'!$G$11-1)/('3. Leases'!$H$11+'2. Inputs'!$B$11))*('3. Leases'!$H$11+'2. Inputs'!$B$11))/4),0)+IF(AQ29='3. Leases'!$H$11,'2. Inputs'!$B$12*MAX(0,'3. Leases'!$F$11*'3. Leases'!$E$11*(1+'2. Inputs'!$B$6)^(('3. Leases'!$G$11+'3. Leases'!$H$11+INT(($A29-'3. Leases'!$G$11-1)/('3. Leases'!$H$11+'2. Inputs'!$B$11))*('3. Leases'!$H$11+'2. Inputs'!$B$11))/4)-('2. Inputs'!$B$3+'2. Inputs'!$B$4)*(1+'2. Inputs'!$B$7)^(('3. Leases'!$G$11+'3. Leases'!$H$11+INT(($A29-'3. Leases'!$G$11-1)/('3. Leases'!$H$11+'2. Inputs'!$B$11))*('3. Leases'!$H$11+'2. Inputs'!$B$11))/4))*'3. Leases'!$C$11,0))</f>
        <v>0</v>
      </c>
      <c r="AU29" s="15" t="n">
        <f aca="false">IF($A29&lt;='3. Leases'!$G$11,0,IF(AQ29&lt;'3. Leases'!$H$11,'3. Leases'!$C$11,0))</f>
        <v>0</v>
      </c>
      <c r="AV29" s="14" t="n">
        <f aca="false">IF($A29&lt;='3. Leases'!$G$12,-1,MOD($A29-'3. Leases'!$G$12-1,('3. Leases'!$H$12+'2. Inputs'!$B$11)))</f>
        <v>-1</v>
      </c>
      <c r="AW29" s="15" t="n">
        <f aca="false">IF($A29&lt;='3. Leases'!$G$12,'3. Leases'!$C$12*'3. Leases'!$D$12/4,IF(AV29&lt;'3. Leases'!$H$12+'2. Inputs'!$B$10,0,'3. Leases'!$C$12*MAX(0,'3. Leases'!$F$12*'3. Leases'!$E$12*(1+'2. Inputs'!$B$6)^(('3. Leases'!$G$12+'3. Leases'!$H$12+INT(($A29-'3. Leases'!$G$12-1)/('3. Leases'!$H$12+'2. Inputs'!$B$11))*('3. Leases'!$H$12+'2. Inputs'!$B$11))/4)-('2. Inputs'!$B$3+'2. Inputs'!$B$4)*(1+'2. Inputs'!$B$7)^(('3. Leases'!$G$12+'3. Leases'!$H$12+INT(($A29-'3. Leases'!$G$12-1)/('3. Leases'!$H$12+'2. Inputs'!$B$11))*('3. Leases'!$H$12+'2. Inputs'!$B$11))/4))/4))</f>
        <v>21000</v>
      </c>
      <c r="AX29" s="15" t="n">
        <f aca="false">IF($A29&lt;='3. Leases'!$G$12,'3. Leases'!$C$12*'3. Leases'!$D$12,IF(AV29&lt;'3. Leases'!$H$12,0,'3. Leases'!$C$12*MAX(0,'3. Leases'!$F$12*'3. Leases'!$E$12*(1+'2. Inputs'!$B$6)^(('3. Leases'!$G$12+'3. Leases'!$H$12+INT(($A29-'3. Leases'!$G$12-1)/('3. Leases'!$H$12+'2. Inputs'!$B$11))*('3. Leases'!$H$12+'2. Inputs'!$B$11))/4)-('2. Inputs'!$B$3+'2. Inputs'!$B$4)*(1+'2. Inputs'!$B$7)^(('3. Leases'!$G$12+'3. Leases'!$H$12+INT(($A29-'3. Leases'!$G$12-1)/('3. Leases'!$H$12+'2. Inputs'!$B$11))*('3. Leases'!$H$12+'2. Inputs'!$B$11))/4))))</f>
        <v>84000</v>
      </c>
      <c r="AY29" s="15" t="n">
        <f aca="false">IF($A29&lt;='3. Leases'!$G$12,0,IF(AV29=0,'3. Leases'!$C$12*'2. Inputs'!$B$8*(1+'2. Inputs'!$B$7)^(('3. Leases'!$G$12+INT(($A29-'3. Leases'!$G$12-1)/('3. Leases'!$H$12+'2. Inputs'!$B$11))*('3. Leases'!$H$12+'2. Inputs'!$B$11))/4),0)+IF(AV29='3. Leases'!$H$12,'2. Inputs'!$B$12*MAX(0,'3. Leases'!$F$12*'3. Leases'!$E$12*(1+'2. Inputs'!$B$6)^(('3. Leases'!$G$12+'3. Leases'!$H$12+INT(($A29-'3. Leases'!$G$12-1)/('3. Leases'!$H$12+'2. Inputs'!$B$11))*('3. Leases'!$H$12+'2. Inputs'!$B$11))/4)-('2. Inputs'!$B$3+'2. Inputs'!$B$4)*(1+'2. Inputs'!$B$7)^(('3. Leases'!$G$12+'3. Leases'!$H$12+INT(($A29-'3. Leases'!$G$12-1)/('3. Leases'!$H$12+'2. Inputs'!$B$11))*('3. Leases'!$H$12+'2. Inputs'!$B$11))/4))*'3. Leases'!$C$12,0))</f>
        <v>0</v>
      </c>
      <c r="AZ29" s="15" t="n">
        <f aca="false">IF($A29&lt;='3. Leases'!$G$12,0,IF(AV29&lt;'3. Leases'!$H$12,'3. Leases'!$C$12,0))</f>
        <v>0</v>
      </c>
      <c r="BA29" s="14" t="n">
        <f aca="false">IF($A29&lt;='3. Leases'!$G$13,-1,MOD($A29-'3. Leases'!$G$13-1,('3. Leases'!$H$13+'2. Inputs'!$B$11)))</f>
        <v>17</v>
      </c>
      <c r="BB29" s="15" t="n">
        <f aca="false">IF($A29&lt;='3. Leases'!$G$13,'3. Leases'!$C$13*'3. Leases'!$D$13/4,IF(BA29&lt;'3. Leases'!$H$13+'2. Inputs'!$B$10,0,'3. Leases'!$C$13*MAX(0,'3. Leases'!$F$13*'3. Leases'!$E$13*(1+'2. Inputs'!$B$6)^(('3. Leases'!$G$13+'3. Leases'!$H$13+INT(($A29-'3. Leases'!$G$13-1)/('3. Leases'!$H$13+'2. Inputs'!$B$11))*('3. Leases'!$H$13+'2. Inputs'!$B$11))/4)-('2. Inputs'!$B$3+'2. Inputs'!$B$4)*(1+'2. Inputs'!$B$7)^(('3. Leases'!$G$13+'3. Leases'!$H$13+INT(($A29-'3. Leases'!$G$13-1)/('3. Leases'!$H$13+'2. Inputs'!$B$11))*('3. Leases'!$H$13+'2. Inputs'!$B$11))/4))/4))</f>
        <v>46135.0409025</v>
      </c>
      <c r="BC29" s="15" t="n">
        <f aca="false">IF($A29&lt;='3. Leases'!$G$13,'3. Leases'!$C$13*'3. Leases'!$D$13,IF(BA29&lt;'3. Leases'!$H$13,0,'3. Leases'!$C$13*MAX(0,'3. Leases'!$F$13*'3. Leases'!$E$13*(1+'2. Inputs'!$B$6)^(('3. Leases'!$G$13+'3. Leases'!$H$13+INT(($A29-'3. Leases'!$G$13-1)/('3. Leases'!$H$13+'2. Inputs'!$B$11))*('3. Leases'!$H$13+'2. Inputs'!$B$11))/4)-('2. Inputs'!$B$3+'2. Inputs'!$B$4)*(1+'2. Inputs'!$B$7)^(('3. Leases'!$G$13+'3. Leases'!$H$13+INT(($A29-'3. Leases'!$G$13-1)/('3. Leases'!$H$13+'2. Inputs'!$B$11))*('3. Leases'!$H$13+'2. Inputs'!$B$11))/4))))</f>
        <v>184540.16361</v>
      </c>
      <c r="BD29" s="15" t="n">
        <f aca="false">IF($A29&lt;='3. Leases'!$G$13,0,IF(BA29=0,'3. Leases'!$C$13*'2. Inputs'!$B$8*(1+'2. Inputs'!$B$7)^(('3. Leases'!$G$13+INT(($A29-'3. Leases'!$G$13-1)/('3. Leases'!$H$13+'2. Inputs'!$B$11))*('3. Leases'!$H$13+'2. Inputs'!$B$11))/4),0)+IF(BA29='3. Leases'!$H$13,'2. Inputs'!$B$12*MAX(0,'3. Leases'!$F$13*'3. Leases'!$E$13*(1+'2. Inputs'!$B$6)^(('3. Leases'!$G$13+'3. Leases'!$H$13+INT(($A29-'3. Leases'!$G$13-1)/('3. Leases'!$H$13+'2. Inputs'!$B$11))*('3. Leases'!$H$13+'2. Inputs'!$B$11))/4)-('2. Inputs'!$B$3+'2. Inputs'!$B$4)*(1+'2. Inputs'!$B$7)^(('3. Leases'!$G$13+'3. Leases'!$H$13+INT(($A29-'3. Leases'!$G$13-1)/('3. Leases'!$H$13+'2. Inputs'!$B$11))*('3. Leases'!$H$13+'2. Inputs'!$B$11))/4))*'3. Leases'!$C$13,0))</f>
        <v>0</v>
      </c>
      <c r="BE29" s="15" t="n">
        <f aca="false">IF($A29&lt;='3. Leases'!$G$13,0,IF(BA29&lt;'3. Leases'!$H$13,'3. Leases'!$C$13,0))</f>
        <v>0</v>
      </c>
      <c r="BF29" s="14" t="n">
        <f aca="false">IF($A29&lt;='3. Leases'!$G$14,-1,MOD($A29-'3. Leases'!$G$14-1,('3. Leases'!$H$14+'2. Inputs'!$B$11)))</f>
        <v>-1</v>
      </c>
      <c r="BG29" s="15" t="n">
        <f aca="false">IF($A29&lt;='3. Leases'!$G$14,'3. Leases'!$C$14*'3. Leases'!$D$14/4,IF(BF29&lt;'3. Leases'!$H$14+'2. Inputs'!$B$10,0,'3. Leases'!$C$14*MAX(0,'3. Leases'!$F$14*'3. Leases'!$E$14*(1+'2. Inputs'!$B$6)^(('3. Leases'!$G$14+'3. Leases'!$H$14+INT(($A29-'3. Leases'!$G$14-1)/('3. Leases'!$H$14+'2. Inputs'!$B$11))*('3. Leases'!$H$14+'2. Inputs'!$B$11))/4)-('2. Inputs'!$B$3+'2. Inputs'!$B$4)*(1+'2. Inputs'!$B$7)^(('3. Leases'!$G$14+'3. Leases'!$H$14+INT(($A29-'3. Leases'!$G$14-1)/('3. Leases'!$H$14+'2. Inputs'!$B$11))*('3. Leases'!$H$14+'2. Inputs'!$B$11))/4))/4))</f>
        <v>119625</v>
      </c>
      <c r="BH29" s="15" t="n">
        <f aca="false">IF($A29&lt;='3. Leases'!$G$14,'3. Leases'!$C$14*'3. Leases'!$D$14,IF(BF29&lt;'3. Leases'!$H$14,0,'3. Leases'!$C$14*MAX(0,'3. Leases'!$F$14*'3. Leases'!$E$14*(1+'2. Inputs'!$B$6)^(('3. Leases'!$G$14+'3. Leases'!$H$14+INT(($A29-'3. Leases'!$G$14-1)/('3. Leases'!$H$14+'2. Inputs'!$B$11))*('3. Leases'!$H$14+'2. Inputs'!$B$11))/4)-('2. Inputs'!$B$3+'2. Inputs'!$B$4)*(1+'2. Inputs'!$B$7)^(('3. Leases'!$G$14+'3. Leases'!$H$14+INT(($A29-'3. Leases'!$G$14-1)/('3. Leases'!$H$14+'2. Inputs'!$B$11))*('3. Leases'!$H$14+'2. Inputs'!$B$11))/4))))</f>
        <v>478500</v>
      </c>
      <c r="BI29" s="15" t="n">
        <f aca="false">IF($A29&lt;='3. Leases'!$G$14,0,IF(BF29=0,'3. Leases'!$C$14*'2. Inputs'!$B$8*(1+'2. Inputs'!$B$7)^(('3. Leases'!$G$14+INT(($A29-'3. Leases'!$G$14-1)/('3. Leases'!$H$14+'2. Inputs'!$B$11))*('3. Leases'!$H$14+'2. Inputs'!$B$11))/4),0)+IF(BF29='3. Leases'!$H$14,'2. Inputs'!$B$12*MAX(0,'3. Leases'!$F$14*'3. Leases'!$E$14*(1+'2. Inputs'!$B$6)^(('3. Leases'!$G$14+'3. Leases'!$H$14+INT(($A29-'3. Leases'!$G$14-1)/('3. Leases'!$H$14+'2. Inputs'!$B$11))*('3. Leases'!$H$14+'2. Inputs'!$B$11))/4)-('2. Inputs'!$B$3+'2. Inputs'!$B$4)*(1+'2. Inputs'!$B$7)^(('3. Leases'!$G$14+'3. Leases'!$H$14+INT(($A29-'3. Leases'!$G$14-1)/('3. Leases'!$H$14+'2. Inputs'!$B$11))*('3. Leases'!$H$14+'2. Inputs'!$B$11))/4))*'3. Leases'!$C$14,0))</f>
        <v>0</v>
      </c>
      <c r="BJ29" s="15" t="n">
        <f aca="false">IF($A29&lt;='3. Leases'!$G$14,0,IF(BF29&lt;'3. Leases'!$H$14,'3. Leases'!$C$14,0))</f>
        <v>0</v>
      </c>
      <c r="BK29" s="14" t="n">
        <f aca="false">IF($A29&lt;='3. Leases'!$G$15,-1,MOD($A29-'3. Leases'!$G$15-1,('3. Leases'!$H$15+'2. Inputs'!$B$11)))</f>
        <v>9</v>
      </c>
      <c r="BL29" s="15" t="n">
        <f aca="false">IF($A29&lt;='3. Leases'!$G$15,'3. Leases'!$C$15*'3. Leases'!$D$15/4,IF(BK29&lt;'3. Leases'!$H$15+'2. Inputs'!$B$10,0,'3. Leases'!$C$15*MAX(0,'3. Leases'!$F$15*'3. Leases'!$E$15*(1+'2. Inputs'!$B$6)^(('3. Leases'!$G$15+'3. Leases'!$H$15+INT(($A29-'3. Leases'!$G$15-1)/('3. Leases'!$H$15+'2. Inputs'!$B$11))*('3. Leases'!$H$15+'2. Inputs'!$B$11))/4)-('2. Inputs'!$B$3+'2. Inputs'!$B$4)*(1+'2. Inputs'!$B$7)^(('3. Leases'!$G$15+'3. Leases'!$H$15+INT(($A29-'3. Leases'!$G$15-1)/('3. Leases'!$H$15+'2. Inputs'!$B$11))*('3. Leases'!$H$15+'2. Inputs'!$B$11))/4))/4))</f>
        <v>47760.5905913129</v>
      </c>
      <c r="BM29" s="15" t="n">
        <f aca="false">IF($A29&lt;='3. Leases'!$G$15,'3. Leases'!$C$15*'3. Leases'!$D$15,IF(BK29&lt;'3. Leases'!$H$15,0,'3. Leases'!$C$15*MAX(0,'3. Leases'!$F$15*'3. Leases'!$E$15*(1+'2. Inputs'!$B$6)^(('3. Leases'!$G$15+'3. Leases'!$H$15+INT(($A29-'3. Leases'!$G$15-1)/('3. Leases'!$H$15+'2. Inputs'!$B$11))*('3. Leases'!$H$15+'2. Inputs'!$B$11))/4)-('2. Inputs'!$B$3+'2. Inputs'!$B$4)*(1+'2. Inputs'!$B$7)^(('3. Leases'!$G$15+'3. Leases'!$H$15+INT(($A29-'3. Leases'!$G$15-1)/('3. Leases'!$H$15+'2. Inputs'!$B$11))*('3. Leases'!$H$15+'2. Inputs'!$B$11))/4))))</f>
        <v>191042.362365252</v>
      </c>
      <c r="BN29" s="15" t="n">
        <f aca="false">IF($A29&lt;='3. Leases'!$G$15,0,IF(BK29=0,'3. Leases'!$C$15*'2. Inputs'!$B$8*(1+'2. Inputs'!$B$7)^(('3. Leases'!$G$15+INT(($A29-'3. Leases'!$G$15-1)/('3. Leases'!$H$15+'2. Inputs'!$B$11))*('3. Leases'!$H$15+'2. Inputs'!$B$11))/4),0)+IF(BK29='3. Leases'!$H$15,'2. Inputs'!$B$12*MAX(0,'3. Leases'!$F$15*'3. Leases'!$E$15*(1+'2. Inputs'!$B$6)^(('3. Leases'!$G$15+'3. Leases'!$H$15+INT(($A29-'3. Leases'!$G$15-1)/('3. Leases'!$H$15+'2. Inputs'!$B$11))*('3. Leases'!$H$15+'2. Inputs'!$B$11))/4)-('2. Inputs'!$B$3+'2. Inputs'!$B$4)*(1+'2. Inputs'!$B$7)^(('3. Leases'!$G$15+'3. Leases'!$H$15+INT(($A29-'3. Leases'!$G$15-1)/('3. Leases'!$H$15+'2. Inputs'!$B$11))*('3. Leases'!$H$15+'2. Inputs'!$B$11))/4))*'3. Leases'!$C$15,0))</f>
        <v>0</v>
      </c>
      <c r="BO29" s="15" t="n">
        <f aca="false">IF($A29&lt;='3. Leases'!$G$15,0,IF(BK29&lt;'3. Leases'!$H$15,'3. Leases'!$C$15,0))</f>
        <v>0</v>
      </c>
      <c r="BP29" s="14" t="n">
        <f aca="false">IF($A29&lt;='3. Leases'!$G$16,-1,MOD($A29-'3. Leases'!$G$16-1,('3. Leases'!$H$16+'2. Inputs'!$B$11)))</f>
        <v>-1</v>
      </c>
      <c r="BQ29" s="15" t="n">
        <f aca="false">IF($A29&lt;='3. Leases'!$G$16,'3. Leases'!$C$16*'3. Leases'!$D$16/4,IF(BP29&lt;'3. Leases'!$H$16+'2. Inputs'!$B$10,0,'3. Leases'!$C$16*MAX(0,'3. Leases'!$F$16*'3. Leases'!$E$16*(1+'2. Inputs'!$B$6)^(('3. Leases'!$G$16+'3. Leases'!$H$16+INT(($A29-'3. Leases'!$G$16-1)/('3. Leases'!$H$16+'2. Inputs'!$B$11))*('3. Leases'!$H$16+'2. Inputs'!$B$11))/4)-('2. Inputs'!$B$3+'2. Inputs'!$B$4)*(1+'2. Inputs'!$B$7)^(('3. Leases'!$G$16+'3. Leases'!$H$16+INT(($A29-'3. Leases'!$G$16-1)/('3. Leases'!$H$16+'2. Inputs'!$B$11))*('3. Leases'!$H$16+'2. Inputs'!$B$11))/4))/4))</f>
        <v>54687.5</v>
      </c>
      <c r="BR29" s="15" t="n">
        <f aca="false">IF($A29&lt;='3. Leases'!$G$16,'3. Leases'!$C$16*'3. Leases'!$D$16,IF(BP29&lt;'3. Leases'!$H$16,0,'3. Leases'!$C$16*MAX(0,'3. Leases'!$F$16*'3. Leases'!$E$16*(1+'2. Inputs'!$B$6)^(('3. Leases'!$G$16+'3. Leases'!$H$16+INT(($A29-'3. Leases'!$G$16-1)/('3. Leases'!$H$16+'2. Inputs'!$B$11))*('3. Leases'!$H$16+'2. Inputs'!$B$11))/4)-('2. Inputs'!$B$3+'2. Inputs'!$B$4)*(1+'2. Inputs'!$B$7)^(('3. Leases'!$G$16+'3. Leases'!$H$16+INT(($A29-'3. Leases'!$G$16-1)/('3. Leases'!$H$16+'2. Inputs'!$B$11))*('3. Leases'!$H$16+'2. Inputs'!$B$11))/4))))</f>
        <v>218750</v>
      </c>
      <c r="BS29" s="15" t="n">
        <f aca="false">IF($A29&lt;='3. Leases'!$G$16,0,IF(BP29=0,'3. Leases'!$C$16*'2. Inputs'!$B$8*(1+'2. Inputs'!$B$7)^(('3. Leases'!$G$16+INT(($A29-'3. Leases'!$G$16-1)/('3. Leases'!$H$16+'2. Inputs'!$B$11))*('3. Leases'!$H$16+'2. Inputs'!$B$11))/4),0)+IF(BP29='3. Leases'!$H$16,'2. Inputs'!$B$12*MAX(0,'3. Leases'!$F$16*'3. Leases'!$E$16*(1+'2. Inputs'!$B$6)^(('3. Leases'!$G$16+'3. Leases'!$H$16+INT(($A29-'3. Leases'!$G$16-1)/('3. Leases'!$H$16+'2. Inputs'!$B$11))*('3. Leases'!$H$16+'2. Inputs'!$B$11))/4)-('2. Inputs'!$B$3+'2. Inputs'!$B$4)*(1+'2. Inputs'!$B$7)^(('3. Leases'!$G$16+'3. Leases'!$H$16+INT(($A29-'3. Leases'!$G$16-1)/('3. Leases'!$H$16+'2. Inputs'!$B$11))*('3. Leases'!$H$16+'2. Inputs'!$B$11))/4))*'3. Leases'!$C$16,0))</f>
        <v>0</v>
      </c>
      <c r="BT29" s="15" t="n">
        <f aca="false">IF($A29&lt;='3. Leases'!$G$16,0,IF(BP29&lt;'3. Leases'!$H$16,'3. Leases'!$C$16,0))</f>
        <v>0</v>
      </c>
      <c r="BU29" s="14" t="n">
        <f aca="false">IF($A29&lt;='3. Leases'!$G$17,-1,MOD($A29-'3. Leases'!$G$17-1,('3. Leases'!$H$17+'2. Inputs'!$B$11)))</f>
        <v>21</v>
      </c>
      <c r="BV29" s="15" t="n">
        <f aca="false">IF($A29&lt;='3. Leases'!$G$17,'3. Leases'!$C$17*'3. Leases'!$D$17/4,IF(BU29&lt;'3. Leases'!$H$17+'2. Inputs'!$B$10,0,'3. Leases'!$C$17*MAX(0,'3. Leases'!$F$17*'3. Leases'!$E$17*(1+'2. Inputs'!$B$6)^(('3. Leases'!$G$17+'3. Leases'!$H$17+INT(($A29-'3. Leases'!$G$17-1)/('3. Leases'!$H$17+'2. Inputs'!$B$11))*('3. Leases'!$H$17+'2. Inputs'!$B$11))/4)-('2. Inputs'!$B$3+'2. Inputs'!$B$4)*(1+'2. Inputs'!$B$7)^(('3. Leases'!$G$17+'3. Leases'!$H$17+INT(($A29-'3. Leases'!$G$17-1)/('3. Leases'!$H$17+'2. Inputs'!$B$11))*('3. Leases'!$H$17+'2. Inputs'!$B$11))/4))/4))</f>
        <v>24831.3684375</v>
      </c>
      <c r="BW29" s="15" t="n">
        <f aca="false">IF($A29&lt;='3. Leases'!$G$17,'3. Leases'!$C$17*'3. Leases'!$D$17,IF(BU29&lt;'3. Leases'!$H$17,0,'3. Leases'!$C$17*MAX(0,'3. Leases'!$F$17*'3. Leases'!$E$17*(1+'2. Inputs'!$B$6)^(('3. Leases'!$G$17+'3. Leases'!$H$17+INT(($A29-'3. Leases'!$G$17-1)/('3. Leases'!$H$17+'2. Inputs'!$B$11))*('3. Leases'!$H$17+'2. Inputs'!$B$11))/4)-('2. Inputs'!$B$3+'2. Inputs'!$B$4)*(1+'2. Inputs'!$B$7)^(('3. Leases'!$G$17+'3. Leases'!$H$17+INT(($A29-'3. Leases'!$G$17-1)/('3. Leases'!$H$17+'2. Inputs'!$B$11))*('3. Leases'!$H$17+'2. Inputs'!$B$11))/4))))</f>
        <v>99325.47375</v>
      </c>
      <c r="BX29" s="15" t="n">
        <f aca="false">IF($A29&lt;='3. Leases'!$G$17,0,IF(BU29=0,'3. Leases'!$C$17*'2. Inputs'!$B$8*(1+'2. Inputs'!$B$7)^(('3. Leases'!$G$17+INT(($A29-'3. Leases'!$G$17-1)/('3. Leases'!$H$17+'2. Inputs'!$B$11))*('3. Leases'!$H$17+'2. Inputs'!$B$11))/4),0)+IF(BU29='3. Leases'!$H$17,'2. Inputs'!$B$12*MAX(0,'3. Leases'!$F$17*'3. Leases'!$E$17*(1+'2. Inputs'!$B$6)^(('3. Leases'!$G$17+'3. Leases'!$H$17+INT(($A29-'3. Leases'!$G$17-1)/('3. Leases'!$H$17+'2. Inputs'!$B$11))*('3. Leases'!$H$17+'2. Inputs'!$B$11))/4)-('2. Inputs'!$B$3+'2. Inputs'!$B$4)*(1+'2. Inputs'!$B$7)^(('3. Leases'!$G$17+'3. Leases'!$H$17+INT(($A29-'3. Leases'!$G$17-1)/('3. Leases'!$H$17+'2. Inputs'!$B$11))*('3. Leases'!$H$17+'2. Inputs'!$B$11))/4))*'3. Leases'!$C$17,0))</f>
        <v>0</v>
      </c>
      <c r="BY29" s="15" t="n">
        <f aca="false">IF($A29&lt;='3. Leases'!$G$17,0,IF(BU29&lt;'3. Leases'!$H$17,'3. Leases'!$C$17,0))</f>
        <v>0</v>
      </c>
      <c r="BZ29" s="14" t="n">
        <f aca="false">IF($A29&lt;='3. Leases'!$G$18,-1,MOD($A29-'3. Leases'!$G$18-1,('3. Leases'!$H$18+'2. Inputs'!$B$11)))</f>
        <v>5</v>
      </c>
      <c r="CA29" s="15" t="n">
        <f aca="false">IF($A29&lt;='3. Leases'!$G$18,'3. Leases'!$C$18*'3. Leases'!$D$18/4,IF(BZ29&lt;'3. Leases'!$H$18+'2. Inputs'!$B$10,0,'3. Leases'!$C$18*MAX(0,'3. Leases'!$F$18*'3. Leases'!$E$18*(1+'2. Inputs'!$B$6)^(('3. Leases'!$G$18+'3. Leases'!$H$18+INT(($A29-'3. Leases'!$G$18-1)/('3. Leases'!$H$18+'2. Inputs'!$B$11))*('3. Leases'!$H$18+'2. Inputs'!$B$11))/4)-('2. Inputs'!$B$3+'2. Inputs'!$B$4)*(1+'2. Inputs'!$B$7)^(('3. Leases'!$G$18+'3. Leases'!$H$18+INT(($A29-'3. Leases'!$G$18-1)/('3. Leases'!$H$18+'2. Inputs'!$B$11))*('3. Leases'!$H$18+'2. Inputs'!$B$11))/4))/4))</f>
        <v>0</v>
      </c>
      <c r="CB29" s="15" t="n">
        <f aca="false">IF($A29&lt;='3. Leases'!$G$18,'3. Leases'!$C$18*'3. Leases'!$D$18,IF(BZ29&lt;'3. Leases'!$H$18,0,'3. Leases'!$C$18*MAX(0,'3. Leases'!$F$18*'3. Leases'!$E$18*(1+'2. Inputs'!$B$6)^(('3. Leases'!$G$18+'3. Leases'!$H$18+INT(($A29-'3. Leases'!$G$18-1)/('3. Leases'!$H$18+'2. Inputs'!$B$11))*('3. Leases'!$H$18+'2. Inputs'!$B$11))/4)-('2. Inputs'!$B$3+'2. Inputs'!$B$4)*(1+'2. Inputs'!$B$7)^(('3. Leases'!$G$18+'3. Leases'!$H$18+INT(($A29-'3. Leases'!$G$18-1)/('3. Leases'!$H$18+'2. Inputs'!$B$11))*('3. Leases'!$H$18+'2. Inputs'!$B$11))/4))))</f>
        <v>390600.52410555</v>
      </c>
      <c r="CC29" s="15" t="n">
        <f aca="false">IF($A29&lt;='3. Leases'!$G$18,0,IF(BZ29=0,'3. Leases'!$C$18*'2. Inputs'!$B$8*(1+'2. Inputs'!$B$7)^(('3. Leases'!$G$18+INT(($A29-'3. Leases'!$G$18-1)/('3. Leases'!$H$18+'2. Inputs'!$B$11))*('3. Leases'!$H$18+'2. Inputs'!$B$11))/4),0)+IF(BZ29='3. Leases'!$H$18,'2. Inputs'!$B$12*MAX(0,'3. Leases'!$F$18*'3. Leases'!$E$18*(1+'2. Inputs'!$B$6)^(('3. Leases'!$G$18+'3. Leases'!$H$18+INT(($A29-'3. Leases'!$G$18-1)/('3. Leases'!$H$18+'2. Inputs'!$B$11))*('3. Leases'!$H$18+'2. Inputs'!$B$11))/4)-('2. Inputs'!$B$3+'2. Inputs'!$B$4)*(1+'2. Inputs'!$B$7)^(('3. Leases'!$G$18+'3. Leases'!$H$18+INT(($A29-'3. Leases'!$G$18-1)/('3. Leases'!$H$18+'2. Inputs'!$B$11))*('3. Leases'!$H$18+'2. Inputs'!$B$11))/4))*'3. Leases'!$C$18,0))</f>
        <v>0</v>
      </c>
      <c r="CD29" s="15" t="n">
        <f aca="false">IF($A29&lt;='3. Leases'!$G$18,0,IF(BZ29&lt;'3. Leases'!$H$18,'3. Leases'!$C$18,0))</f>
        <v>0</v>
      </c>
      <c r="CE29" s="14" t="n">
        <f aca="false">IF($A29&lt;='3. Leases'!$G$19,-1,MOD($A29-'3. Leases'!$G$19-1,('3. Leases'!$H$19+'2. Inputs'!$B$11)))</f>
        <v>1</v>
      </c>
      <c r="CF29" s="15" t="n">
        <f aca="false">IF($A29&lt;='3. Leases'!$G$19,'3. Leases'!$C$19*'3. Leases'!$D$19/4,IF(CE29&lt;'3. Leases'!$H$19+'2. Inputs'!$B$10,0,'3. Leases'!$C$19*MAX(0,'3. Leases'!$F$19*'3. Leases'!$E$19*(1+'2. Inputs'!$B$6)^(('3. Leases'!$G$19+'3. Leases'!$H$19+INT(($A29-'3. Leases'!$G$19-1)/('3. Leases'!$H$19+'2. Inputs'!$B$11))*('3. Leases'!$H$19+'2. Inputs'!$B$11))/4)-('2. Inputs'!$B$3+'2. Inputs'!$B$4)*(1+'2. Inputs'!$B$7)^(('3. Leases'!$G$19+'3. Leases'!$H$19+INT(($A29-'3. Leases'!$G$19-1)/('3. Leases'!$H$19+'2. Inputs'!$B$11))*('3. Leases'!$H$19+'2. Inputs'!$B$11))/4))/4))</f>
        <v>0</v>
      </c>
      <c r="CG29" s="15" t="n">
        <f aca="false">IF($A29&lt;='3. Leases'!$G$19,'3. Leases'!$C$19*'3. Leases'!$D$19,IF(CE29&lt;'3. Leases'!$H$19,0,'3. Leases'!$C$19*MAX(0,'3. Leases'!$F$19*'3. Leases'!$E$19*(1+'2. Inputs'!$B$6)^(('3. Leases'!$G$19+'3. Leases'!$H$19+INT(($A29-'3. Leases'!$G$19-1)/('3. Leases'!$H$19+'2. Inputs'!$B$11))*('3. Leases'!$H$19+'2. Inputs'!$B$11))/4)-('2. Inputs'!$B$3+'2. Inputs'!$B$4)*(1+'2. Inputs'!$B$7)^(('3. Leases'!$G$19+'3. Leases'!$H$19+INT(($A29-'3. Leases'!$G$19-1)/('3. Leases'!$H$19+'2. Inputs'!$B$11))*('3. Leases'!$H$19+'2. Inputs'!$B$11))/4))))</f>
        <v>0</v>
      </c>
      <c r="CH29" s="15" t="n">
        <f aca="false">IF($A29&lt;='3. Leases'!$G$19,0,IF(CE29=0,'3. Leases'!$C$19*'2. Inputs'!$B$8*(1+'2. Inputs'!$B$7)^(('3. Leases'!$G$19+INT(($A29-'3. Leases'!$G$19-1)/('3. Leases'!$H$19+'2. Inputs'!$B$11))*('3. Leases'!$H$19+'2. Inputs'!$B$11))/4),0)+IF(CE29='3. Leases'!$H$19,'2. Inputs'!$B$12*MAX(0,'3. Leases'!$F$19*'3. Leases'!$E$19*(1+'2. Inputs'!$B$6)^(('3. Leases'!$G$19+'3. Leases'!$H$19+INT(($A29-'3. Leases'!$G$19-1)/('3. Leases'!$H$19+'2. Inputs'!$B$11))*('3. Leases'!$H$19+'2. Inputs'!$B$11))/4)-('2. Inputs'!$B$3+'2. Inputs'!$B$4)*(1+'2. Inputs'!$B$7)^(('3. Leases'!$G$19+'3. Leases'!$H$19+INT(($A29-'3. Leases'!$G$19-1)/('3. Leases'!$H$19+'2. Inputs'!$B$11))*('3. Leases'!$H$19+'2. Inputs'!$B$11))/4))*'3. Leases'!$C$19,0))</f>
        <v>0</v>
      </c>
      <c r="CI29" s="15" t="n">
        <f aca="false">IF($A29&lt;='3. Leases'!$G$19,0,IF(CE29&lt;'3. Leases'!$H$19,'3. Leases'!$C$19,0))</f>
        <v>2050</v>
      </c>
      <c r="CJ29" s="15" t="n">
        <f aca="false">D29+I29+N29+S29+X29+AC29+AH29+AM29+AR29+AW29+BB29+BG29+BL29+BQ29+BV29+CA29+CF29</f>
        <v>968380.139813776</v>
      </c>
      <c r="CK29" s="15" t="n">
        <f aca="false">E29+J29+O29+T29+Y29+AD29+AI29+AN29+AS29+AX29+BC29+BH29+BM29+BR29+BW29+CB29+CG29</f>
        <v>4264121.08336065</v>
      </c>
      <c r="CL29" s="15" t="n">
        <f aca="false">F29+K29+P29+U29+Z29+AE29+AJ29+AO29+AT29+AY29+BD29+BI29+BN29+BS29+BX29+CC29+CH29</f>
        <v>0</v>
      </c>
      <c r="CM29" s="15" t="n">
        <f aca="false">G29+L29+Q29+V29+AA29+AF29+AK29+AP29+AU29+AZ29+BE29+BJ29+BO29+BT29+BY29+CD29+CI29</f>
        <v>4110</v>
      </c>
      <c r="CN29" s="15" t="n">
        <f aca="false">CJ29*(1-'2. Inputs'!$B$13)*(1-'2. Inputs'!$B$15)-CM29*('2. Inputs'!$B$5-'2. Inputs'!$B$4*MIN('2. Inputs'!$B$14,'2. Inputs'!$B$9)/'2. Inputs'!$B$9)*(1+'2. Inputs'!$B$7)^(($A29-1)/4)/4</f>
        <v>778483.430976332</v>
      </c>
      <c r="CO29" s="15" t="n">
        <f aca="false">CN29-CL29</f>
        <v>778483.430976332</v>
      </c>
      <c r="CP29" s="16" t="n">
        <f aca="false">1/(1+((1+'2. Inputs'!$B$16)^0.25-1))^$A29</f>
        <v>0.58844611754194</v>
      </c>
      <c r="CQ29" s="15" t="n">
        <f aca="false">CO29*CP29</f>
        <v>458095.552528751</v>
      </c>
    </row>
    <row r="30" customFormat="false" ht="15" hidden="false" customHeight="false" outlineLevel="0" collapsed="false">
      <c r="A30" s="0" t="n">
        <v>27</v>
      </c>
      <c r="B30" s="0" t="n">
        <f aca="false">CEILING(A30/4,1)</f>
        <v>7</v>
      </c>
      <c r="C30" s="14" t="n">
        <f aca="false">IF($A30&lt;='3. Leases'!$G$3,-1,MOD($A30-'3. Leases'!$G$3-1,('3. Leases'!$H$3+'2. Inputs'!$B$11)))</f>
        <v>-1</v>
      </c>
      <c r="D30" s="15" t="n">
        <f aca="false">IF($A30&lt;='3. Leases'!$G$3,'3. Leases'!$C$3*'3. Leases'!$D$3/4,IF(C30&lt;'3. Leases'!$H$3+'2. Inputs'!$B$10,0,'3. Leases'!$C$3*MAX(0,'3. Leases'!$F$3*'3. Leases'!$E$3*(1+'2. Inputs'!$B$6)^(('3. Leases'!$G$3+'3. Leases'!$H$3+INT(($A30-'3. Leases'!$G$3-1)/('3. Leases'!$H$3+'2. Inputs'!$B$11))*('3. Leases'!$H$3+'2. Inputs'!$B$11))/4)-('2. Inputs'!$B$3+'2. Inputs'!$B$4)*(1+'2. Inputs'!$B$7)^(('3. Leases'!$G$3+'3. Leases'!$H$3+INT(($A30-'3. Leases'!$G$3-1)/('3. Leases'!$H$3+'2. Inputs'!$B$11))*('3. Leases'!$H$3+'2. Inputs'!$B$11))/4))/4))</f>
        <v>140400</v>
      </c>
      <c r="E30" s="15" t="n">
        <f aca="false">IF($A30&lt;='3. Leases'!$G$3,'3. Leases'!$C$3*'3. Leases'!$D$3,IF(C30&lt;'3. Leases'!$H$3,0,'3. Leases'!$C$3*MAX(0,'3. Leases'!$F$3*'3. Leases'!$E$3*(1+'2. Inputs'!$B$6)^(('3. Leases'!$G$3+'3. Leases'!$H$3+INT(($A30-'3. Leases'!$G$3-1)/('3. Leases'!$H$3+'2. Inputs'!$B$11))*('3. Leases'!$H$3+'2. Inputs'!$B$11))/4)-('2. Inputs'!$B$3+'2. Inputs'!$B$4)*(1+'2. Inputs'!$B$7)^(('3. Leases'!$G$3+'3. Leases'!$H$3+INT(($A30-'3. Leases'!$G$3-1)/('3. Leases'!$H$3+'2. Inputs'!$B$11))*('3. Leases'!$H$3+'2. Inputs'!$B$11))/4))))</f>
        <v>561600</v>
      </c>
      <c r="F30" s="15" t="n">
        <f aca="false">IF($A30&lt;='3. Leases'!$G$3,0,IF(C30=0,'3. Leases'!$C$3*'2. Inputs'!$B$8*(1+'2. Inputs'!$B$7)^(('3. Leases'!$G$3+INT(($A30-'3. Leases'!$G$3-1)/('3. Leases'!$H$3+'2. Inputs'!$B$11))*('3. Leases'!$H$3+'2. Inputs'!$B$11))/4),0)+IF(C30='3. Leases'!$H$3,'2. Inputs'!$B$12*MAX(0,'3. Leases'!$F$3*'3. Leases'!$E$3*(1+'2. Inputs'!$B$6)^(('3. Leases'!$G$3+'3. Leases'!$H$3+INT(($A30-'3. Leases'!$G$3-1)/('3. Leases'!$H$3+'2. Inputs'!$B$11))*('3. Leases'!$H$3+'2. Inputs'!$B$11))/4)-('2. Inputs'!$B$3+'2. Inputs'!$B$4)*(1+'2. Inputs'!$B$7)^(('3. Leases'!$G$3+'3. Leases'!$H$3+INT(($A30-'3. Leases'!$G$3-1)/('3. Leases'!$H$3+'2. Inputs'!$B$11))*('3. Leases'!$H$3+'2. Inputs'!$B$11))/4))*'3. Leases'!$C$3,0))</f>
        <v>0</v>
      </c>
      <c r="G30" s="15" t="n">
        <f aca="false">IF($A30&lt;='3. Leases'!$G$3,0,IF(C30&lt;'3. Leases'!$H$3,'3. Leases'!$C$3,0))</f>
        <v>0</v>
      </c>
      <c r="H30" s="14" t="n">
        <f aca="false">IF($A30&lt;='3. Leases'!$G$4,-1,MOD($A30-'3. Leases'!$G$4-1,('3. Leases'!$H$4+'2. Inputs'!$B$11)))</f>
        <v>12</v>
      </c>
      <c r="I30" s="15" t="n">
        <f aca="false">IF($A30&lt;='3. Leases'!$G$4,'3. Leases'!$C$4*'3. Leases'!$D$4/4,IF(H30&lt;'3. Leases'!$H$4+'2. Inputs'!$B$10,0,'3. Leases'!$C$4*MAX(0,'3. Leases'!$F$4*'3. Leases'!$E$4*(1+'2. Inputs'!$B$6)^(('3. Leases'!$G$4+'3. Leases'!$H$4+INT(($A30-'3. Leases'!$G$4-1)/('3. Leases'!$H$4+'2. Inputs'!$B$11))*('3. Leases'!$H$4+'2. Inputs'!$B$11))/4)-('2. Inputs'!$B$3+'2. Inputs'!$B$4)*(1+'2. Inputs'!$B$7)^(('3. Leases'!$G$4+'3. Leases'!$H$4+INT(($A30-'3. Leases'!$G$4-1)/('3. Leases'!$H$4+'2. Inputs'!$B$11))*('3. Leases'!$H$4+'2. Inputs'!$B$11))/4))/4))</f>
        <v>142225.890018863</v>
      </c>
      <c r="J30" s="15" t="n">
        <f aca="false">IF($A30&lt;='3. Leases'!$G$4,'3. Leases'!$C$4*'3. Leases'!$D$4,IF(H30&lt;'3. Leases'!$H$4,0,'3. Leases'!$C$4*MAX(0,'3. Leases'!$F$4*'3. Leases'!$E$4*(1+'2. Inputs'!$B$6)^(('3. Leases'!$G$4+'3. Leases'!$H$4+INT(($A30-'3. Leases'!$G$4-1)/('3. Leases'!$H$4+'2. Inputs'!$B$11))*('3. Leases'!$H$4+'2. Inputs'!$B$11))/4)-('2. Inputs'!$B$3+'2. Inputs'!$B$4)*(1+'2. Inputs'!$B$7)^(('3. Leases'!$G$4+'3. Leases'!$H$4+INT(($A30-'3. Leases'!$G$4-1)/('3. Leases'!$H$4+'2. Inputs'!$B$11))*('3. Leases'!$H$4+'2. Inputs'!$B$11))/4))))</f>
        <v>568903.56007545</v>
      </c>
      <c r="K30" s="15" t="n">
        <f aca="false">IF($A30&lt;='3. Leases'!$G$4,0,IF(H30=0,'3. Leases'!$C$4*'2. Inputs'!$B$8*(1+'2. Inputs'!$B$7)^(('3. Leases'!$G$4+INT(($A30-'3. Leases'!$G$4-1)/('3. Leases'!$H$4+'2. Inputs'!$B$11))*('3. Leases'!$H$4+'2. Inputs'!$B$11))/4),0)+IF(H30='3. Leases'!$H$4,'2. Inputs'!$B$12*MAX(0,'3. Leases'!$F$4*'3. Leases'!$E$4*(1+'2. Inputs'!$B$6)^(('3. Leases'!$G$4+'3. Leases'!$H$4+INT(($A30-'3. Leases'!$G$4-1)/('3. Leases'!$H$4+'2. Inputs'!$B$11))*('3. Leases'!$H$4+'2. Inputs'!$B$11))/4)-('2. Inputs'!$B$3+'2. Inputs'!$B$4)*(1+'2. Inputs'!$B$7)^(('3. Leases'!$G$4+'3. Leases'!$H$4+INT(($A30-'3. Leases'!$G$4-1)/('3. Leases'!$H$4+'2. Inputs'!$B$11))*('3. Leases'!$H$4+'2. Inputs'!$B$11))/4))*'3. Leases'!$C$4,0))</f>
        <v>0</v>
      </c>
      <c r="L30" s="15" t="n">
        <f aca="false">IF($A30&lt;='3. Leases'!$G$4,0,IF(H30&lt;'3. Leases'!$H$4,'3. Leases'!$C$4,0))</f>
        <v>0</v>
      </c>
      <c r="M30" s="14" t="n">
        <f aca="false">IF($A30&lt;='3. Leases'!$G$5,-1,MOD($A30-'3. Leases'!$G$5-1,('3. Leases'!$H$5+'2. Inputs'!$B$11)))</f>
        <v>20</v>
      </c>
      <c r="N30" s="15" t="n">
        <f aca="false">IF($A30&lt;='3. Leases'!$G$5,'3. Leases'!$C$5*'3. Leases'!$D$5/4,IF(M30&lt;'3. Leases'!$H$5+'2. Inputs'!$B$10,0,'3. Leases'!$C$5*MAX(0,'3. Leases'!$F$5*'3. Leases'!$E$5*(1+'2. Inputs'!$B$6)^(('3. Leases'!$G$5+'3. Leases'!$H$5+INT(($A30-'3. Leases'!$G$5-1)/('3. Leases'!$H$5+'2. Inputs'!$B$11))*('3. Leases'!$H$5+'2. Inputs'!$B$11))/4)-('2. Inputs'!$B$3+'2. Inputs'!$B$4)*(1+'2. Inputs'!$B$7)^(('3. Leases'!$G$5+'3. Leases'!$H$5+INT(($A30-'3. Leases'!$G$5-1)/('3. Leases'!$H$5+'2. Inputs'!$B$11))*('3. Leases'!$H$5+'2. Inputs'!$B$11))/4))/4))</f>
        <v>77459.1221905334</v>
      </c>
      <c r="O30" s="15" t="n">
        <f aca="false">IF($A30&lt;='3. Leases'!$G$5,'3. Leases'!$C$5*'3. Leases'!$D$5,IF(M30&lt;'3. Leases'!$H$5,0,'3. Leases'!$C$5*MAX(0,'3. Leases'!$F$5*'3. Leases'!$E$5*(1+'2. Inputs'!$B$6)^(('3. Leases'!$G$5+'3. Leases'!$H$5+INT(($A30-'3. Leases'!$G$5-1)/('3. Leases'!$H$5+'2. Inputs'!$B$11))*('3. Leases'!$H$5+'2. Inputs'!$B$11))/4)-('2. Inputs'!$B$3+'2. Inputs'!$B$4)*(1+'2. Inputs'!$B$7)^(('3. Leases'!$G$5+'3. Leases'!$H$5+INT(($A30-'3. Leases'!$G$5-1)/('3. Leases'!$H$5+'2. Inputs'!$B$11))*('3. Leases'!$H$5+'2. Inputs'!$B$11))/4))))</f>
        <v>309836.488762134</v>
      </c>
      <c r="P30" s="15" t="n">
        <f aca="false">IF($A30&lt;='3. Leases'!$G$5,0,IF(M30=0,'3. Leases'!$C$5*'2. Inputs'!$B$8*(1+'2. Inputs'!$B$7)^(('3. Leases'!$G$5+INT(($A30-'3. Leases'!$G$5-1)/('3. Leases'!$H$5+'2. Inputs'!$B$11))*('3. Leases'!$H$5+'2. Inputs'!$B$11))/4),0)+IF(M30='3. Leases'!$H$5,'2. Inputs'!$B$12*MAX(0,'3. Leases'!$F$5*'3. Leases'!$E$5*(1+'2. Inputs'!$B$6)^(('3. Leases'!$G$5+'3. Leases'!$H$5+INT(($A30-'3. Leases'!$G$5-1)/('3. Leases'!$H$5+'2. Inputs'!$B$11))*('3. Leases'!$H$5+'2. Inputs'!$B$11))/4)-('2. Inputs'!$B$3+'2. Inputs'!$B$4)*(1+'2. Inputs'!$B$7)^(('3. Leases'!$G$5+'3. Leases'!$H$5+INT(($A30-'3. Leases'!$G$5-1)/('3. Leases'!$H$5+'2. Inputs'!$B$11))*('3. Leases'!$H$5+'2. Inputs'!$B$11))/4))*'3. Leases'!$C$5,0))</f>
        <v>0</v>
      </c>
      <c r="Q30" s="15" t="n">
        <f aca="false">IF($A30&lt;='3. Leases'!$G$5,0,IF(M30&lt;'3. Leases'!$H$5,'3. Leases'!$C$5,0))</f>
        <v>0</v>
      </c>
      <c r="R30" s="14" t="n">
        <f aca="false">IF($A30&lt;='3. Leases'!$G$6,-1,MOD($A30-'3. Leases'!$G$6-1,('3. Leases'!$H$6+'2. Inputs'!$B$11)))</f>
        <v>16</v>
      </c>
      <c r="S30" s="15" t="n">
        <f aca="false">IF($A30&lt;='3. Leases'!$G$6,'3. Leases'!$C$6*'3. Leases'!$D$6/4,IF(R30&lt;'3. Leases'!$H$6+'2. Inputs'!$B$10,0,'3. Leases'!$C$6*MAX(0,'3. Leases'!$F$6*'3. Leases'!$E$6*(1+'2. Inputs'!$B$6)^(('3. Leases'!$G$6+'3. Leases'!$H$6+INT(($A30-'3. Leases'!$G$6-1)/('3. Leases'!$H$6+'2. Inputs'!$B$11))*('3. Leases'!$H$6+'2. Inputs'!$B$11))/4)-('2. Inputs'!$B$3+'2. Inputs'!$B$4)*(1+'2. Inputs'!$B$7)^(('3. Leases'!$G$6+'3. Leases'!$H$6+INT(($A30-'3. Leases'!$G$6-1)/('3. Leases'!$H$6+'2. Inputs'!$B$11))*('3. Leases'!$H$6+'2. Inputs'!$B$11))/4))/4))</f>
        <v>52221.3103266196</v>
      </c>
      <c r="T30" s="15" t="n">
        <f aca="false">IF($A30&lt;='3. Leases'!$G$6,'3. Leases'!$C$6*'3. Leases'!$D$6,IF(R30&lt;'3. Leases'!$H$6,0,'3. Leases'!$C$6*MAX(0,'3. Leases'!$F$6*'3. Leases'!$E$6*(1+'2. Inputs'!$B$6)^(('3. Leases'!$G$6+'3. Leases'!$H$6+INT(($A30-'3. Leases'!$G$6-1)/('3. Leases'!$H$6+'2. Inputs'!$B$11))*('3. Leases'!$H$6+'2. Inputs'!$B$11))/4)-('2. Inputs'!$B$3+'2. Inputs'!$B$4)*(1+'2. Inputs'!$B$7)^(('3. Leases'!$G$6+'3. Leases'!$H$6+INT(($A30-'3. Leases'!$G$6-1)/('3. Leases'!$H$6+'2. Inputs'!$B$11))*('3. Leases'!$H$6+'2. Inputs'!$B$11))/4))))</f>
        <v>208885.241306479</v>
      </c>
      <c r="U30" s="15" t="n">
        <f aca="false">IF($A30&lt;='3. Leases'!$G$6,0,IF(R30=0,'3. Leases'!$C$6*'2. Inputs'!$B$8*(1+'2. Inputs'!$B$7)^(('3. Leases'!$G$6+INT(($A30-'3. Leases'!$G$6-1)/('3. Leases'!$H$6+'2. Inputs'!$B$11))*('3. Leases'!$H$6+'2. Inputs'!$B$11))/4),0)+IF(R30='3. Leases'!$H$6,'2. Inputs'!$B$12*MAX(0,'3. Leases'!$F$6*'3. Leases'!$E$6*(1+'2. Inputs'!$B$6)^(('3. Leases'!$G$6+'3. Leases'!$H$6+INT(($A30-'3. Leases'!$G$6-1)/('3. Leases'!$H$6+'2. Inputs'!$B$11))*('3. Leases'!$H$6+'2. Inputs'!$B$11))/4)-('2. Inputs'!$B$3+'2. Inputs'!$B$4)*(1+'2. Inputs'!$B$7)^(('3. Leases'!$G$6+'3. Leases'!$H$6+INT(($A30-'3. Leases'!$G$6-1)/('3. Leases'!$H$6+'2. Inputs'!$B$11))*('3. Leases'!$H$6+'2. Inputs'!$B$11))/4))*'3. Leases'!$C$6,0))</f>
        <v>0</v>
      </c>
      <c r="V30" s="15" t="n">
        <f aca="false">IF($A30&lt;='3. Leases'!$G$6,0,IF(R30&lt;'3. Leases'!$H$6,'3. Leases'!$C$6,0))</f>
        <v>0</v>
      </c>
      <c r="W30" s="14" t="n">
        <f aca="false">IF($A30&lt;='3. Leases'!$G$7,-1,MOD($A30-'3. Leases'!$G$7-1,('3. Leases'!$H$7+'2. Inputs'!$B$11)))</f>
        <v>2</v>
      </c>
      <c r="X30" s="15" t="n">
        <f aca="false">IF($A30&lt;='3. Leases'!$G$7,'3. Leases'!$C$7*'3. Leases'!$D$7/4,IF(W30&lt;'3. Leases'!$H$7+'2. Inputs'!$B$10,0,'3. Leases'!$C$7*MAX(0,'3. Leases'!$F$7*'3. Leases'!$E$7*(1+'2. Inputs'!$B$6)^(('3. Leases'!$G$7+'3. Leases'!$H$7+INT(($A30-'3. Leases'!$G$7-1)/('3. Leases'!$H$7+'2. Inputs'!$B$11))*('3. Leases'!$H$7+'2. Inputs'!$B$11))/4)-('2. Inputs'!$B$3+'2. Inputs'!$B$4)*(1+'2. Inputs'!$B$7)^(('3. Leases'!$G$7+'3. Leases'!$H$7+INT(($A30-'3. Leases'!$G$7-1)/('3. Leases'!$H$7+'2. Inputs'!$B$11))*('3. Leases'!$H$7+'2. Inputs'!$B$11))/4))/4))</f>
        <v>0</v>
      </c>
      <c r="Y30" s="15" t="n">
        <f aca="false">IF($A30&lt;='3. Leases'!$G$7,'3. Leases'!$C$7*'3. Leases'!$D$7,IF(W30&lt;'3. Leases'!$H$7,0,'3. Leases'!$C$7*MAX(0,'3. Leases'!$F$7*'3. Leases'!$E$7*(1+'2. Inputs'!$B$6)^(('3. Leases'!$G$7+'3. Leases'!$H$7+INT(($A30-'3. Leases'!$G$7-1)/('3. Leases'!$H$7+'2. Inputs'!$B$11))*('3. Leases'!$H$7+'2. Inputs'!$B$11))/4)-('2. Inputs'!$B$3+'2. Inputs'!$B$4)*(1+'2. Inputs'!$B$7)^(('3. Leases'!$G$7+'3. Leases'!$H$7+INT(($A30-'3. Leases'!$G$7-1)/('3. Leases'!$H$7+'2. Inputs'!$B$11))*('3. Leases'!$H$7+'2. Inputs'!$B$11))/4))))</f>
        <v>0</v>
      </c>
      <c r="Z30" s="15" t="n">
        <f aca="false">IF($A30&lt;='3. Leases'!$G$7,0,IF(W30=0,'3. Leases'!$C$7*'2. Inputs'!$B$8*(1+'2. Inputs'!$B$7)^(('3. Leases'!$G$7+INT(($A30-'3. Leases'!$G$7-1)/('3. Leases'!$H$7+'2. Inputs'!$B$11))*('3. Leases'!$H$7+'2. Inputs'!$B$11))/4),0)+IF(W30='3. Leases'!$H$7,'2. Inputs'!$B$12*MAX(0,'3. Leases'!$F$7*'3. Leases'!$E$7*(1+'2. Inputs'!$B$6)^(('3. Leases'!$G$7+'3. Leases'!$H$7+INT(($A30-'3. Leases'!$G$7-1)/('3. Leases'!$H$7+'2. Inputs'!$B$11))*('3. Leases'!$H$7+'2. Inputs'!$B$11))/4)-('2. Inputs'!$B$3+'2. Inputs'!$B$4)*(1+'2. Inputs'!$B$7)^(('3. Leases'!$G$7+'3. Leases'!$H$7+INT(($A30-'3. Leases'!$G$7-1)/('3. Leases'!$H$7+'2. Inputs'!$B$11))*('3. Leases'!$H$7+'2. Inputs'!$B$11))/4))*'3. Leases'!$C$7,0))</f>
        <v>0</v>
      </c>
      <c r="AA30" s="15" t="n">
        <f aca="false">IF($A30&lt;='3. Leases'!$G$7,0,IF(W30&lt;'3. Leases'!$H$7,'3. Leases'!$C$7,0))</f>
        <v>1600</v>
      </c>
      <c r="AB30" s="14" t="n">
        <f aca="false">IF($A30&lt;='3. Leases'!$G$8,-1,MOD($A30-'3. Leases'!$G$8-1,('3. Leases'!$H$8+'2. Inputs'!$B$11)))</f>
        <v>8</v>
      </c>
      <c r="AC30" s="15" t="n">
        <f aca="false">IF($A30&lt;='3. Leases'!$G$8,'3. Leases'!$C$8*'3. Leases'!$D$8/4,IF(AB30&lt;'3. Leases'!$H$8+'2. Inputs'!$B$10,0,'3. Leases'!$C$8*MAX(0,'3. Leases'!$F$8*'3. Leases'!$E$8*(1+'2. Inputs'!$B$6)^(('3. Leases'!$G$8+'3. Leases'!$H$8+INT(($A30-'3. Leases'!$G$8-1)/('3. Leases'!$H$8+'2. Inputs'!$B$11))*('3. Leases'!$H$8+'2. Inputs'!$B$11))/4)-('2. Inputs'!$B$3+'2. Inputs'!$B$4)*(1+'2. Inputs'!$B$7)^(('3. Leases'!$G$8+'3. Leases'!$H$8+INT(($A30-'3. Leases'!$G$8-1)/('3. Leases'!$H$8+'2. Inputs'!$B$11))*('3. Leases'!$H$8+'2. Inputs'!$B$11))/4))/4))</f>
        <v>64433.4097541974</v>
      </c>
      <c r="AD30" s="15" t="n">
        <f aca="false">IF($A30&lt;='3. Leases'!$G$8,'3. Leases'!$C$8*'3. Leases'!$D$8,IF(AB30&lt;'3. Leases'!$H$8,0,'3. Leases'!$C$8*MAX(0,'3. Leases'!$F$8*'3. Leases'!$E$8*(1+'2. Inputs'!$B$6)^(('3. Leases'!$G$8+'3. Leases'!$H$8+INT(($A30-'3. Leases'!$G$8-1)/('3. Leases'!$H$8+'2. Inputs'!$B$11))*('3. Leases'!$H$8+'2. Inputs'!$B$11))/4)-('2. Inputs'!$B$3+'2. Inputs'!$B$4)*(1+'2. Inputs'!$B$7)^(('3. Leases'!$G$8+'3. Leases'!$H$8+INT(($A30-'3. Leases'!$G$8-1)/('3. Leases'!$H$8+'2. Inputs'!$B$11))*('3. Leases'!$H$8+'2. Inputs'!$B$11))/4))))</f>
        <v>257733.639016789</v>
      </c>
      <c r="AE30" s="15" t="n">
        <f aca="false">IF($A30&lt;='3. Leases'!$G$8,0,IF(AB30=0,'3. Leases'!$C$8*'2. Inputs'!$B$8*(1+'2. Inputs'!$B$7)^(('3. Leases'!$G$8+INT(($A30-'3. Leases'!$G$8-1)/('3. Leases'!$H$8+'2. Inputs'!$B$11))*('3. Leases'!$H$8+'2. Inputs'!$B$11))/4),0)+IF(AB30='3. Leases'!$H$8,'2. Inputs'!$B$12*MAX(0,'3. Leases'!$F$8*'3. Leases'!$E$8*(1+'2. Inputs'!$B$6)^(('3. Leases'!$G$8+'3. Leases'!$H$8+INT(($A30-'3. Leases'!$G$8-1)/('3. Leases'!$H$8+'2. Inputs'!$B$11))*('3. Leases'!$H$8+'2. Inputs'!$B$11))/4)-('2. Inputs'!$B$3+'2. Inputs'!$B$4)*(1+'2. Inputs'!$B$7)^(('3. Leases'!$G$8+'3. Leases'!$H$8+INT(($A30-'3. Leases'!$G$8-1)/('3. Leases'!$H$8+'2. Inputs'!$B$11))*('3. Leases'!$H$8+'2. Inputs'!$B$11))/4))*'3. Leases'!$C$8,0))</f>
        <v>0</v>
      </c>
      <c r="AF30" s="15" t="n">
        <f aca="false">IF($A30&lt;='3. Leases'!$G$8,0,IF(AB30&lt;'3. Leases'!$H$8,'3. Leases'!$C$8,0))</f>
        <v>0</v>
      </c>
      <c r="AG30" s="14" t="n">
        <f aca="false">IF($A30&lt;='3. Leases'!$G$9,-1,MOD($A30-'3. Leases'!$G$9-1,('3. Leases'!$H$9+'2. Inputs'!$B$11)))</f>
        <v>4</v>
      </c>
      <c r="AH30" s="15" t="n">
        <f aca="false">IF($A30&lt;='3. Leases'!$G$9,'3. Leases'!$C$9*'3. Leases'!$D$9/4,IF(AG30&lt;'3. Leases'!$H$9+'2. Inputs'!$B$10,0,'3. Leases'!$C$9*MAX(0,'3. Leases'!$F$9*'3. Leases'!$E$9*(1+'2. Inputs'!$B$6)^(('3. Leases'!$G$9+'3. Leases'!$H$9+INT(($A30-'3. Leases'!$G$9-1)/('3. Leases'!$H$9+'2. Inputs'!$B$11))*('3. Leases'!$H$9+'2. Inputs'!$B$11))/4)-('2. Inputs'!$B$3+'2. Inputs'!$B$4)*(1+'2. Inputs'!$B$7)^(('3. Leases'!$G$9+'3. Leases'!$H$9+INT(($A30-'3. Leases'!$G$9-1)/('3. Leases'!$H$9+'2. Inputs'!$B$11))*('3. Leases'!$H$9+'2. Inputs'!$B$11))/4))/4))</f>
        <v>0</v>
      </c>
      <c r="AI30" s="15" t="n">
        <f aca="false">IF($A30&lt;='3. Leases'!$G$9,'3. Leases'!$C$9*'3. Leases'!$D$9,IF(AG30&lt;'3. Leases'!$H$9,0,'3. Leases'!$C$9*MAX(0,'3. Leases'!$F$9*'3. Leases'!$E$9*(1+'2. Inputs'!$B$6)^(('3. Leases'!$G$9+'3. Leases'!$H$9+INT(($A30-'3. Leases'!$G$9-1)/('3. Leases'!$H$9+'2. Inputs'!$B$11))*('3. Leases'!$H$9+'2. Inputs'!$B$11))/4)-('2. Inputs'!$B$3+'2. Inputs'!$B$4)*(1+'2. Inputs'!$B$7)^(('3. Leases'!$G$9+'3. Leases'!$H$9+INT(($A30-'3. Leases'!$G$9-1)/('3. Leases'!$H$9+'2. Inputs'!$B$11))*('3. Leases'!$H$9+'2. Inputs'!$B$11))/4))))</f>
        <v>236194.564662531</v>
      </c>
      <c r="AJ30" s="15" t="n">
        <f aca="false">IF($A30&lt;='3. Leases'!$G$9,0,IF(AG30=0,'3. Leases'!$C$9*'2. Inputs'!$B$8*(1+'2. Inputs'!$B$7)^(('3. Leases'!$G$9+INT(($A30-'3. Leases'!$G$9-1)/('3. Leases'!$H$9+'2. Inputs'!$B$11))*('3. Leases'!$H$9+'2. Inputs'!$B$11))/4),0)+IF(AG30='3. Leases'!$H$9,'2. Inputs'!$B$12*MAX(0,'3. Leases'!$F$9*'3. Leases'!$E$9*(1+'2. Inputs'!$B$6)^(('3. Leases'!$G$9+'3. Leases'!$H$9+INT(($A30-'3. Leases'!$G$9-1)/('3. Leases'!$H$9+'2. Inputs'!$B$11))*('3. Leases'!$H$9+'2. Inputs'!$B$11))/4)-('2. Inputs'!$B$3+'2. Inputs'!$B$4)*(1+'2. Inputs'!$B$7)^(('3. Leases'!$G$9+'3. Leases'!$H$9+INT(($A30-'3. Leases'!$G$9-1)/('3. Leases'!$H$9+'2. Inputs'!$B$11))*('3. Leases'!$H$9+'2. Inputs'!$B$11))/4))*'3. Leases'!$C$9,0))</f>
        <v>35429.1846993796</v>
      </c>
      <c r="AK30" s="15" t="n">
        <f aca="false">IF($A30&lt;='3. Leases'!$G$9,0,IF(AG30&lt;'3. Leases'!$H$9,'3. Leases'!$C$9,0))</f>
        <v>0</v>
      </c>
      <c r="AL30" s="14" t="n">
        <f aca="false">IF($A30&lt;='3. Leases'!$G$10,-1,MOD($A30-'3. Leases'!$G$10-1,('3. Leases'!$H$10+'2. Inputs'!$B$11)))</f>
        <v>-1</v>
      </c>
      <c r="AM30" s="15" t="n">
        <f aca="false">IF($A30&lt;='3. Leases'!$G$10,'3. Leases'!$C$10*'3. Leases'!$D$10/4,IF(AL30&lt;'3. Leases'!$H$10+'2. Inputs'!$B$10,0,'3. Leases'!$C$10*MAX(0,'3. Leases'!$F$10*'3. Leases'!$E$10*(1+'2. Inputs'!$B$6)^(('3. Leases'!$G$10+'3. Leases'!$H$10+INT(($A30-'3. Leases'!$G$10-1)/('3. Leases'!$H$10+'2. Inputs'!$B$11))*('3. Leases'!$H$10+'2. Inputs'!$B$11))/4)-('2. Inputs'!$B$3+'2. Inputs'!$B$4)*(1+'2. Inputs'!$B$7)^(('3. Leases'!$G$10+'3. Leases'!$H$10+INT(($A30-'3. Leases'!$G$10-1)/('3. Leases'!$H$10+'2. Inputs'!$B$11))*('3. Leases'!$H$10+'2. Inputs'!$B$11))/4))/4))</f>
        <v>24000</v>
      </c>
      <c r="AN30" s="15" t="n">
        <f aca="false">IF($A30&lt;='3. Leases'!$G$10,'3. Leases'!$C$10*'3. Leases'!$D$10,IF(AL30&lt;'3. Leases'!$H$10,0,'3. Leases'!$C$10*MAX(0,'3. Leases'!$F$10*'3. Leases'!$E$10*(1+'2. Inputs'!$B$6)^(('3. Leases'!$G$10+'3. Leases'!$H$10+INT(($A30-'3. Leases'!$G$10-1)/('3. Leases'!$H$10+'2. Inputs'!$B$11))*('3. Leases'!$H$10+'2. Inputs'!$B$11))/4)-('2. Inputs'!$B$3+'2. Inputs'!$B$4)*(1+'2. Inputs'!$B$7)^(('3. Leases'!$G$10+'3. Leases'!$H$10+INT(($A30-'3. Leases'!$G$10-1)/('3. Leases'!$H$10+'2. Inputs'!$B$11))*('3. Leases'!$H$10+'2. Inputs'!$B$11))/4))))</f>
        <v>96000</v>
      </c>
      <c r="AO30" s="15" t="n">
        <f aca="false">IF($A30&lt;='3. Leases'!$G$10,0,IF(AL30=0,'3. Leases'!$C$10*'2. Inputs'!$B$8*(1+'2. Inputs'!$B$7)^(('3. Leases'!$G$10+INT(($A30-'3. Leases'!$G$10-1)/('3. Leases'!$H$10+'2. Inputs'!$B$11))*('3. Leases'!$H$10+'2. Inputs'!$B$11))/4),0)+IF(AL30='3. Leases'!$H$10,'2. Inputs'!$B$12*MAX(0,'3. Leases'!$F$10*'3. Leases'!$E$10*(1+'2. Inputs'!$B$6)^(('3. Leases'!$G$10+'3. Leases'!$H$10+INT(($A30-'3. Leases'!$G$10-1)/('3. Leases'!$H$10+'2. Inputs'!$B$11))*('3. Leases'!$H$10+'2. Inputs'!$B$11))/4)-('2. Inputs'!$B$3+'2. Inputs'!$B$4)*(1+'2. Inputs'!$B$7)^(('3. Leases'!$G$10+'3. Leases'!$H$10+INT(($A30-'3. Leases'!$G$10-1)/('3. Leases'!$H$10+'2. Inputs'!$B$11))*('3. Leases'!$H$10+'2. Inputs'!$B$11))/4))*'3. Leases'!$C$10,0))</f>
        <v>0</v>
      </c>
      <c r="AP30" s="15" t="n">
        <f aca="false">IF($A30&lt;='3. Leases'!$G$10,0,IF(AL30&lt;'3. Leases'!$H$10,'3. Leases'!$C$10,0))</f>
        <v>0</v>
      </c>
      <c r="AQ30" s="14" t="n">
        <f aca="false">IF($A30&lt;='3. Leases'!$G$11,-1,MOD($A30-'3. Leases'!$G$11-1,('3. Leases'!$H$11+'2. Inputs'!$B$11)))</f>
        <v>14</v>
      </c>
      <c r="AR30" s="15" t="n">
        <f aca="false">IF($A30&lt;='3. Leases'!$G$11,'3. Leases'!$C$11*'3. Leases'!$D$11/4,IF(AQ30&lt;'3. Leases'!$H$11+'2. Inputs'!$B$10,0,'3. Leases'!$C$11*MAX(0,'3. Leases'!$F$11*'3. Leases'!$E$11*(1+'2. Inputs'!$B$6)^(('3. Leases'!$G$11+'3. Leases'!$H$11+INT(($A30-'3. Leases'!$G$11-1)/('3. Leases'!$H$11+'2. Inputs'!$B$11))*('3. Leases'!$H$11+'2. Inputs'!$B$11))/4)-('2. Inputs'!$B$3+'2. Inputs'!$B$4)*(1+'2. Inputs'!$B$7)^(('3. Leases'!$G$11+'3. Leases'!$H$11+INT(($A30-'3. Leases'!$G$11-1)/('3. Leases'!$H$11+'2. Inputs'!$B$11))*('3. Leases'!$H$11+'2. Inputs'!$B$11))/4))/4))</f>
        <v>153600.90759225</v>
      </c>
      <c r="AS30" s="15" t="n">
        <f aca="false">IF($A30&lt;='3. Leases'!$G$11,'3. Leases'!$C$11*'3. Leases'!$D$11,IF(AQ30&lt;'3. Leases'!$H$11,0,'3. Leases'!$C$11*MAX(0,'3. Leases'!$F$11*'3. Leases'!$E$11*(1+'2. Inputs'!$B$6)^(('3. Leases'!$G$11+'3. Leases'!$H$11+INT(($A30-'3. Leases'!$G$11-1)/('3. Leases'!$H$11+'2. Inputs'!$B$11))*('3. Leases'!$H$11+'2. Inputs'!$B$11))/4)-('2. Inputs'!$B$3+'2. Inputs'!$B$4)*(1+'2. Inputs'!$B$7)^(('3. Leases'!$G$11+'3. Leases'!$H$11+INT(($A30-'3. Leases'!$G$11-1)/('3. Leases'!$H$11+'2. Inputs'!$B$11))*('3. Leases'!$H$11+'2. Inputs'!$B$11))/4))))</f>
        <v>614403.630369</v>
      </c>
      <c r="AT30" s="15" t="n">
        <f aca="false">IF($A30&lt;='3. Leases'!$G$11,0,IF(AQ30=0,'3. Leases'!$C$11*'2. Inputs'!$B$8*(1+'2. Inputs'!$B$7)^(('3. Leases'!$G$11+INT(($A30-'3. Leases'!$G$11-1)/('3. Leases'!$H$11+'2. Inputs'!$B$11))*('3. Leases'!$H$11+'2. Inputs'!$B$11))/4),0)+IF(AQ30='3. Leases'!$H$11,'2. Inputs'!$B$12*MAX(0,'3. Leases'!$F$11*'3. Leases'!$E$11*(1+'2. Inputs'!$B$6)^(('3. Leases'!$G$11+'3. Leases'!$H$11+INT(($A30-'3. Leases'!$G$11-1)/('3. Leases'!$H$11+'2. Inputs'!$B$11))*('3. Leases'!$H$11+'2. Inputs'!$B$11))/4)-('2. Inputs'!$B$3+'2. Inputs'!$B$4)*(1+'2. Inputs'!$B$7)^(('3. Leases'!$G$11+'3. Leases'!$H$11+INT(($A30-'3. Leases'!$G$11-1)/('3. Leases'!$H$11+'2. Inputs'!$B$11))*('3. Leases'!$H$11+'2. Inputs'!$B$11))/4))*'3. Leases'!$C$11,0))</f>
        <v>0</v>
      </c>
      <c r="AU30" s="15" t="n">
        <f aca="false">IF($A30&lt;='3. Leases'!$G$11,0,IF(AQ30&lt;'3. Leases'!$H$11,'3. Leases'!$C$11,0))</f>
        <v>0</v>
      </c>
      <c r="AV30" s="14" t="n">
        <f aca="false">IF($A30&lt;='3. Leases'!$G$12,-1,MOD($A30-'3. Leases'!$G$12-1,('3. Leases'!$H$12+'2. Inputs'!$B$11)))</f>
        <v>0</v>
      </c>
      <c r="AW30" s="15" t="n">
        <f aca="false">IF($A30&lt;='3. Leases'!$G$12,'3. Leases'!$C$12*'3. Leases'!$D$12/4,IF(AV30&lt;'3. Leases'!$H$12+'2. Inputs'!$B$10,0,'3. Leases'!$C$12*MAX(0,'3. Leases'!$F$12*'3. Leases'!$E$12*(1+'2. Inputs'!$B$6)^(('3. Leases'!$G$12+'3. Leases'!$H$12+INT(($A30-'3. Leases'!$G$12-1)/('3. Leases'!$H$12+'2. Inputs'!$B$11))*('3. Leases'!$H$12+'2. Inputs'!$B$11))/4)-('2. Inputs'!$B$3+'2. Inputs'!$B$4)*(1+'2. Inputs'!$B$7)^(('3. Leases'!$G$12+'3. Leases'!$H$12+INT(($A30-'3. Leases'!$G$12-1)/('3. Leases'!$H$12+'2. Inputs'!$B$11))*('3. Leases'!$H$12+'2. Inputs'!$B$11))/4))/4))</f>
        <v>0</v>
      </c>
      <c r="AX30" s="15" t="n">
        <f aca="false">IF($A30&lt;='3. Leases'!$G$12,'3. Leases'!$C$12*'3. Leases'!$D$12,IF(AV30&lt;'3. Leases'!$H$12,0,'3. Leases'!$C$12*MAX(0,'3. Leases'!$F$12*'3. Leases'!$E$12*(1+'2. Inputs'!$B$6)^(('3. Leases'!$G$12+'3. Leases'!$H$12+INT(($A30-'3. Leases'!$G$12-1)/('3. Leases'!$H$12+'2. Inputs'!$B$11))*('3. Leases'!$H$12+'2. Inputs'!$B$11))/4)-('2. Inputs'!$B$3+'2. Inputs'!$B$4)*(1+'2. Inputs'!$B$7)^(('3. Leases'!$G$12+'3. Leases'!$H$12+INT(($A30-'3. Leases'!$G$12-1)/('3. Leases'!$H$12+'2. Inputs'!$B$11))*('3. Leases'!$H$12+'2. Inputs'!$B$11))/4))))</f>
        <v>0</v>
      </c>
      <c r="AY30" s="15" t="n">
        <f aca="false">IF($A30&lt;='3. Leases'!$G$12,0,IF(AV30=0,'3. Leases'!$C$12*'2. Inputs'!$B$8*(1+'2. Inputs'!$B$7)^(('3. Leases'!$G$12+INT(($A30-'3. Leases'!$G$12-1)/('3. Leases'!$H$12+'2. Inputs'!$B$11))*('3. Leases'!$H$12+'2. Inputs'!$B$11))/4),0)+IF(AV30='3. Leases'!$H$12,'2. Inputs'!$B$12*MAX(0,'3. Leases'!$F$12*'3. Leases'!$E$12*(1+'2. Inputs'!$B$6)^(('3. Leases'!$G$12+'3. Leases'!$H$12+INT(($A30-'3. Leases'!$G$12-1)/('3. Leases'!$H$12+'2. Inputs'!$B$11))*('3. Leases'!$H$12+'2. Inputs'!$B$11))/4)-('2. Inputs'!$B$3+'2. Inputs'!$B$4)*(1+'2. Inputs'!$B$7)^(('3. Leases'!$G$12+'3. Leases'!$H$12+INT(($A30-'3. Leases'!$G$12-1)/('3. Leases'!$H$12+'2. Inputs'!$B$11))*('3. Leases'!$H$12+'2. Inputs'!$B$11))/4))*'3. Leases'!$C$12,0))</f>
        <v>25360.5621602984</v>
      </c>
      <c r="AZ30" s="15" t="n">
        <f aca="false">IF($A30&lt;='3. Leases'!$G$12,0,IF(AV30&lt;'3. Leases'!$H$12,'3. Leases'!$C$12,0))</f>
        <v>120</v>
      </c>
      <c r="BA30" s="14" t="n">
        <f aca="false">IF($A30&lt;='3. Leases'!$G$13,-1,MOD($A30-'3. Leases'!$G$13-1,('3. Leases'!$H$13+'2. Inputs'!$B$11)))</f>
        <v>18</v>
      </c>
      <c r="BB30" s="15" t="n">
        <f aca="false">IF($A30&lt;='3. Leases'!$G$13,'3. Leases'!$C$13*'3. Leases'!$D$13/4,IF(BA30&lt;'3. Leases'!$H$13+'2. Inputs'!$B$10,0,'3. Leases'!$C$13*MAX(0,'3. Leases'!$F$13*'3. Leases'!$E$13*(1+'2. Inputs'!$B$6)^(('3. Leases'!$G$13+'3. Leases'!$H$13+INT(($A30-'3. Leases'!$G$13-1)/('3. Leases'!$H$13+'2. Inputs'!$B$11))*('3. Leases'!$H$13+'2. Inputs'!$B$11))/4)-('2. Inputs'!$B$3+'2. Inputs'!$B$4)*(1+'2. Inputs'!$B$7)^(('3. Leases'!$G$13+'3. Leases'!$H$13+INT(($A30-'3. Leases'!$G$13-1)/('3. Leases'!$H$13+'2. Inputs'!$B$11))*('3. Leases'!$H$13+'2. Inputs'!$B$11))/4))/4))</f>
        <v>46135.0409025</v>
      </c>
      <c r="BC30" s="15" t="n">
        <f aca="false">IF($A30&lt;='3. Leases'!$G$13,'3. Leases'!$C$13*'3. Leases'!$D$13,IF(BA30&lt;'3. Leases'!$H$13,0,'3. Leases'!$C$13*MAX(0,'3. Leases'!$F$13*'3. Leases'!$E$13*(1+'2. Inputs'!$B$6)^(('3. Leases'!$G$13+'3. Leases'!$H$13+INT(($A30-'3. Leases'!$G$13-1)/('3. Leases'!$H$13+'2. Inputs'!$B$11))*('3. Leases'!$H$13+'2. Inputs'!$B$11))/4)-('2. Inputs'!$B$3+'2. Inputs'!$B$4)*(1+'2. Inputs'!$B$7)^(('3. Leases'!$G$13+'3. Leases'!$H$13+INT(($A30-'3. Leases'!$G$13-1)/('3. Leases'!$H$13+'2. Inputs'!$B$11))*('3. Leases'!$H$13+'2. Inputs'!$B$11))/4))))</f>
        <v>184540.16361</v>
      </c>
      <c r="BD30" s="15" t="n">
        <f aca="false">IF($A30&lt;='3. Leases'!$G$13,0,IF(BA30=0,'3. Leases'!$C$13*'2. Inputs'!$B$8*(1+'2. Inputs'!$B$7)^(('3. Leases'!$G$13+INT(($A30-'3. Leases'!$G$13-1)/('3. Leases'!$H$13+'2. Inputs'!$B$11))*('3. Leases'!$H$13+'2. Inputs'!$B$11))/4),0)+IF(BA30='3. Leases'!$H$13,'2. Inputs'!$B$12*MAX(0,'3. Leases'!$F$13*'3. Leases'!$E$13*(1+'2. Inputs'!$B$6)^(('3. Leases'!$G$13+'3. Leases'!$H$13+INT(($A30-'3. Leases'!$G$13-1)/('3. Leases'!$H$13+'2. Inputs'!$B$11))*('3. Leases'!$H$13+'2. Inputs'!$B$11))/4)-('2. Inputs'!$B$3+'2. Inputs'!$B$4)*(1+'2. Inputs'!$B$7)^(('3. Leases'!$G$13+'3. Leases'!$H$13+INT(($A30-'3. Leases'!$G$13-1)/('3. Leases'!$H$13+'2. Inputs'!$B$11))*('3. Leases'!$H$13+'2. Inputs'!$B$11))/4))*'3. Leases'!$C$13,0))</f>
        <v>0</v>
      </c>
      <c r="BE30" s="15" t="n">
        <f aca="false">IF($A30&lt;='3. Leases'!$G$13,0,IF(BA30&lt;'3. Leases'!$H$13,'3. Leases'!$C$13,0))</f>
        <v>0</v>
      </c>
      <c r="BF30" s="14" t="n">
        <f aca="false">IF($A30&lt;='3. Leases'!$G$14,-1,MOD($A30-'3. Leases'!$G$14-1,('3. Leases'!$H$14+'2. Inputs'!$B$11)))</f>
        <v>-1</v>
      </c>
      <c r="BG30" s="15" t="n">
        <f aca="false">IF($A30&lt;='3. Leases'!$G$14,'3. Leases'!$C$14*'3. Leases'!$D$14/4,IF(BF30&lt;'3. Leases'!$H$14+'2. Inputs'!$B$10,0,'3. Leases'!$C$14*MAX(0,'3. Leases'!$F$14*'3. Leases'!$E$14*(1+'2. Inputs'!$B$6)^(('3. Leases'!$G$14+'3. Leases'!$H$14+INT(($A30-'3. Leases'!$G$14-1)/('3. Leases'!$H$14+'2. Inputs'!$B$11))*('3. Leases'!$H$14+'2. Inputs'!$B$11))/4)-('2. Inputs'!$B$3+'2. Inputs'!$B$4)*(1+'2. Inputs'!$B$7)^(('3. Leases'!$G$14+'3. Leases'!$H$14+INT(($A30-'3. Leases'!$G$14-1)/('3. Leases'!$H$14+'2. Inputs'!$B$11))*('3. Leases'!$H$14+'2. Inputs'!$B$11))/4))/4))</f>
        <v>119625</v>
      </c>
      <c r="BH30" s="15" t="n">
        <f aca="false">IF($A30&lt;='3. Leases'!$G$14,'3. Leases'!$C$14*'3. Leases'!$D$14,IF(BF30&lt;'3. Leases'!$H$14,0,'3. Leases'!$C$14*MAX(0,'3. Leases'!$F$14*'3. Leases'!$E$14*(1+'2. Inputs'!$B$6)^(('3. Leases'!$G$14+'3. Leases'!$H$14+INT(($A30-'3. Leases'!$G$14-1)/('3. Leases'!$H$14+'2. Inputs'!$B$11))*('3. Leases'!$H$14+'2. Inputs'!$B$11))/4)-('2. Inputs'!$B$3+'2. Inputs'!$B$4)*(1+'2. Inputs'!$B$7)^(('3. Leases'!$G$14+'3. Leases'!$H$14+INT(($A30-'3. Leases'!$G$14-1)/('3. Leases'!$H$14+'2. Inputs'!$B$11))*('3. Leases'!$H$14+'2. Inputs'!$B$11))/4))))</f>
        <v>478500</v>
      </c>
      <c r="BI30" s="15" t="n">
        <f aca="false">IF($A30&lt;='3. Leases'!$G$14,0,IF(BF30=0,'3. Leases'!$C$14*'2. Inputs'!$B$8*(1+'2. Inputs'!$B$7)^(('3. Leases'!$G$14+INT(($A30-'3. Leases'!$G$14-1)/('3. Leases'!$H$14+'2. Inputs'!$B$11))*('3. Leases'!$H$14+'2. Inputs'!$B$11))/4),0)+IF(BF30='3. Leases'!$H$14,'2. Inputs'!$B$12*MAX(0,'3. Leases'!$F$14*'3. Leases'!$E$14*(1+'2. Inputs'!$B$6)^(('3. Leases'!$G$14+'3. Leases'!$H$14+INT(($A30-'3. Leases'!$G$14-1)/('3. Leases'!$H$14+'2. Inputs'!$B$11))*('3. Leases'!$H$14+'2. Inputs'!$B$11))/4)-('2. Inputs'!$B$3+'2. Inputs'!$B$4)*(1+'2. Inputs'!$B$7)^(('3. Leases'!$G$14+'3. Leases'!$H$14+INT(($A30-'3. Leases'!$G$14-1)/('3. Leases'!$H$14+'2. Inputs'!$B$11))*('3. Leases'!$H$14+'2. Inputs'!$B$11))/4))*'3. Leases'!$C$14,0))</f>
        <v>0</v>
      </c>
      <c r="BJ30" s="15" t="n">
        <f aca="false">IF($A30&lt;='3. Leases'!$G$14,0,IF(BF30&lt;'3. Leases'!$H$14,'3. Leases'!$C$14,0))</f>
        <v>0</v>
      </c>
      <c r="BK30" s="14" t="n">
        <f aca="false">IF($A30&lt;='3. Leases'!$G$15,-1,MOD($A30-'3. Leases'!$G$15-1,('3. Leases'!$H$15+'2. Inputs'!$B$11)))</f>
        <v>10</v>
      </c>
      <c r="BL30" s="15" t="n">
        <f aca="false">IF($A30&lt;='3. Leases'!$G$15,'3. Leases'!$C$15*'3. Leases'!$D$15/4,IF(BK30&lt;'3. Leases'!$H$15+'2. Inputs'!$B$10,0,'3. Leases'!$C$15*MAX(0,'3. Leases'!$F$15*'3. Leases'!$E$15*(1+'2. Inputs'!$B$6)^(('3. Leases'!$G$15+'3. Leases'!$H$15+INT(($A30-'3. Leases'!$G$15-1)/('3. Leases'!$H$15+'2. Inputs'!$B$11))*('3. Leases'!$H$15+'2. Inputs'!$B$11))/4)-('2. Inputs'!$B$3+'2. Inputs'!$B$4)*(1+'2. Inputs'!$B$7)^(('3. Leases'!$G$15+'3. Leases'!$H$15+INT(($A30-'3. Leases'!$G$15-1)/('3. Leases'!$H$15+'2. Inputs'!$B$11))*('3. Leases'!$H$15+'2. Inputs'!$B$11))/4))/4))</f>
        <v>47760.5905913129</v>
      </c>
      <c r="BM30" s="15" t="n">
        <f aca="false">IF($A30&lt;='3. Leases'!$G$15,'3. Leases'!$C$15*'3. Leases'!$D$15,IF(BK30&lt;'3. Leases'!$H$15,0,'3. Leases'!$C$15*MAX(0,'3. Leases'!$F$15*'3. Leases'!$E$15*(1+'2. Inputs'!$B$6)^(('3. Leases'!$G$15+'3. Leases'!$H$15+INT(($A30-'3. Leases'!$G$15-1)/('3. Leases'!$H$15+'2. Inputs'!$B$11))*('3. Leases'!$H$15+'2. Inputs'!$B$11))/4)-('2. Inputs'!$B$3+'2. Inputs'!$B$4)*(1+'2. Inputs'!$B$7)^(('3. Leases'!$G$15+'3. Leases'!$H$15+INT(($A30-'3. Leases'!$G$15-1)/('3. Leases'!$H$15+'2. Inputs'!$B$11))*('3. Leases'!$H$15+'2. Inputs'!$B$11))/4))))</f>
        <v>191042.362365252</v>
      </c>
      <c r="BN30" s="15" t="n">
        <f aca="false">IF($A30&lt;='3. Leases'!$G$15,0,IF(BK30=0,'3. Leases'!$C$15*'2. Inputs'!$B$8*(1+'2. Inputs'!$B$7)^(('3. Leases'!$G$15+INT(($A30-'3. Leases'!$G$15-1)/('3. Leases'!$H$15+'2. Inputs'!$B$11))*('3. Leases'!$H$15+'2. Inputs'!$B$11))/4),0)+IF(BK30='3. Leases'!$H$15,'2. Inputs'!$B$12*MAX(0,'3. Leases'!$F$15*'3. Leases'!$E$15*(1+'2. Inputs'!$B$6)^(('3. Leases'!$G$15+'3. Leases'!$H$15+INT(($A30-'3. Leases'!$G$15-1)/('3. Leases'!$H$15+'2. Inputs'!$B$11))*('3. Leases'!$H$15+'2. Inputs'!$B$11))/4)-('2. Inputs'!$B$3+'2. Inputs'!$B$4)*(1+'2. Inputs'!$B$7)^(('3. Leases'!$G$15+'3. Leases'!$H$15+INT(($A30-'3. Leases'!$G$15-1)/('3. Leases'!$H$15+'2. Inputs'!$B$11))*('3. Leases'!$H$15+'2. Inputs'!$B$11))/4))*'3. Leases'!$C$15,0))</f>
        <v>0</v>
      </c>
      <c r="BO30" s="15" t="n">
        <f aca="false">IF($A30&lt;='3. Leases'!$G$15,0,IF(BK30&lt;'3. Leases'!$H$15,'3. Leases'!$C$15,0))</f>
        <v>0</v>
      </c>
      <c r="BP30" s="14" t="n">
        <f aca="false">IF($A30&lt;='3. Leases'!$G$16,-1,MOD($A30-'3. Leases'!$G$16-1,('3. Leases'!$H$16+'2. Inputs'!$B$11)))</f>
        <v>-1</v>
      </c>
      <c r="BQ30" s="15" t="n">
        <f aca="false">IF($A30&lt;='3. Leases'!$G$16,'3. Leases'!$C$16*'3. Leases'!$D$16/4,IF(BP30&lt;'3. Leases'!$H$16+'2. Inputs'!$B$10,0,'3. Leases'!$C$16*MAX(0,'3. Leases'!$F$16*'3. Leases'!$E$16*(1+'2. Inputs'!$B$6)^(('3. Leases'!$G$16+'3. Leases'!$H$16+INT(($A30-'3. Leases'!$G$16-1)/('3. Leases'!$H$16+'2. Inputs'!$B$11))*('3. Leases'!$H$16+'2. Inputs'!$B$11))/4)-('2. Inputs'!$B$3+'2. Inputs'!$B$4)*(1+'2. Inputs'!$B$7)^(('3. Leases'!$G$16+'3. Leases'!$H$16+INT(($A30-'3. Leases'!$G$16-1)/('3. Leases'!$H$16+'2. Inputs'!$B$11))*('3. Leases'!$H$16+'2. Inputs'!$B$11))/4))/4))</f>
        <v>54687.5</v>
      </c>
      <c r="BR30" s="15" t="n">
        <f aca="false">IF($A30&lt;='3. Leases'!$G$16,'3. Leases'!$C$16*'3. Leases'!$D$16,IF(BP30&lt;'3. Leases'!$H$16,0,'3. Leases'!$C$16*MAX(0,'3. Leases'!$F$16*'3. Leases'!$E$16*(1+'2. Inputs'!$B$6)^(('3. Leases'!$G$16+'3. Leases'!$H$16+INT(($A30-'3. Leases'!$G$16-1)/('3. Leases'!$H$16+'2. Inputs'!$B$11))*('3. Leases'!$H$16+'2. Inputs'!$B$11))/4)-('2. Inputs'!$B$3+'2. Inputs'!$B$4)*(1+'2. Inputs'!$B$7)^(('3. Leases'!$G$16+'3. Leases'!$H$16+INT(($A30-'3. Leases'!$G$16-1)/('3. Leases'!$H$16+'2. Inputs'!$B$11))*('3. Leases'!$H$16+'2. Inputs'!$B$11))/4))))</f>
        <v>218750</v>
      </c>
      <c r="BS30" s="15" t="n">
        <f aca="false">IF($A30&lt;='3. Leases'!$G$16,0,IF(BP30=0,'3. Leases'!$C$16*'2. Inputs'!$B$8*(1+'2. Inputs'!$B$7)^(('3. Leases'!$G$16+INT(($A30-'3. Leases'!$G$16-1)/('3. Leases'!$H$16+'2. Inputs'!$B$11))*('3. Leases'!$H$16+'2. Inputs'!$B$11))/4),0)+IF(BP30='3. Leases'!$H$16,'2. Inputs'!$B$12*MAX(0,'3. Leases'!$F$16*'3. Leases'!$E$16*(1+'2. Inputs'!$B$6)^(('3. Leases'!$G$16+'3. Leases'!$H$16+INT(($A30-'3. Leases'!$G$16-1)/('3. Leases'!$H$16+'2. Inputs'!$B$11))*('3. Leases'!$H$16+'2. Inputs'!$B$11))/4)-('2. Inputs'!$B$3+'2. Inputs'!$B$4)*(1+'2. Inputs'!$B$7)^(('3. Leases'!$G$16+'3. Leases'!$H$16+INT(($A30-'3. Leases'!$G$16-1)/('3. Leases'!$H$16+'2. Inputs'!$B$11))*('3. Leases'!$H$16+'2. Inputs'!$B$11))/4))*'3. Leases'!$C$16,0))</f>
        <v>0</v>
      </c>
      <c r="BT30" s="15" t="n">
        <f aca="false">IF($A30&lt;='3. Leases'!$G$16,0,IF(BP30&lt;'3. Leases'!$H$16,'3. Leases'!$C$16,0))</f>
        <v>0</v>
      </c>
      <c r="BU30" s="14" t="n">
        <f aca="false">IF($A30&lt;='3. Leases'!$G$17,-1,MOD($A30-'3. Leases'!$G$17-1,('3. Leases'!$H$17+'2. Inputs'!$B$11)))</f>
        <v>22</v>
      </c>
      <c r="BV30" s="15" t="n">
        <f aca="false">IF($A30&lt;='3. Leases'!$G$17,'3. Leases'!$C$17*'3. Leases'!$D$17/4,IF(BU30&lt;'3. Leases'!$H$17+'2. Inputs'!$B$10,0,'3. Leases'!$C$17*MAX(0,'3. Leases'!$F$17*'3. Leases'!$E$17*(1+'2. Inputs'!$B$6)^(('3. Leases'!$G$17+'3. Leases'!$H$17+INT(($A30-'3. Leases'!$G$17-1)/('3. Leases'!$H$17+'2. Inputs'!$B$11))*('3. Leases'!$H$17+'2. Inputs'!$B$11))/4)-('2. Inputs'!$B$3+'2. Inputs'!$B$4)*(1+'2. Inputs'!$B$7)^(('3. Leases'!$G$17+'3. Leases'!$H$17+INT(($A30-'3. Leases'!$G$17-1)/('3. Leases'!$H$17+'2. Inputs'!$B$11))*('3. Leases'!$H$17+'2. Inputs'!$B$11))/4))/4))</f>
        <v>24831.3684375</v>
      </c>
      <c r="BW30" s="15" t="n">
        <f aca="false">IF($A30&lt;='3. Leases'!$G$17,'3. Leases'!$C$17*'3. Leases'!$D$17,IF(BU30&lt;'3. Leases'!$H$17,0,'3. Leases'!$C$17*MAX(0,'3. Leases'!$F$17*'3. Leases'!$E$17*(1+'2. Inputs'!$B$6)^(('3. Leases'!$G$17+'3. Leases'!$H$17+INT(($A30-'3. Leases'!$G$17-1)/('3. Leases'!$H$17+'2. Inputs'!$B$11))*('3. Leases'!$H$17+'2. Inputs'!$B$11))/4)-('2. Inputs'!$B$3+'2. Inputs'!$B$4)*(1+'2. Inputs'!$B$7)^(('3. Leases'!$G$17+'3. Leases'!$H$17+INT(($A30-'3. Leases'!$G$17-1)/('3. Leases'!$H$17+'2. Inputs'!$B$11))*('3. Leases'!$H$17+'2. Inputs'!$B$11))/4))))</f>
        <v>99325.47375</v>
      </c>
      <c r="BX30" s="15" t="n">
        <f aca="false">IF($A30&lt;='3. Leases'!$G$17,0,IF(BU30=0,'3. Leases'!$C$17*'2. Inputs'!$B$8*(1+'2. Inputs'!$B$7)^(('3. Leases'!$G$17+INT(($A30-'3. Leases'!$G$17-1)/('3. Leases'!$H$17+'2. Inputs'!$B$11))*('3. Leases'!$H$17+'2. Inputs'!$B$11))/4),0)+IF(BU30='3. Leases'!$H$17,'2. Inputs'!$B$12*MAX(0,'3. Leases'!$F$17*'3. Leases'!$E$17*(1+'2. Inputs'!$B$6)^(('3. Leases'!$G$17+'3. Leases'!$H$17+INT(($A30-'3. Leases'!$G$17-1)/('3. Leases'!$H$17+'2. Inputs'!$B$11))*('3. Leases'!$H$17+'2. Inputs'!$B$11))/4)-('2. Inputs'!$B$3+'2. Inputs'!$B$4)*(1+'2. Inputs'!$B$7)^(('3. Leases'!$G$17+'3. Leases'!$H$17+INT(($A30-'3. Leases'!$G$17-1)/('3. Leases'!$H$17+'2. Inputs'!$B$11))*('3. Leases'!$H$17+'2. Inputs'!$B$11))/4))*'3. Leases'!$C$17,0))</f>
        <v>0</v>
      </c>
      <c r="BY30" s="15" t="n">
        <f aca="false">IF($A30&lt;='3. Leases'!$G$17,0,IF(BU30&lt;'3. Leases'!$H$17,'3. Leases'!$C$17,0))</f>
        <v>0</v>
      </c>
      <c r="BZ30" s="14" t="n">
        <f aca="false">IF($A30&lt;='3. Leases'!$G$18,-1,MOD($A30-'3. Leases'!$G$18-1,('3. Leases'!$H$18+'2. Inputs'!$B$11)))</f>
        <v>6</v>
      </c>
      <c r="CA30" s="15" t="n">
        <f aca="false">IF($A30&lt;='3. Leases'!$G$18,'3. Leases'!$C$18*'3. Leases'!$D$18/4,IF(BZ30&lt;'3. Leases'!$H$18+'2. Inputs'!$B$10,0,'3. Leases'!$C$18*MAX(0,'3. Leases'!$F$18*'3. Leases'!$E$18*(1+'2. Inputs'!$B$6)^(('3. Leases'!$G$18+'3. Leases'!$H$18+INT(($A30-'3. Leases'!$G$18-1)/('3. Leases'!$H$18+'2. Inputs'!$B$11))*('3. Leases'!$H$18+'2. Inputs'!$B$11))/4)-('2. Inputs'!$B$3+'2. Inputs'!$B$4)*(1+'2. Inputs'!$B$7)^(('3. Leases'!$G$18+'3. Leases'!$H$18+INT(($A30-'3. Leases'!$G$18-1)/('3. Leases'!$H$18+'2. Inputs'!$B$11))*('3. Leases'!$H$18+'2. Inputs'!$B$11))/4))/4))</f>
        <v>97650.1310263876</v>
      </c>
      <c r="CB30" s="15" t="n">
        <f aca="false">IF($A30&lt;='3. Leases'!$G$18,'3. Leases'!$C$18*'3. Leases'!$D$18,IF(BZ30&lt;'3. Leases'!$H$18,0,'3. Leases'!$C$18*MAX(0,'3. Leases'!$F$18*'3. Leases'!$E$18*(1+'2. Inputs'!$B$6)^(('3. Leases'!$G$18+'3. Leases'!$H$18+INT(($A30-'3. Leases'!$G$18-1)/('3. Leases'!$H$18+'2. Inputs'!$B$11))*('3. Leases'!$H$18+'2. Inputs'!$B$11))/4)-('2. Inputs'!$B$3+'2. Inputs'!$B$4)*(1+'2. Inputs'!$B$7)^(('3. Leases'!$G$18+'3. Leases'!$H$18+INT(($A30-'3. Leases'!$G$18-1)/('3. Leases'!$H$18+'2. Inputs'!$B$11))*('3. Leases'!$H$18+'2. Inputs'!$B$11))/4))))</f>
        <v>390600.52410555</v>
      </c>
      <c r="CC30" s="15" t="n">
        <f aca="false">IF($A30&lt;='3. Leases'!$G$18,0,IF(BZ30=0,'3. Leases'!$C$18*'2. Inputs'!$B$8*(1+'2. Inputs'!$B$7)^(('3. Leases'!$G$18+INT(($A30-'3. Leases'!$G$18-1)/('3. Leases'!$H$18+'2. Inputs'!$B$11))*('3. Leases'!$H$18+'2. Inputs'!$B$11))/4),0)+IF(BZ30='3. Leases'!$H$18,'2. Inputs'!$B$12*MAX(0,'3. Leases'!$F$18*'3. Leases'!$E$18*(1+'2. Inputs'!$B$6)^(('3. Leases'!$G$18+'3. Leases'!$H$18+INT(($A30-'3. Leases'!$G$18-1)/('3. Leases'!$H$18+'2. Inputs'!$B$11))*('3. Leases'!$H$18+'2. Inputs'!$B$11))/4)-('2. Inputs'!$B$3+'2. Inputs'!$B$4)*(1+'2. Inputs'!$B$7)^(('3. Leases'!$G$18+'3. Leases'!$H$18+INT(($A30-'3. Leases'!$G$18-1)/('3. Leases'!$H$18+'2. Inputs'!$B$11))*('3. Leases'!$H$18+'2. Inputs'!$B$11))/4))*'3. Leases'!$C$18,0))</f>
        <v>0</v>
      </c>
      <c r="CD30" s="15" t="n">
        <f aca="false">IF($A30&lt;='3. Leases'!$G$18,0,IF(BZ30&lt;'3. Leases'!$H$18,'3. Leases'!$C$18,0))</f>
        <v>0</v>
      </c>
      <c r="CE30" s="14" t="n">
        <f aca="false">IF($A30&lt;='3. Leases'!$G$19,-1,MOD($A30-'3. Leases'!$G$19-1,('3. Leases'!$H$19+'2. Inputs'!$B$11)))</f>
        <v>2</v>
      </c>
      <c r="CF30" s="15" t="n">
        <f aca="false">IF($A30&lt;='3. Leases'!$G$19,'3. Leases'!$C$19*'3. Leases'!$D$19/4,IF(CE30&lt;'3. Leases'!$H$19+'2. Inputs'!$B$10,0,'3. Leases'!$C$19*MAX(0,'3. Leases'!$F$19*'3. Leases'!$E$19*(1+'2. Inputs'!$B$6)^(('3. Leases'!$G$19+'3. Leases'!$H$19+INT(($A30-'3. Leases'!$G$19-1)/('3. Leases'!$H$19+'2. Inputs'!$B$11))*('3. Leases'!$H$19+'2. Inputs'!$B$11))/4)-('2. Inputs'!$B$3+'2. Inputs'!$B$4)*(1+'2. Inputs'!$B$7)^(('3. Leases'!$G$19+'3. Leases'!$H$19+INT(($A30-'3. Leases'!$G$19-1)/('3. Leases'!$H$19+'2. Inputs'!$B$11))*('3. Leases'!$H$19+'2. Inputs'!$B$11))/4))/4))</f>
        <v>0</v>
      </c>
      <c r="CG30" s="15" t="n">
        <f aca="false">IF($A30&lt;='3. Leases'!$G$19,'3. Leases'!$C$19*'3. Leases'!$D$19,IF(CE30&lt;'3. Leases'!$H$19,0,'3. Leases'!$C$19*MAX(0,'3. Leases'!$F$19*'3. Leases'!$E$19*(1+'2. Inputs'!$B$6)^(('3. Leases'!$G$19+'3. Leases'!$H$19+INT(($A30-'3. Leases'!$G$19-1)/('3. Leases'!$H$19+'2. Inputs'!$B$11))*('3. Leases'!$H$19+'2. Inputs'!$B$11))/4)-('2. Inputs'!$B$3+'2. Inputs'!$B$4)*(1+'2. Inputs'!$B$7)^(('3. Leases'!$G$19+'3. Leases'!$H$19+INT(($A30-'3. Leases'!$G$19-1)/('3. Leases'!$H$19+'2. Inputs'!$B$11))*('3. Leases'!$H$19+'2. Inputs'!$B$11))/4))))</f>
        <v>0</v>
      </c>
      <c r="CH30" s="15" t="n">
        <f aca="false">IF($A30&lt;='3. Leases'!$G$19,0,IF(CE30=0,'3. Leases'!$C$19*'2. Inputs'!$B$8*(1+'2. Inputs'!$B$7)^(('3. Leases'!$G$19+INT(($A30-'3. Leases'!$G$19-1)/('3. Leases'!$H$19+'2. Inputs'!$B$11))*('3. Leases'!$H$19+'2. Inputs'!$B$11))/4),0)+IF(CE30='3. Leases'!$H$19,'2. Inputs'!$B$12*MAX(0,'3. Leases'!$F$19*'3. Leases'!$E$19*(1+'2. Inputs'!$B$6)^(('3. Leases'!$G$19+'3. Leases'!$H$19+INT(($A30-'3. Leases'!$G$19-1)/('3. Leases'!$H$19+'2. Inputs'!$B$11))*('3. Leases'!$H$19+'2. Inputs'!$B$11))/4)-('2. Inputs'!$B$3+'2. Inputs'!$B$4)*(1+'2. Inputs'!$B$7)^(('3. Leases'!$G$19+'3. Leases'!$H$19+INT(($A30-'3. Leases'!$G$19-1)/('3. Leases'!$H$19+'2. Inputs'!$B$11))*('3. Leases'!$H$19+'2. Inputs'!$B$11))/4))*'3. Leases'!$C$19,0))</f>
        <v>0</v>
      </c>
      <c r="CI30" s="15" t="n">
        <f aca="false">IF($A30&lt;='3. Leases'!$G$19,0,IF(CE30&lt;'3. Leases'!$H$19,'3. Leases'!$C$19,0))</f>
        <v>2050</v>
      </c>
      <c r="CJ30" s="15" t="n">
        <f aca="false">D30+I30+N30+S30+X30+AC30+AH30+AM30+AR30+AW30+BB30+BG30+BL30+BQ30+BV30+CA30+CF30</f>
        <v>1045030.27084016</v>
      </c>
      <c r="CK30" s="15" t="n">
        <f aca="false">E30+J30+O30+T30+Y30+AD30+AI30+AN30+AS30+AX30+BC30+BH30+BM30+BR30+BW30+CB30+CG30</f>
        <v>4416315.64802318</v>
      </c>
      <c r="CL30" s="15" t="n">
        <f aca="false">F30+K30+P30+U30+Z30+AE30+AJ30+AO30+AT30+AY30+BD30+BI30+BN30+BS30+BX30+CC30+CH30</f>
        <v>60789.746859678</v>
      </c>
      <c r="CM30" s="15" t="n">
        <f aca="false">G30+L30+Q30+V30+AA30+AF30+AK30+AP30+AU30+AZ30+BE30+BJ30+BO30+BT30+BY30+CD30+CI30</f>
        <v>3770</v>
      </c>
      <c r="CN30" s="15" t="n">
        <f aca="false">CJ30*(1-'2. Inputs'!$B$13)*(1-'2. Inputs'!$B$15)-CM30*('2. Inputs'!$B$5-'2. Inputs'!$B$4*MIN('2. Inputs'!$B$14,'2. Inputs'!$B$9)/'2. Inputs'!$B$9)*(1+'2. Inputs'!$B$7)^(($A30-1)/4)/4</f>
        <v>862201.214675119</v>
      </c>
      <c r="CO30" s="15" t="n">
        <f aca="false">CN30-CL30</f>
        <v>801411.467815441</v>
      </c>
      <c r="CP30" s="16" t="n">
        <f aca="false">1/(1+((1+'2. Inputs'!$B$16)^0.25-1))^$A30</f>
        <v>0.576566316922307</v>
      </c>
      <c r="CQ30" s="15" t="n">
        <f aca="false">CO30*CP30</f>
        <v>462066.858337648</v>
      </c>
    </row>
    <row r="31" customFormat="false" ht="15" hidden="false" customHeight="false" outlineLevel="0" collapsed="false">
      <c r="A31" s="0" t="n">
        <v>28</v>
      </c>
      <c r="B31" s="0" t="n">
        <f aca="false">CEILING(A31/4,1)</f>
        <v>7</v>
      </c>
      <c r="C31" s="14" t="n">
        <f aca="false">IF($A31&lt;='3. Leases'!$G$3,-1,MOD($A31-'3. Leases'!$G$3-1,('3. Leases'!$H$3+'2. Inputs'!$B$11)))</f>
        <v>-1</v>
      </c>
      <c r="D31" s="15" t="n">
        <f aca="false">IF($A31&lt;='3. Leases'!$G$3,'3. Leases'!$C$3*'3. Leases'!$D$3/4,IF(C31&lt;'3. Leases'!$H$3+'2. Inputs'!$B$10,0,'3. Leases'!$C$3*MAX(0,'3. Leases'!$F$3*'3. Leases'!$E$3*(1+'2. Inputs'!$B$6)^(('3. Leases'!$G$3+'3. Leases'!$H$3+INT(($A31-'3. Leases'!$G$3-1)/('3. Leases'!$H$3+'2. Inputs'!$B$11))*('3. Leases'!$H$3+'2. Inputs'!$B$11))/4)-('2. Inputs'!$B$3+'2. Inputs'!$B$4)*(1+'2. Inputs'!$B$7)^(('3. Leases'!$G$3+'3. Leases'!$H$3+INT(($A31-'3. Leases'!$G$3-1)/('3. Leases'!$H$3+'2. Inputs'!$B$11))*('3. Leases'!$H$3+'2. Inputs'!$B$11))/4))/4))</f>
        <v>140400</v>
      </c>
      <c r="E31" s="15" t="n">
        <f aca="false">IF($A31&lt;='3. Leases'!$G$3,'3. Leases'!$C$3*'3. Leases'!$D$3,IF(C31&lt;'3. Leases'!$H$3,0,'3. Leases'!$C$3*MAX(0,'3. Leases'!$F$3*'3. Leases'!$E$3*(1+'2. Inputs'!$B$6)^(('3. Leases'!$G$3+'3. Leases'!$H$3+INT(($A31-'3. Leases'!$G$3-1)/('3. Leases'!$H$3+'2. Inputs'!$B$11))*('3. Leases'!$H$3+'2. Inputs'!$B$11))/4)-('2. Inputs'!$B$3+'2. Inputs'!$B$4)*(1+'2. Inputs'!$B$7)^(('3. Leases'!$G$3+'3. Leases'!$H$3+INT(($A31-'3. Leases'!$G$3-1)/('3. Leases'!$H$3+'2. Inputs'!$B$11))*('3. Leases'!$H$3+'2. Inputs'!$B$11))/4))))</f>
        <v>561600</v>
      </c>
      <c r="F31" s="15" t="n">
        <f aca="false">IF($A31&lt;='3. Leases'!$G$3,0,IF(C31=0,'3. Leases'!$C$3*'2. Inputs'!$B$8*(1+'2. Inputs'!$B$7)^(('3. Leases'!$G$3+INT(($A31-'3. Leases'!$G$3-1)/('3. Leases'!$H$3+'2. Inputs'!$B$11))*('3. Leases'!$H$3+'2. Inputs'!$B$11))/4),0)+IF(C31='3. Leases'!$H$3,'2. Inputs'!$B$12*MAX(0,'3. Leases'!$F$3*'3. Leases'!$E$3*(1+'2. Inputs'!$B$6)^(('3. Leases'!$G$3+'3. Leases'!$H$3+INT(($A31-'3. Leases'!$G$3-1)/('3. Leases'!$H$3+'2. Inputs'!$B$11))*('3. Leases'!$H$3+'2. Inputs'!$B$11))/4)-('2. Inputs'!$B$3+'2. Inputs'!$B$4)*(1+'2. Inputs'!$B$7)^(('3. Leases'!$G$3+'3. Leases'!$H$3+INT(($A31-'3. Leases'!$G$3-1)/('3. Leases'!$H$3+'2. Inputs'!$B$11))*('3. Leases'!$H$3+'2. Inputs'!$B$11))/4))*'3. Leases'!$C$3,0))</f>
        <v>0</v>
      </c>
      <c r="G31" s="15" t="n">
        <f aca="false">IF($A31&lt;='3. Leases'!$G$3,0,IF(C31&lt;'3. Leases'!$H$3,'3. Leases'!$C$3,0))</f>
        <v>0</v>
      </c>
      <c r="H31" s="14" t="n">
        <f aca="false">IF($A31&lt;='3. Leases'!$G$4,-1,MOD($A31-'3. Leases'!$G$4-1,('3. Leases'!$H$4+'2. Inputs'!$B$11)))</f>
        <v>13</v>
      </c>
      <c r="I31" s="15" t="n">
        <f aca="false">IF($A31&lt;='3. Leases'!$G$4,'3. Leases'!$C$4*'3. Leases'!$D$4/4,IF(H31&lt;'3. Leases'!$H$4+'2. Inputs'!$B$10,0,'3. Leases'!$C$4*MAX(0,'3. Leases'!$F$4*'3. Leases'!$E$4*(1+'2. Inputs'!$B$6)^(('3. Leases'!$G$4+'3. Leases'!$H$4+INT(($A31-'3. Leases'!$G$4-1)/('3. Leases'!$H$4+'2. Inputs'!$B$11))*('3. Leases'!$H$4+'2. Inputs'!$B$11))/4)-('2. Inputs'!$B$3+'2. Inputs'!$B$4)*(1+'2. Inputs'!$B$7)^(('3. Leases'!$G$4+'3. Leases'!$H$4+INT(($A31-'3. Leases'!$G$4-1)/('3. Leases'!$H$4+'2. Inputs'!$B$11))*('3. Leases'!$H$4+'2. Inputs'!$B$11))/4))/4))</f>
        <v>142225.890018863</v>
      </c>
      <c r="J31" s="15" t="n">
        <f aca="false">IF($A31&lt;='3. Leases'!$G$4,'3. Leases'!$C$4*'3. Leases'!$D$4,IF(H31&lt;'3. Leases'!$H$4,0,'3. Leases'!$C$4*MAX(0,'3. Leases'!$F$4*'3. Leases'!$E$4*(1+'2. Inputs'!$B$6)^(('3. Leases'!$G$4+'3. Leases'!$H$4+INT(($A31-'3. Leases'!$G$4-1)/('3. Leases'!$H$4+'2. Inputs'!$B$11))*('3. Leases'!$H$4+'2. Inputs'!$B$11))/4)-('2. Inputs'!$B$3+'2. Inputs'!$B$4)*(1+'2. Inputs'!$B$7)^(('3. Leases'!$G$4+'3. Leases'!$H$4+INT(($A31-'3. Leases'!$G$4-1)/('3. Leases'!$H$4+'2. Inputs'!$B$11))*('3. Leases'!$H$4+'2. Inputs'!$B$11))/4))))</f>
        <v>568903.56007545</v>
      </c>
      <c r="K31" s="15" t="n">
        <f aca="false">IF($A31&lt;='3. Leases'!$G$4,0,IF(H31=0,'3. Leases'!$C$4*'2. Inputs'!$B$8*(1+'2. Inputs'!$B$7)^(('3. Leases'!$G$4+INT(($A31-'3. Leases'!$G$4-1)/('3. Leases'!$H$4+'2. Inputs'!$B$11))*('3. Leases'!$H$4+'2. Inputs'!$B$11))/4),0)+IF(H31='3. Leases'!$H$4,'2. Inputs'!$B$12*MAX(0,'3. Leases'!$F$4*'3. Leases'!$E$4*(1+'2. Inputs'!$B$6)^(('3. Leases'!$G$4+'3. Leases'!$H$4+INT(($A31-'3. Leases'!$G$4-1)/('3. Leases'!$H$4+'2. Inputs'!$B$11))*('3. Leases'!$H$4+'2. Inputs'!$B$11))/4)-('2. Inputs'!$B$3+'2. Inputs'!$B$4)*(1+'2. Inputs'!$B$7)^(('3. Leases'!$G$4+'3. Leases'!$H$4+INT(($A31-'3. Leases'!$G$4-1)/('3. Leases'!$H$4+'2. Inputs'!$B$11))*('3. Leases'!$H$4+'2. Inputs'!$B$11))/4))*'3. Leases'!$C$4,0))</f>
        <v>0</v>
      </c>
      <c r="L31" s="15" t="n">
        <f aca="false">IF($A31&lt;='3. Leases'!$G$4,0,IF(H31&lt;'3. Leases'!$H$4,'3. Leases'!$C$4,0))</f>
        <v>0</v>
      </c>
      <c r="M31" s="14" t="n">
        <f aca="false">IF($A31&lt;='3. Leases'!$G$5,-1,MOD($A31-'3. Leases'!$G$5-1,('3. Leases'!$H$5+'2. Inputs'!$B$11)))</f>
        <v>21</v>
      </c>
      <c r="N31" s="15" t="n">
        <f aca="false">IF($A31&lt;='3. Leases'!$G$5,'3. Leases'!$C$5*'3. Leases'!$D$5/4,IF(M31&lt;'3. Leases'!$H$5+'2. Inputs'!$B$10,0,'3. Leases'!$C$5*MAX(0,'3. Leases'!$F$5*'3. Leases'!$E$5*(1+'2. Inputs'!$B$6)^(('3. Leases'!$G$5+'3. Leases'!$H$5+INT(($A31-'3. Leases'!$G$5-1)/('3. Leases'!$H$5+'2. Inputs'!$B$11))*('3. Leases'!$H$5+'2. Inputs'!$B$11))/4)-('2. Inputs'!$B$3+'2. Inputs'!$B$4)*(1+'2. Inputs'!$B$7)^(('3. Leases'!$G$5+'3. Leases'!$H$5+INT(($A31-'3. Leases'!$G$5-1)/('3. Leases'!$H$5+'2. Inputs'!$B$11))*('3. Leases'!$H$5+'2. Inputs'!$B$11))/4))/4))</f>
        <v>77459.1221905334</v>
      </c>
      <c r="O31" s="15" t="n">
        <f aca="false">IF($A31&lt;='3. Leases'!$G$5,'3. Leases'!$C$5*'3. Leases'!$D$5,IF(M31&lt;'3. Leases'!$H$5,0,'3. Leases'!$C$5*MAX(0,'3. Leases'!$F$5*'3. Leases'!$E$5*(1+'2. Inputs'!$B$6)^(('3. Leases'!$G$5+'3. Leases'!$H$5+INT(($A31-'3. Leases'!$G$5-1)/('3. Leases'!$H$5+'2. Inputs'!$B$11))*('3. Leases'!$H$5+'2. Inputs'!$B$11))/4)-('2. Inputs'!$B$3+'2. Inputs'!$B$4)*(1+'2. Inputs'!$B$7)^(('3. Leases'!$G$5+'3. Leases'!$H$5+INT(($A31-'3. Leases'!$G$5-1)/('3. Leases'!$H$5+'2. Inputs'!$B$11))*('3. Leases'!$H$5+'2. Inputs'!$B$11))/4))))</f>
        <v>309836.488762134</v>
      </c>
      <c r="P31" s="15" t="n">
        <f aca="false">IF($A31&lt;='3. Leases'!$G$5,0,IF(M31=0,'3. Leases'!$C$5*'2. Inputs'!$B$8*(1+'2. Inputs'!$B$7)^(('3. Leases'!$G$5+INT(($A31-'3. Leases'!$G$5-1)/('3. Leases'!$H$5+'2. Inputs'!$B$11))*('3. Leases'!$H$5+'2. Inputs'!$B$11))/4),0)+IF(M31='3. Leases'!$H$5,'2. Inputs'!$B$12*MAX(0,'3. Leases'!$F$5*'3. Leases'!$E$5*(1+'2. Inputs'!$B$6)^(('3. Leases'!$G$5+'3. Leases'!$H$5+INT(($A31-'3. Leases'!$G$5-1)/('3. Leases'!$H$5+'2. Inputs'!$B$11))*('3. Leases'!$H$5+'2. Inputs'!$B$11))/4)-('2. Inputs'!$B$3+'2. Inputs'!$B$4)*(1+'2. Inputs'!$B$7)^(('3. Leases'!$G$5+'3. Leases'!$H$5+INT(($A31-'3. Leases'!$G$5-1)/('3. Leases'!$H$5+'2. Inputs'!$B$11))*('3. Leases'!$H$5+'2. Inputs'!$B$11))/4))*'3. Leases'!$C$5,0))</f>
        <v>0</v>
      </c>
      <c r="Q31" s="15" t="n">
        <f aca="false">IF($A31&lt;='3. Leases'!$G$5,0,IF(M31&lt;'3. Leases'!$H$5,'3. Leases'!$C$5,0))</f>
        <v>0</v>
      </c>
      <c r="R31" s="14" t="n">
        <f aca="false">IF($A31&lt;='3. Leases'!$G$6,-1,MOD($A31-'3. Leases'!$G$6-1,('3. Leases'!$H$6+'2. Inputs'!$B$11)))</f>
        <v>17</v>
      </c>
      <c r="S31" s="15" t="n">
        <f aca="false">IF($A31&lt;='3. Leases'!$G$6,'3. Leases'!$C$6*'3. Leases'!$D$6/4,IF(R31&lt;'3. Leases'!$H$6+'2. Inputs'!$B$10,0,'3. Leases'!$C$6*MAX(0,'3. Leases'!$F$6*'3. Leases'!$E$6*(1+'2. Inputs'!$B$6)^(('3. Leases'!$G$6+'3. Leases'!$H$6+INT(($A31-'3. Leases'!$G$6-1)/('3. Leases'!$H$6+'2. Inputs'!$B$11))*('3. Leases'!$H$6+'2. Inputs'!$B$11))/4)-('2. Inputs'!$B$3+'2. Inputs'!$B$4)*(1+'2. Inputs'!$B$7)^(('3. Leases'!$G$6+'3. Leases'!$H$6+INT(($A31-'3. Leases'!$G$6-1)/('3. Leases'!$H$6+'2. Inputs'!$B$11))*('3. Leases'!$H$6+'2. Inputs'!$B$11))/4))/4))</f>
        <v>52221.3103266196</v>
      </c>
      <c r="T31" s="15" t="n">
        <f aca="false">IF($A31&lt;='3. Leases'!$G$6,'3. Leases'!$C$6*'3. Leases'!$D$6,IF(R31&lt;'3. Leases'!$H$6,0,'3. Leases'!$C$6*MAX(0,'3. Leases'!$F$6*'3. Leases'!$E$6*(1+'2. Inputs'!$B$6)^(('3. Leases'!$G$6+'3. Leases'!$H$6+INT(($A31-'3. Leases'!$G$6-1)/('3. Leases'!$H$6+'2. Inputs'!$B$11))*('3. Leases'!$H$6+'2. Inputs'!$B$11))/4)-('2. Inputs'!$B$3+'2. Inputs'!$B$4)*(1+'2. Inputs'!$B$7)^(('3. Leases'!$G$6+'3. Leases'!$H$6+INT(($A31-'3. Leases'!$G$6-1)/('3. Leases'!$H$6+'2. Inputs'!$B$11))*('3. Leases'!$H$6+'2. Inputs'!$B$11))/4))))</f>
        <v>208885.241306479</v>
      </c>
      <c r="U31" s="15" t="n">
        <f aca="false">IF($A31&lt;='3. Leases'!$G$6,0,IF(R31=0,'3. Leases'!$C$6*'2. Inputs'!$B$8*(1+'2. Inputs'!$B$7)^(('3. Leases'!$G$6+INT(($A31-'3. Leases'!$G$6-1)/('3. Leases'!$H$6+'2. Inputs'!$B$11))*('3. Leases'!$H$6+'2. Inputs'!$B$11))/4),0)+IF(R31='3. Leases'!$H$6,'2. Inputs'!$B$12*MAX(0,'3. Leases'!$F$6*'3. Leases'!$E$6*(1+'2. Inputs'!$B$6)^(('3. Leases'!$G$6+'3. Leases'!$H$6+INT(($A31-'3. Leases'!$G$6-1)/('3. Leases'!$H$6+'2. Inputs'!$B$11))*('3. Leases'!$H$6+'2. Inputs'!$B$11))/4)-('2. Inputs'!$B$3+'2. Inputs'!$B$4)*(1+'2. Inputs'!$B$7)^(('3. Leases'!$G$6+'3. Leases'!$H$6+INT(($A31-'3. Leases'!$G$6-1)/('3. Leases'!$H$6+'2. Inputs'!$B$11))*('3. Leases'!$H$6+'2. Inputs'!$B$11))/4))*'3. Leases'!$C$6,0))</f>
        <v>0</v>
      </c>
      <c r="V31" s="15" t="n">
        <f aca="false">IF($A31&lt;='3. Leases'!$G$6,0,IF(R31&lt;'3. Leases'!$H$6,'3. Leases'!$C$6,0))</f>
        <v>0</v>
      </c>
      <c r="W31" s="14" t="n">
        <f aca="false">IF($A31&lt;='3. Leases'!$G$7,-1,MOD($A31-'3. Leases'!$G$7-1,('3. Leases'!$H$7+'2. Inputs'!$B$11)))</f>
        <v>3</v>
      </c>
      <c r="X31" s="15" t="n">
        <f aca="false">IF($A31&lt;='3. Leases'!$G$7,'3. Leases'!$C$7*'3. Leases'!$D$7/4,IF(W31&lt;'3. Leases'!$H$7+'2. Inputs'!$B$10,0,'3. Leases'!$C$7*MAX(0,'3. Leases'!$F$7*'3. Leases'!$E$7*(1+'2. Inputs'!$B$6)^(('3. Leases'!$G$7+'3. Leases'!$H$7+INT(($A31-'3. Leases'!$G$7-1)/('3. Leases'!$H$7+'2. Inputs'!$B$11))*('3. Leases'!$H$7+'2. Inputs'!$B$11))/4)-('2. Inputs'!$B$3+'2. Inputs'!$B$4)*(1+'2. Inputs'!$B$7)^(('3. Leases'!$G$7+'3. Leases'!$H$7+INT(($A31-'3. Leases'!$G$7-1)/('3. Leases'!$H$7+'2. Inputs'!$B$11))*('3. Leases'!$H$7+'2. Inputs'!$B$11))/4))/4))</f>
        <v>0</v>
      </c>
      <c r="Y31" s="15" t="n">
        <f aca="false">IF($A31&lt;='3. Leases'!$G$7,'3. Leases'!$C$7*'3. Leases'!$D$7,IF(W31&lt;'3. Leases'!$H$7,0,'3. Leases'!$C$7*MAX(0,'3. Leases'!$F$7*'3. Leases'!$E$7*(1+'2. Inputs'!$B$6)^(('3. Leases'!$G$7+'3. Leases'!$H$7+INT(($A31-'3. Leases'!$G$7-1)/('3. Leases'!$H$7+'2. Inputs'!$B$11))*('3. Leases'!$H$7+'2. Inputs'!$B$11))/4)-('2. Inputs'!$B$3+'2. Inputs'!$B$4)*(1+'2. Inputs'!$B$7)^(('3. Leases'!$G$7+'3. Leases'!$H$7+INT(($A31-'3. Leases'!$G$7-1)/('3. Leases'!$H$7+'2. Inputs'!$B$11))*('3. Leases'!$H$7+'2. Inputs'!$B$11))/4))))</f>
        <v>0</v>
      </c>
      <c r="Z31" s="15" t="n">
        <f aca="false">IF($A31&lt;='3. Leases'!$G$7,0,IF(W31=0,'3. Leases'!$C$7*'2. Inputs'!$B$8*(1+'2. Inputs'!$B$7)^(('3. Leases'!$G$7+INT(($A31-'3. Leases'!$G$7-1)/('3. Leases'!$H$7+'2. Inputs'!$B$11))*('3. Leases'!$H$7+'2. Inputs'!$B$11))/4),0)+IF(W31='3. Leases'!$H$7,'2. Inputs'!$B$12*MAX(0,'3. Leases'!$F$7*'3. Leases'!$E$7*(1+'2. Inputs'!$B$6)^(('3. Leases'!$G$7+'3. Leases'!$H$7+INT(($A31-'3. Leases'!$G$7-1)/('3. Leases'!$H$7+'2. Inputs'!$B$11))*('3. Leases'!$H$7+'2. Inputs'!$B$11))/4)-('2. Inputs'!$B$3+'2. Inputs'!$B$4)*(1+'2. Inputs'!$B$7)^(('3. Leases'!$G$7+'3. Leases'!$H$7+INT(($A31-'3. Leases'!$G$7-1)/('3. Leases'!$H$7+'2. Inputs'!$B$11))*('3. Leases'!$H$7+'2. Inputs'!$B$11))/4))*'3. Leases'!$C$7,0))</f>
        <v>0</v>
      </c>
      <c r="AA31" s="15" t="n">
        <f aca="false">IF($A31&lt;='3. Leases'!$G$7,0,IF(W31&lt;'3. Leases'!$H$7,'3. Leases'!$C$7,0))</f>
        <v>1600</v>
      </c>
      <c r="AB31" s="14" t="n">
        <f aca="false">IF($A31&lt;='3. Leases'!$G$8,-1,MOD($A31-'3. Leases'!$G$8-1,('3. Leases'!$H$8+'2. Inputs'!$B$11)))</f>
        <v>9</v>
      </c>
      <c r="AC31" s="15" t="n">
        <f aca="false">IF($A31&lt;='3. Leases'!$G$8,'3. Leases'!$C$8*'3. Leases'!$D$8/4,IF(AB31&lt;'3. Leases'!$H$8+'2. Inputs'!$B$10,0,'3. Leases'!$C$8*MAX(0,'3. Leases'!$F$8*'3. Leases'!$E$8*(1+'2. Inputs'!$B$6)^(('3. Leases'!$G$8+'3. Leases'!$H$8+INT(($A31-'3. Leases'!$G$8-1)/('3. Leases'!$H$8+'2. Inputs'!$B$11))*('3. Leases'!$H$8+'2. Inputs'!$B$11))/4)-('2. Inputs'!$B$3+'2. Inputs'!$B$4)*(1+'2. Inputs'!$B$7)^(('3. Leases'!$G$8+'3. Leases'!$H$8+INT(($A31-'3. Leases'!$G$8-1)/('3. Leases'!$H$8+'2. Inputs'!$B$11))*('3. Leases'!$H$8+'2. Inputs'!$B$11))/4))/4))</f>
        <v>64433.4097541974</v>
      </c>
      <c r="AD31" s="15" t="n">
        <f aca="false">IF($A31&lt;='3. Leases'!$G$8,'3. Leases'!$C$8*'3. Leases'!$D$8,IF(AB31&lt;'3. Leases'!$H$8,0,'3. Leases'!$C$8*MAX(0,'3. Leases'!$F$8*'3. Leases'!$E$8*(1+'2. Inputs'!$B$6)^(('3. Leases'!$G$8+'3. Leases'!$H$8+INT(($A31-'3. Leases'!$G$8-1)/('3. Leases'!$H$8+'2. Inputs'!$B$11))*('3. Leases'!$H$8+'2. Inputs'!$B$11))/4)-('2. Inputs'!$B$3+'2. Inputs'!$B$4)*(1+'2. Inputs'!$B$7)^(('3. Leases'!$G$8+'3. Leases'!$H$8+INT(($A31-'3. Leases'!$G$8-1)/('3. Leases'!$H$8+'2. Inputs'!$B$11))*('3. Leases'!$H$8+'2. Inputs'!$B$11))/4))))</f>
        <v>257733.639016789</v>
      </c>
      <c r="AE31" s="15" t="n">
        <f aca="false">IF($A31&lt;='3. Leases'!$G$8,0,IF(AB31=0,'3. Leases'!$C$8*'2. Inputs'!$B$8*(1+'2. Inputs'!$B$7)^(('3. Leases'!$G$8+INT(($A31-'3. Leases'!$G$8-1)/('3. Leases'!$H$8+'2. Inputs'!$B$11))*('3. Leases'!$H$8+'2. Inputs'!$B$11))/4),0)+IF(AB31='3. Leases'!$H$8,'2. Inputs'!$B$12*MAX(0,'3. Leases'!$F$8*'3. Leases'!$E$8*(1+'2. Inputs'!$B$6)^(('3. Leases'!$G$8+'3. Leases'!$H$8+INT(($A31-'3. Leases'!$G$8-1)/('3. Leases'!$H$8+'2. Inputs'!$B$11))*('3. Leases'!$H$8+'2. Inputs'!$B$11))/4)-('2. Inputs'!$B$3+'2. Inputs'!$B$4)*(1+'2. Inputs'!$B$7)^(('3. Leases'!$G$8+'3. Leases'!$H$8+INT(($A31-'3. Leases'!$G$8-1)/('3. Leases'!$H$8+'2. Inputs'!$B$11))*('3. Leases'!$H$8+'2. Inputs'!$B$11))/4))*'3. Leases'!$C$8,0))</f>
        <v>0</v>
      </c>
      <c r="AF31" s="15" t="n">
        <f aca="false">IF($A31&lt;='3. Leases'!$G$8,0,IF(AB31&lt;'3. Leases'!$H$8,'3. Leases'!$C$8,0))</f>
        <v>0</v>
      </c>
      <c r="AG31" s="14" t="n">
        <f aca="false">IF($A31&lt;='3. Leases'!$G$9,-1,MOD($A31-'3. Leases'!$G$9-1,('3. Leases'!$H$9+'2. Inputs'!$B$11)))</f>
        <v>5</v>
      </c>
      <c r="AH31" s="15" t="n">
        <f aca="false">IF($A31&lt;='3. Leases'!$G$9,'3. Leases'!$C$9*'3. Leases'!$D$9/4,IF(AG31&lt;'3. Leases'!$H$9+'2. Inputs'!$B$10,0,'3. Leases'!$C$9*MAX(0,'3. Leases'!$F$9*'3. Leases'!$E$9*(1+'2. Inputs'!$B$6)^(('3. Leases'!$G$9+'3. Leases'!$H$9+INT(($A31-'3. Leases'!$G$9-1)/('3. Leases'!$H$9+'2. Inputs'!$B$11))*('3. Leases'!$H$9+'2. Inputs'!$B$11))/4)-('2. Inputs'!$B$3+'2. Inputs'!$B$4)*(1+'2. Inputs'!$B$7)^(('3. Leases'!$G$9+'3. Leases'!$H$9+INT(($A31-'3. Leases'!$G$9-1)/('3. Leases'!$H$9+'2. Inputs'!$B$11))*('3. Leases'!$H$9+'2. Inputs'!$B$11))/4))/4))</f>
        <v>0</v>
      </c>
      <c r="AI31" s="15" t="n">
        <f aca="false">IF($A31&lt;='3. Leases'!$G$9,'3. Leases'!$C$9*'3. Leases'!$D$9,IF(AG31&lt;'3. Leases'!$H$9,0,'3. Leases'!$C$9*MAX(0,'3. Leases'!$F$9*'3. Leases'!$E$9*(1+'2. Inputs'!$B$6)^(('3. Leases'!$G$9+'3. Leases'!$H$9+INT(($A31-'3. Leases'!$G$9-1)/('3. Leases'!$H$9+'2. Inputs'!$B$11))*('3. Leases'!$H$9+'2. Inputs'!$B$11))/4)-('2. Inputs'!$B$3+'2. Inputs'!$B$4)*(1+'2. Inputs'!$B$7)^(('3. Leases'!$G$9+'3. Leases'!$H$9+INT(($A31-'3. Leases'!$G$9-1)/('3. Leases'!$H$9+'2. Inputs'!$B$11))*('3. Leases'!$H$9+'2. Inputs'!$B$11))/4))))</f>
        <v>236194.564662531</v>
      </c>
      <c r="AJ31" s="15" t="n">
        <f aca="false">IF($A31&lt;='3. Leases'!$G$9,0,IF(AG31=0,'3. Leases'!$C$9*'2. Inputs'!$B$8*(1+'2. Inputs'!$B$7)^(('3. Leases'!$G$9+INT(($A31-'3. Leases'!$G$9-1)/('3. Leases'!$H$9+'2. Inputs'!$B$11))*('3. Leases'!$H$9+'2. Inputs'!$B$11))/4),0)+IF(AG31='3. Leases'!$H$9,'2. Inputs'!$B$12*MAX(0,'3. Leases'!$F$9*'3. Leases'!$E$9*(1+'2. Inputs'!$B$6)^(('3. Leases'!$G$9+'3. Leases'!$H$9+INT(($A31-'3. Leases'!$G$9-1)/('3. Leases'!$H$9+'2. Inputs'!$B$11))*('3. Leases'!$H$9+'2. Inputs'!$B$11))/4)-('2. Inputs'!$B$3+'2. Inputs'!$B$4)*(1+'2. Inputs'!$B$7)^(('3. Leases'!$G$9+'3. Leases'!$H$9+INT(($A31-'3. Leases'!$G$9-1)/('3. Leases'!$H$9+'2. Inputs'!$B$11))*('3. Leases'!$H$9+'2. Inputs'!$B$11))/4))*'3. Leases'!$C$9,0))</f>
        <v>0</v>
      </c>
      <c r="AK31" s="15" t="n">
        <f aca="false">IF($A31&lt;='3. Leases'!$G$9,0,IF(AG31&lt;'3. Leases'!$H$9,'3. Leases'!$C$9,0))</f>
        <v>0</v>
      </c>
      <c r="AL31" s="14" t="n">
        <f aca="false">IF($A31&lt;='3. Leases'!$G$10,-1,MOD($A31-'3. Leases'!$G$10-1,('3. Leases'!$H$10+'2. Inputs'!$B$11)))</f>
        <v>-1</v>
      </c>
      <c r="AM31" s="15" t="n">
        <f aca="false">IF($A31&lt;='3. Leases'!$G$10,'3. Leases'!$C$10*'3. Leases'!$D$10/4,IF(AL31&lt;'3. Leases'!$H$10+'2. Inputs'!$B$10,0,'3. Leases'!$C$10*MAX(0,'3. Leases'!$F$10*'3. Leases'!$E$10*(1+'2. Inputs'!$B$6)^(('3. Leases'!$G$10+'3. Leases'!$H$10+INT(($A31-'3. Leases'!$G$10-1)/('3. Leases'!$H$10+'2. Inputs'!$B$11))*('3. Leases'!$H$10+'2. Inputs'!$B$11))/4)-('2. Inputs'!$B$3+'2. Inputs'!$B$4)*(1+'2. Inputs'!$B$7)^(('3. Leases'!$G$10+'3. Leases'!$H$10+INT(($A31-'3. Leases'!$G$10-1)/('3. Leases'!$H$10+'2. Inputs'!$B$11))*('3. Leases'!$H$10+'2. Inputs'!$B$11))/4))/4))</f>
        <v>24000</v>
      </c>
      <c r="AN31" s="15" t="n">
        <f aca="false">IF($A31&lt;='3. Leases'!$G$10,'3. Leases'!$C$10*'3. Leases'!$D$10,IF(AL31&lt;'3. Leases'!$H$10,0,'3. Leases'!$C$10*MAX(0,'3. Leases'!$F$10*'3. Leases'!$E$10*(1+'2. Inputs'!$B$6)^(('3. Leases'!$G$10+'3. Leases'!$H$10+INT(($A31-'3. Leases'!$G$10-1)/('3. Leases'!$H$10+'2. Inputs'!$B$11))*('3. Leases'!$H$10+'2. Inputs'!$B$11))/4)-('2. Inputs'!$B$3+'2. Inputs'!$B$4)*(1+'2. Inputs'!$B$7)^(('3. Leases'!$G$10+'3. Leases'!$H$10+INT(($A31-'3. Leases'!$G$10-1)/('3. Leases'!$H$10+'2. Inputs'!$B$11))*('3. Leases'!$H$10+'2. Inputs'!$B$11))/4))))</f>
        <v>96000</v>
      </c>
      <c r="AO31" s="15" t="n">
        <f aca="false">IF($A31&lt;='3. Leases'!$G$10,0,IF(AL31=0,'3. Leases'!$C$10*'2. Inputs'!$B$8*(1+'2. Inputs'!$B$7)^(('3. Leases'!$G$10+INT(($A31-'3. Leases'!$G$10-1)/('3. Leases'!$H$10+'2. Inputs'!$B$11))*('3. Leases'!$H$10+'2. Inputs'!$B$11))/4),0)+IF(AL31='3. Leases'!$H$10,'2. Inputs'!$B$12*MAX(0,'3. Leases'!$F$10*'3. Leases'!$E$10*(1+'2. Inputs'!$B$6)^(('3. Leases'!$G$10+'3. Leases'!$H$10+INT(($A31-'3. Leases'!$G$10-1)/('3. Leases'!$H$10+'2. Inputs'!$B$11))*('3. Leases'!$H$10+'2. Inputs'!$B$11))/4)-('2. Inputs'!$B$3+'2. Inputs'!$B$4)*(1+'2. Inputs'!$B$7)^(('3. Leases'!$G$10+'3. Leases'!$H$10+INT(($A31-'3. Leases'!$G$10-1)/('3. Leases'!$H$10+'2. Inputs'!$B$11))*('3. Leases'!$H$10+'2. Inputs'!$B$11))/4))*'3. Leases'!$C$10,0))</f>
        <v>0</v>
      </c>
      <c r="AP31" s="15" t="n">
        <f aca="false">IF($A31&lt;='3. Leases'!$G$10,0,IF(AL31&lt;'3. Leases'!$H$10,'3. Leases'!$C$10,0))</f>
        <v>0</v>
      </c>
      <c r="AQ31" s="14" t="n">
        <f aca="false">IF($A31&lt;='3. Leases'!$G$11,-1,MOD($A31-'3. Leases'!$G$11-1,('3. Leases'!$H$11+'2. Inputs'!$B$11)))</f>
        <v>15</v>
      </c>
      <c r="AR31" s="15" t="n">
        <f aca="false">IF($A31&lt;='3. Leases'!$G$11,'3. Leases'!$C$11*'3. Leases'!$D$11/4,IF(AQ31&lt;'3. Leases'!$H$11+'2. Inputs'!$B$10,0,'3. Leases'!$C$11*MAX(0,'3. Leases'!$F$11*'3. Leases'!$E$11*(1+'2. Inputs'!$B$6)^(('3. Leases'!$G$11+'3. Leases'!$H$11+INT(($A31-'3. Leases'!$G$11-1)/('3. Leases'!$H$11+'2. Inputs'!$B$11))*('3. Leases'!$H$11+'2. Inputs'!$B$11))/4)-('2. Inputs'!$B$3+'2. Inputs'!$B$4)*(1+'2. Inputs'!$B$7)^(('3. Leases'!$G$11+'3. Leases'!$H$11+INT(($A31-'3. Leases'!$G$11-1)/('3. Leases'!$H$11+'2. Inputs'!$B$11))*('3. Leases'!$H$11+'2. Inputs'!$B$11))/4))/4))</f>
        <v>153600.90759225</v>
      </c>
      <c r="AS31" s="15" t="n">
        <f aca="false">IF($A31&lt;='3. Leases'!$G$11,'3. Leases'!$C$11*'3. Leases'!$D$11,IF(AQ31&lt;'3. Leases'!$H$11,0,'3. Leases'!$C$11*MAX(0,'3. Leases'!$F$11*'3. Leases'!$E$11*(1+'2. Inputs'!$B$6)^(('3. Leases'!$G$11+'3. Leases'!$H$11+INT(($A31-'3. Leases'!$G$11-1)/('3. Leases'!$H$11+'2. Inputs'!$B$11))*('3. Leases'!$H$11+'2. Inputs'!$B$11))/4)-('2. Inputs'!$B$3+'2. Inputs'!$B$4)*(1+'2. Inputs'!$B$7)^(('3. Leases'!$G$11+'3. Leases'!$H$11+INT(($A31-'3. Leases'!$G$11-1)/('3. Leases'!$H$11+'2. Inputs'!$B$11))*('3. Leases'!$H$11+'2. Inputs'!$B$11))/4))))</f>
        <v>614403.630369</v>
      </c>
      <c r="AT31" s="15" t="n">
        <f aca="false">IF($A31&lt;='3. Leases'!$G$11,0,IF(AQ31=0,'3. Leases'!$C$11*'2. Inputs'!$B$8*(1+'2. Inputs'!$B$7)^(('3. Leases'!$G$11+INT(($A31-'3. Leases'!$G$11-1)/('3. Leases'!$H$11+'2. Inputs'!$B$11))*('3. Leases'!$H$11+'2. Inputs'!$B$11))/4),0)+IF(AQ31='3. Leases'!$H$11,'2. Inputs'!$B$12*MAX(0,'3. Leases'!$F$11*'3. Leases'!$E$11*(1+'2. Inputs'!$B$6)^(('3. Leases'!$G$11+'3. Leases'!$H$11+INT(($A31-'3. Leases'!$G$11-1)/('3. Leases'!$H$11+'2. Inputs'!$B$11))*('3. Leases'!$H$11+'2. Inputs'!$B$11))/4)-('2. Inputs'!$B$3+'2. Inputs'!$B$4)*(1+'2. Inputs'!$B$7)^(('3. Leases'!$G$11+'3. Leases'!$H$11+INT(($A31-'3. Leases'!$G$11-1)/('3. Leases'!$H$11+'2. Inputs'!$B$11))*('3. Leases'!$H$11+'2. Inputs'!$B$11))/4))*'3. Leases'!$C$11,0))</f>
        <v>0</v>
      </c>
      <c r="AU31" s="15" t="n">
        <f aca="false">IF($A31&lt;='3. Leases'!$G$11,0,IF(AQ31&lt;'3. Leases'!$H$11,'3. Leases'!$C$11,0))</f>
        <v>0</v>
      </c>
      <c r="AV31" s="14" t="n">
        <f aca="false">IF($A31&lt;='3. Leases'!$G$12,-1,MOD($A31-'3. Leases'!$G$12-1,('3. Leases'!$H$12+'2. Inputs'!$B$11)))</f>
        <v>1</v>
      </c>
      <c r="AW31" s="15" t="n">
        <f aca="false">IF($A31&lt;='3. Leases'!$G$12,'3. Leases'!$C$12*'3. Leases'!$D$12/4,IF(AV31&lt;'3. Leases'!$H$12+'2. Inputs'!$B$10,0,'3. Leases'!$C$12*MAX(0,'3. Leases'!$F$12*'3. Leases'!$E$12*(1+'2. Inputs'!$B$6)^(('3. Leases'!$G$12+'3. Leases'!$H$12+INT(($A31-'3. Leases'!$G$12-1)/('3. Leases'!$H$12+'2. Inputs'!$B$11))*('3. Leases'!$H$12+'2. Inputs'!$B$11))/4)-('2. Inputs'!$B$3+'2. Inputs'!$B$4)*(1+'2. Inputs'!$B$7)^(('3. Leases'!$G$12+'3. Leases'!$H$12+INT(($A31-'3. Leases'!$G$12-1)/('3. Leases'!$H$12+'2. Inputs'!$B$11))*('3. Leases'!$H$12+'2. Inputs'!$B$11))/4))/4))</f>
        <v>0</v>
      </c>
      <c r="AX31" s="15" t="n">
        <f aca="false">IF($A31&lt;='3. Leases'!$G$12,'3. Leases'!$C$12*'3. Leases'!$D$12,IF(AV31&lt;'3. Leases'!$H$12,0,'3. Leases'!$C$12*MAX(0,'3. Leases'!$F$12*'3. Leases'!$E$12*(1+'2. Inputs'!$B$6)^(('3. Leases'!$G$12+'3. Leases'!$H$12+INT(($A31-'3. Leases'!$G$12-1)/('3. Leases'!$H$12+'2. Inputs'!$B$11))*('3. Leases'!$H$12+'2. Inputs'!$B$11))/4)-('2. Inputs'!$B$3+'2. Inputs'!$B$4)*(1+'2. Inputs'!$B$7)^(('3. Leases'!$G$12+'3. Leases'!$H$12+INT(($A31-'3. Leases'!$G$12-1)/('3. Leases'!$H$12+'2. Inputs'!$B$11))*('3. Leases'!$H$12+'2. Inputs'!$B$11))/4))))</f>
        <v>0</v>
      </c>
      <c r="AY31" s="15" t="n">
        <f aca="false">IF($A31&lt;='3. Leases'!$G$12,0,IF(AV31=0,'3. Leases'!$C$12*'2. Inputs'!$B$8*(1+'2. Inputs'!$B$7)^(('3. Leases'!$G$12+INT(($A31-'3. Leases'!$G$12-1)/('3. Leases'!$H$12+'2. Inputs'!$B$11))*('3. Leases'!$H$12+'2. Inputs'!$B$11))/4),0)+IF(AV31='3. Leases'!$H$12,'2. Inputs'!$B$12*MAX(0,'3. Leases'!$F$12*'3. Leases'!$E$12*(1+'2. Inputs'!$B$6)^(('3. Leases'!$G$12+'3. Leases'!$H$12+INT(($A31-'3. Leases'!$G$12-1)/('3. Leases'!$H$12+'2. Inputs'!$B$11))*('3. Leases'!$H$12+'2. Inputs'!$B$11))/4)-('2. Inputs'!$B$3+'2. Inputs'!$B$4)*(1+'2. Inputs'!$B$7)^(('3. Leases'!$G$12+'3. Leases'!$H$12+INT(($A31-'3. Leases'!$G$12-1)/('3. Leases'!$H$12+'2. Inputs'!$B$11))*('3. Leases'!$H$12+'2. Inputs'!$B$11))/4))*'3. Leases'!$C$12,0))</f>
        <v>0</v>
      </c>
      <c r="AZ31" s="15" t="n">
        <f aca="false">IF($A31&lt;='3. Leases'!$G$12,0,IF(AV31&lt;'3. Leases'!$H$12,'3. Leases'!$C$12,0))</f>
        <v>120</v>
      </c>
      <c r="BA31" s="14" t="n">
        <f aca="false">IF($A31&lt;='3. Leases'!$G$13,-1,MOD($A31-'3. Leases'!$G$13-1,('3. Leases'!$H$13+'2. Inputs'!$B$11)))</f>
        <v>19</v>
      </c>
      <c r="BB31" s="15" t="n">
        <f aca="false">IF($A31&lt;='3. Leases'!$G$13,'3. Leases'!$C$13*'3. Leases'!$D$13/4,IF(BA31&lt;'3. Leases'!$H$13+'2. Inputs'!$B$10,0,'3. Leases'!$C$13*MAX(0,'3. Leases'!$F$13*'3. Leases'!$E$13*(1+'2. Inputs'!$B$6)^(('3. Leases'!$G$13+'3. Leases'!$H$13+INT(($A31-'3. Leases'!$G$13-1)/('3. Leases'!$H$13+'2. Inputs'!$B$11))*('3. Leases'!$H$13+'2. Inputs'!$B$11))/4)-('2. Inputs'!$B$3+'2. Inputs'!$B$4)*(1+'2. Inputs'!$B$7)^(('3. Leases'!$G$13+'3. Leases'!$H$13+INT(($A31-'3. Leases'!$G$13-1)/('3. Leases'!$H$13+'2. Inputs'!$B$11))*('3. Leases'!$H$13+'2. Inputs'!$B$11))/4))/4))</f>
        <v>46135.0409025</v>
      </c>
      <c r="BC31" s="15" t="n">
        <f aca="false">IF($A31&lt;='3. Leases'!$G$13,'3. Leases'!$C$13*'3. Leases'!$D$13,IF(BA31&lt;'3. Leases'!$H$13,0,'3. Leases'!$C$13*MAX(0,'3. Leases'!$F$13*'3. Leases'!$E$13*(1+'2. Inputs'!$B$6)^(('3. Leases'!$G$13+'3. Leases'!$H$13+INT(($A31-'3. Leases'!$G$13-1)/('3. Leases'!$H$13+'2. Inputs'!$B$11))*('3. Leases'!$H$13+'2. Inputs'!$B$11))/4)-('2. Inputs'!$B$3+'2. Inputs'!$B$4)*(1+'2. Inputs'!$B$7)^(('3. Leases'!$G$13+'3. Leases'!$H$13+INT(($A31-'3. Leases'!$G$13-1)/('3. Leases'!$H$13+'2. Inputs'!$B$11))*('3. Leases'!$H$13+'2. Inputs'!$B$11))/4))))</f>
        <v>184540.16361</v>
      </c>
      <c r="BD31" s="15" t="n">
        <f aca="false">IF($A31&lt;='3. Leases'!$G$13,0,IF(BA31=0,'3. Leases'!$C$13*'2. Inputs'!$B$8*(1+'2. Inputs'!$B$7)^(('3. Leases'!$G$13+INT(($A31-'3. Leases'!$G$13-1)/('3. Leases'!$H$13+'2. Inputs'!$B$11))*('3. Leases'!$H$13+'2. Inputs'!$B$11))/4),0)+IF(BA31='3. Leases'!$H$13,'2. Inputs'!$B$12*MAX(0,'3. Leases'!$F$13*'3. Leases'!$E$13*(1+'2. Inputs'!$B$6)^(('3. Leases'!$G$13+'3. Leases'!$H$13+INT(($A31-'3. Leases'!$G$13-1)/('3. Leases'!$H$13+'2. Inputs'!$B$11))*('3. Leases'!$H$13+'2. Inputs'!$B$11))/4)-('2. Inputs'!$B$3+'2. Inputs'!$B$4)*(1+'2. Inputs'!$B$7)^(('3. Leases'!$G$13+'3. Leases'!$H$13+INT(($A31-'3. Leases'!$G$13-1)/('3. Leases'!$H$13+'2. Inputs'!$B$11))*('3. Leases'!$H$13+'2. Inputs'!$B$11))/4))*'3. Leases'!$C$13,0))</f>
        <v>0</v>
      </c>
      <c r="BE31" s="15" t="n">
        <f aca="false">IF($A31&lt;='3. Leases'!$G$13,0,IF(BA31&lt;'3. Leases'!$H$13,'3. Leases'!$C$13,0))</f>
        <v>0</v>
      </c>
      <c r="BF31" s="14" t="n">
        <f aca="false">IF($A31&lt;='3. Leases'!$G$14,-1,MOD($A31-'3. Leases'!$G$14-1,('3. Leases'!$H$14+'2. Inputs'!$B$11)))</f>
        <v>-1</v>
      </c>
      <c r="BG31" s="15" t="n">
        <f aca="false">IF($A31&lt;='3. Leases'!$G$14,'3. Leases'!$C$14*'3. Leases'!$D$14/4,IF(BF31&lt;'3. Leases'!$H$14+'2. Inputs'!$B$10,0,'3. Leases'!$C$14*MAX(0,'3. Leases'!$F$14*'3. Leases'!$E$14*(1+'2. Inputs'!$B$6)^(('3. Leases'!$G$14+'3. Leases'!$H$14+INT(($A31-'3. Leases'!$G$14-1)/('3. Leases'!$H$14+'2. Inputs'!$B$11))*('3. Leases'!$H$14+'2. Inputs'!$B$11))/4)-('2. Inputs'!$B$3+'2. Inputs'!$B$4)*(1+'2. Inputs'!$B$7)^(('3. Leases'!$G$14+'3. Leases'!$H$14+INT(($A31-'3. Leases'!$G$14-1)/('3. Leases'!$H$14+'2. Inputs'!$B$11))*('3. Leases'!$H$14+'2. Inputs'!$B$11))/4))/4))</f>
        <v>119625</v>
      </c>
      <c r="BH31" s="15" t="n">
        <f aca="false">IF($A31&lt;='3. Leases'!$G$14,'3. Leases'!$C$14*'3. Leases'!$D$14,IF(BF31&lt;'3. Leases'!$H$14,0,'3. Leases'!$C$14*MAX(0,'3. Leases'!$F$14*'3. Leases'!$E$14*(1+'2. Inputs'!$B$6)^(('3. Leases'!$G$14+'3. Leases'!$H$14+INT(($A31-'3. Leases'!$G$14-1)/('3. Leases'!$H$14+'2. Inputs'!$B$11))*('3. Leases'!$H$14+'2. Inputs'!$B$11))/4)-('2. Inputs'!$B$3+'2. Inputs'!$B$4)*(1+'2. Inputs'!$B$7)^(('3. Leases'!$G$14+'3. Leases'!$H$14+INT(($A31-'3. Leases'!$G$14-1)/('3. Leases'!$H$14+'2. Inputs'!$B$11))*('3. Leases'!$H$14+'2. Inputs'!$B$11))/4))))</f>
        <v>478500</v>
      </c>
      <c r="BI31" s="15" t="n">
        <f aca="false">IF($A31&lt;='3. Leases'!$G$14,0,IF(BF31=0,'3. Leases'!$C$14*'2. Inputs'!$B$8*(1+'2. Inputs'!$B$7)^(('3. Leases'!$G$14+INT(($A31-'3. Leases'!$G$14-1)/('3. Leases'!$H$14+'2. Inputs'!$B$11))*('3. Leases'!$H$14+'2. Inputs'!$B$11))/4),0)+IF(BF31='3. Leases'!$H$14,'2. Inputs'!$B$12*MAX(0,'3. Leases'!$F$14*'3. Leases'!$E$14*(1+'2. Inputs'!$B$6)^(('3. Leases'!$G$14+'3. Leases'!$H$14+INT(($A31-'3. Leases'!$G$14-1)/('3. Leases'!$H$14+'2. Inputs'!$B$11))*('3. Leases'!$H$14+'2. Inputs'!$B$11))/4)-('2. Inputs'!$B$3+'2. Inputs'!$B$4)*(1+'2. Inputs'!$B$7)^(('3. Leases'!$G$14+'3. Leases'!$H$14+INT(($A31-'3. Leases'!$G$14-1)/('3. Leases'!$H$14+'2. Inputs'!$B$11))*('3. Leases'!$H$14+'2. Inputs'!$B$11))/4))*'3. Leases'!$C$14,0))</f>
        <v>0</v>
      </c>
      <c r="BJ31" s="15" t="n">
        <f aca="false">IF($A31&lt;='3. Leases'!$G$14,0,IF(BF31&lt;'3. Leases'!$H$14,'3. Leases'!$C$14,0))</f>
        <v>0</v>
      </c>
      <c r="BK31" s="14" t="n">
        <f aca="false">IF($A31&lt;='3. Leases'!$G$15,-1,MOD($A31-'3. Leases'!$G$15-1,('3. Leases'!$H$15+'2. Inputs'!$B$11)))</f>
        <v>11</v>
      </c>
      <c r="BL31" s="15" t="n">
        <f aca="false">IF($A31&lt;='3. Leases'!$G$15,'3. Leases'!$C$15*'3. Leases'!$D$15/4,IF(BK31&lt;'3. Leases'!$H$15+'2. Inputs'!$B$10,0,'3. Leases'!$C$15*MAX(0,'3. Leases'!$F$15*'3. Leases'!$E$15*(1+'2. Inputs'!$B$6)^(('3. Leases'!$G$15+'3. Leases'!$H$15+INT(($A31-'3. Leases'!$G$15-1)/('3. Leases'!$H$15+'2. Inputs'!$B$11))*('3. Leases'!$H$15+'2. Inputs'!$B$11))/4)-('2. Inputs'!$B$3+'2. Inputs'!$B$4)*(1+'2. Inputs'!$B$7)^(('3. Leases'!$G$15+'3. Leases'!$H$15+INT(($A31-'3. Leases'!$G$15-1)/('3. Leases'!$H$15+'2. Inputs'!$B$11))*('3. Leases'!$H$15+'2. Inputs'!$B$11))/4))/4))</f>
        <v>47760.5905913129</v>
      </c>
      <c r="BM31" s="15" t="n">
        <f aca="false">IF($A31&lt;='3. Leases'!$G$15,'3. Leases'!$C$15*'3. Leases'!$D$15,IF(BK31&lt;'3. Leases'!$H$15,0,'3. Leases'!$C$15*MAX(0,'3. Leases'!$F$15*'3. Leases'!$E$15*(1+'2. Inputs'!$B$6)^(('3. Leases'!$G$15+'3. Leases'!$H$15+INT(($A31-'3. Leases'!$G$15-1)/('3. Leases'!$H$15+'2. Inputs'!$B$11))*('3. Leases'!$H$15+'2. Inputs'!$B$11))/4)-('2. Inputs'!$B$3+'2. Inputs'!$B$4)*(1+'2. Inputs'!$B$7)^(('3. Leases'!$G$15+'3. Leases'!$H$15+INT(($A31-'3. Leases'!$G$15-1)/('3. Leases'!$H$15+'2. Inputs'!$B$11))*('3. Leases'!$H$15+'2. Inputs'!$B$11))/4))))</f>
        <v>191042.362365252</v>
      </c>
      <c r="BN31" s="15" t="n">
        <f aca="false">IF($A31&lt;='3. Leases'!$G$15,0,IF(BK31=0,'3. Leases'!$C$15*'2. Inputs'!$B$8*(1+'2. Inputs'!$B$7)^(('3. Leases'!$G$15+INT(($A31-'3. Leases'!$G$15-1)/('3. Leases'!$H$15+'2. Inputs'!$B$11))*('3. Leases'!$H$15+'2. Inputs'!$B$11))/4),0)+IF(BK31='3. Leases'!$H$15,'2. Inputs'!$B$12*MAX(0,'3. Leases'!$F$15*'3. Leases'!$E$15*(1+'2. Inputs'!$B$6)^(('3. Leases'!$G$15+'3. Leases'!$H$15+INT(($A31-'3. Leases'!$G$15-1)/('3. Leases'!$H$15+'2. Inputs'!$B$11))*('3. Leases'!$H$15+'2. Inputs'!$B$11))/4)-('2. Inputs'!$B$3+'2. Inputs'!$B$4)*(1+'2. Inputs'!$B$7)^(('3. Leases'!$G$15+'3. Leases'!$H$15+INT(($A31-'3. Leases'!$G$15-1)/('3. Leases'!$H$15+'2. Inputs'!$B$11))*('3. Leases'!$H$15+'2. Inputs'!$B$11))/4))*'3. Leases'!$C$15,0))</f>
        <v>0</v>
      </c>
      <c r="BO31" s="15" t="n">
        <f aca="false">IF($A31&lt;='3. Leases'!$G$15,0,IF(BK31&lt;'3. Leases'!$H$15,'3. Leases'!$C$15,0))</f>
        <v>0</v>
      </c>
      <c r="BP31" s="14" t="n">
        <f aca="false">IF($A31&lt;='3. Leases'!$G$16,-1,MOD($A31-'3. Leases'!$G$16-1,('3. Leases'!$H$16+'2. Inputs'!$B$11)))</f>
        <v>-1</v>
      </c>
      <c r="BQ31" s="15" t="n">
        <f aca="false">IF($A31&lt;='3. Leases'!$G$16,'3. Leases'!$C$16*'3. Leases'!$D$16/4,IF(BP31&lt;'3. Leases'!$H$16+'2. Inputs'!$B$10,0,'3. Leases'!$C$16*MAX(0,'3. Leases'!$F$16*'3. Leases'!$E$16*(1+'2. Inputs'!$B$6)^(('3. Leases'!$G$16+'3. Leases'!$H$16+INT(($A31-'3. Leases'!$G$16-1)/('3. Leases'!$H$16+'2. Inputs'!$B$11))*('3. Leases'!$H$16+'2. Inputs'!$B$11))/4)-('2. Inputs'!$B$3+'2. Inputs'!$B$4)*(1+'2. Inputs'!$B$7)^(('3. Leases'!$G$16+'3. Leases'!$H$16+INT(($A31-'3. Leases'!$G$16-1)/('3. Leases'!$H$16+'2. Inputs'!$B$11))*('3. Leases'!$H$16+'2. Inputs'!$B$11))/4))/4))</f>
        <v>54687.5</v>
      </c>
      <c r="BR31" s="15" t="n">
        <f aca="false">IF($A31&lt;='3. Leases'!$G$16,'3. Leases'!$C$16*'3. Leases'!$D$16,IF(BP31&lt;'3. Leases'!$H$16,0,'3. Leases'!$C$16*MAX(0,'3. Leases'!$F$16*'3. Leases'!$E$16*(1+'2. Inputs'!$B$6)^(('3. Leases'!$G$16+'3. Leases'!$H$16+INT(($A31-'3. Leases'!$G$16-1)/('3. Leases'!$H$16+'2. Inputs'!$B$11))*('3. Leases'!$H$16+'2. Inputs'!$B$11))/4)-('2. Inputs'!$B$3+'2. Inputs'!$B$4)*(1+'2. Inputs'!$B$7)^(('3. Leases'!$G$16+'3. Leases'!$H$16+INT(($A31-'3. Leases'!$G$16-1)/('3. Leases'!$H$16+'2. Inputs'!$B$11))*('3. Leases'!$H$16+'2. Inputs'!$B$11))/4))))</f>
        <v>218750</v>
      </c>
      <c r="BS31" s="15" t="n">
        <f aca="false">IF($A31&lt;='3. Leases'!$G$16,0,IF(BP31=0,'3. Leases'!$C$16*'2. Inputs'!$B$8*(1+'2. Inputs'!$B$7)^(('3. Leases'!$G$16+INT(($A31-'3. Leases'!$G$16-1)/('3. Leases'!$H$16+'2. Inputs'!$B$11))*('3. Leases'!$H$16+'2. Inputs'!$B$11))/4),0)+IF(BP31='3. Leases'!$H$16,'2. Inputs'!$B$12*MAX(0,'3. Leases'!$F$16*'3. Leases'!$E$16*(1+'2. Inputs'!$B$6)^(('3. Leases'!$G$16+'3. Leases'!$H$16+INT(($A31-'3. Leases'!$G$16-1)/('3. Leases'!$H$16+'2. Inputs'!$B$11))*('3. Leases'!$H$16+'2. Inputs'!$B$11))/4)-('2. Inputs'!$B$3+'2. Inputs'!$B$4)*(1+'2. Inputs'!$B$7)^(('3. Leases'!$G$16+'3. Leases'!$H$16+INT(($A31-'3. Leases'!$G$16-1)/('3. Leases'!$H$16+'2. Inputs'!$B$11))*('3. Leases'!$H$16+'2. Inputs'!$B$11))/4))*'3. Leases'!$C$16,0))</f>
        <v>0</v>
      </c>
      <c r="BT31" s="15" t="n">
        <f aca="false">IF($A31&lt;='3. Leases'!$G$16,0,IF(BP31&lt;'3. Leases'!$H$16,'3. Leases'!$C$16,0))</f>
        <v>0</v>
      </c>
      <c r="BU31" s="14" t="n">
        <f aca="false">IF($A31&lt;='3. Leases'!$G$17,-1,MOD($A31-'3. Leases'!$G$17-1,('3. Leases'!$H$17+'2. Inputs'!$B$11)))</f>
        <v>23</v>
      </c>
      <c r="BV31" s="15" t="n">
        <f aca="false">IF($A31&lt;='3. Leases'!$G$17,'3. Leases'!$C$17*'3. Leases'!$D$17/4,IF(BU31&lt;'3. Leases'!$H$17+'2. Inputs'!$B$10,0,'3. Leases'!$C$17*MAX(0,'3. Leases'!$F$17*'3. Leases'!$E$17*(1+'2. Inputs'!$B$6)^(('3. Leases'!$G$17+'3. Leases'!$H$17+INT(($A31-'3. Leases'!$G$17-1)/('3. Leases'!$H$17+'2. Inputs'!$B$11))*('3. Leases'!$H$17+'2. Inputs'!$B$11))/4)-('2. Inputs'!$B$3+'2. Inputs'!$B$4)*(1+'2. Inputs'!$B$7)^(('3. Leases'!$G$17+'3. Leases'!$H$17+INT(($A31-'3. Leases'!$G$17-1)/('3. Leases'!$H$17+'2. Inputs'!$B$11))*('3. Leases'!$H$17+'2. Inputs'!$B$11))/4))/4))</f>
        <v>24831.3684375</v>
      </c>
      <c r="BW31" s="15" t="n">
        <f aca="false">IF($A31&lt;='3. Leases'!$G$17,'3. Leases'!$C$17*'3. Leases'!$D$17,IF(BU31&lt;'3. Leases'!$H$17,0,'3. Leases'!$C$17*MAX(0,'3. Leases'!$F$17*'3. Leases'!$E$17*(1+'2. Inputs'!$B$6)^(('3. Leases'!$G$17+'3. Leases'!$H$17+INT(($A31-'3. Leases'!$G$17-1)/('3. Leases'!$H$17+'2. Inputs'!$B$11))*('3. Leases'!$H$17+'2. Inputs'!$B$11))/4)-('2. Inputs'!$B$3+'2. Inputs'!$B$4)*(1+'2. Inputs'!$B$7)^(('3. Leases'!$G$17+'3. Leases'!$H$17+INT(($A31-'3. Leases'!$G$17-1)/('3. Leases'!$H$17+'2. Inputs'!$B$11))*('3. Leases'!$H$17+'2. Inputs'!$B$11))/4))))</f>
        <v>99325.47375</v>
      </c>
      <c r="BX31" s="15" t="n">
        <f aca="false">IF($A31&lt;='3. Leases'!$G$17,0,IF(BU31=0,'3. Leases'!$C$17*'2. Inputs'!$B$8*(1+'2. Inputs'!$B$7)^(('3. Leases'!$G$17+INT(($A31-'3. Leases'!$G$17-1)/('3. Leases'!$H$17+'2. Inputs'!$B$11))*('3. Leases'!$H$17+'2. Inputs'!$B$11))/4),0)+IF(BU31='3. Leases'!$H$17,'2. Inputs'!$B$12*MAX(0,'3. Leases'!$F$17*'3. Leases'!$E$17*(1+'2. Inputs'!$B$6)^(('3. Leases'!$G$17+'3. Leases'!$H$17+INT(($A31-'3. Leases'!$G$17-1)/('3. Leases'!$H$17+'2. Inputs'!$B$11))*('3. Leases'!$H$17+'2. Inputs'!$B$11))/4)-('2. Inputs'!$B$3+'2. Inputs'!$B$4)*(1+'2. Inputs'!$B$7)^(('3. Leases'!$G$17+'3. Leases'!$H$17+INT(($A31-'3. Leases'!$G$17-1)/('3. Leases'!$H$17+'2. Inputs'!$B$11))*('3. Leases'!$H$17+'2. Inputs'!$B$11))/4))*'3. Leases'!$C$17,0))</f>
        <v>0</v>
      </c>
      <c r="BY31" s="15" t="n">
        <f aca="false">IF($A31&lt;='3. Leases'!$G$17,0,IF(BU31&lt;'3. Leases'!$H$17,'3. Leases'!$C$17,0))</f>
        <v>0</v>
      </c>
      <c r="BZ31" s="14" t="n">
        <f aca="false">IF($A31&lt;='3. Leases'!$G$18,-1,MOD($A31-'3. Leases'!$G$18-1,('3. Leases'!$H$18+'2. Inputs'!$B$11)))</f>
        <v>7</v>
      </c>
      <c r="CA31" s="15" t="n">
        <f aca="false">IF($A31&lt;='3. Leases'!$G$18,'3. Leases'!$C$18*'3. Leases'!$D$18/4,IF(BZ31&lt;'3. Leases'!$H$18+'2. Inputs'!$B$10,0,'3. Leases'!$C$18*MAX(0,'3. Leases'!$F$18*'3. Leases'!$E$18*(1+'2. Inputs'!$B$6)^(('3. Leases'!$G$18+'3. Leases'!$H$18+INT(($A31-'3. Leases'!$G$18-1)/('3. Leases'!$H$18+'2. Inputs'!$B$11))*('3. Leases'!$H$18+'2. Inputs'!$B$11))/4)-('2. Inputs'!$B$3+'2. Inputs'!$B$4)*(1+'2. Inputs'!$B$7)^(('3. Leases'!$G$18+'3. Leases'!$H$18+INT(($A31-'3. Leases'!$G$18-1)/('3. Leases'!$H$18+'2. Inputs'!$B$11))*('3. Leases'!$H$18+'2. Inputs'!$B$11))/4))/4))</f>
        <v>97650.1310263876</v>
      </c>
      <c r="CB31" s="15" t="n">
        <f aca="false">IF($A31&lt;='3. Leases'!$G$18,'3. Leases'!$C$18*'3. Leases'!$D$18,IF(BZ31&lt;'3. Leases'!$H$18,0,'3. Leases'!$C$18*MAX(0,'3. Leases'!$F$18*'3. Leases'!$E$18*(1+'2. Inputs'!$B$6)^(('3. Leases'!$G$18+'3. Leases'!$H$18+INT(($A31-'3. Leases'!$G$18-1)/('3. Leases'!$H$18+'2. Inputs'!$B$11))*('3. Leases'!$H$18+'2. Inputs'!$B$11))/4)-('2. Inputs'!$B$3+'2. Inputs'!$B$4)*(1+'2. Inputs'!$B$7)^(('3. Leases'!$G$18+'3. Leases'!$H$18+INT(($A31-'3. Leases'!$G$18-1)/('3. Leases'!$H$18+'2. Inputs'!$B$11))*('3. Leases'!$H$18+'2. Inputs'!$B$11))/4))))</f>
        <v>390600.52410555</v>
      </c>
      <c r="CC31" s="15" t="n">
        <f aca="false">IF($A31&lt;='3. Leases'!$G$18,0,IF(BZ31=0,'3. Leases'!$C$18*'2. Inputs'!$B$8*(1+'2. Inputs'!$B$7)^(('3. Leases'!$G$18+INT(($A31-'3. Leases'!$G$18-1)/('3. Leases'!$H$18+'2. Inputs'!$B$11))*('3. Leases'!$H$18+'2. Inputs'!$B$11))/4),0)+IF(BZ31='3. Leases'!$H$18,'2. Inputs'!$B$12*MAX(0,'3. Leases'!$F$18*'3. Leases'!$E$18*(1+'2. Inputs'!$B$6)^(('3. Leases'!$G$18+'3. Leases'!$H$18+INT(($A31-'3. Leases'!$G$18-1)/('3. Leases'!$H$18+'2. Inputs'!$B$11))*('3. Leases'!$H$18+'2. Inputs'!$B$11))/4)-('2. Inputs'!$B$3+'2. Inputs'!$B$4)*(1+'2. Inputs'!$B$7)^(('3. Leases'!$G$18+'3. Leases'!$H$18+INT(($A31-'3. Leases'!$G$18-1)/('3. Leases'!$H$18+'2. Inputs'!$B$11))*('3. Leases'!$H$18+'2. Inputs'!$B$11))/4))*'3. Leases'!$C$18,0))</f>
        <v>0</v>
      </c>
      <c r="CD31" s="15" t="n">
        <f aca="false">IF($A31&lt;='3. Leases'!$G$18,0,IF(BZ31&lt;'3. Leases'!$H$18,'3. Leases'!$C$18,0))</f>
        <v>0</v>
      </c>
      <c r="CE31" s="14" t="n">
        <f aca="false">IF($A31&lt;='3. Leases'!$G$19,-1,MOD($A31-'3. Leases'!$G$19-1,('3. Leases'!$H$19+'2. Inputs'!$B$11)))</f>
        <v>3</v>
      </c>
      <c r="CF31" s="15" t="n">
        <f aca="false">IF($A31&lt;='3. Leases'!$G$19,'3. Leases'!$C$19*'3. Leases'!$D$19/4,IF(CE31&lt;'3. Leases'!$H$19+'2. Inputs'!$B$10,0,'3. Leases'!$C$19*MAX(0,'3. Leases'!$F$19*'3. Leases'!$E$19*(1+'2. Inputs'!$B$6)^(('3. Leases'!$G$19+'3. Leases'!$H$19+INT(($A31-'3. Leases'!$G$19-1)/('3. Leases'!$H$19+'2. Inputs'!$B$11))*('3. Leases'!$H$19+'2. Inputs'!$B$11))/4)-('2. Inputs'!$B$3+'2. Inputs'!$B$4)*(1+'2. Inputs'!$B$7)^(('3. Leases'!$G$19+'3. Leases'!$H$19+INT(($A31-'3. Leases'!$G$19-1)/('3. Leases'!$H$19+'2. Inputs'!$B$11))*('3. Leases'!$H$19+'2. Inputs'!$B$11))/4))/4))</f>
        <v>0</v>
      </c>
      <c r="CG31" s="15" t="n">
        <f aca="false">IF($A31&lt;='3. Leases'!$G$19,'3. Leases'!$C$19*'3. Leases'!$D$19,IF(CE31&lt;'3. Leases'!$H$19,0,'3. Leases'!$C$19*MAX(0,'3. Leases'!$F$19*'3. Leases'!$E$19*(1+'2. Inputs'!$B$6)^(('3. Leases'!$G$19+'3. Leases'!$H$19+INT(($A31-'3. Leases'!$G$19-1)/('3. Leases'!$H$19+'2. Inputs'!$B$11))*('3. Leases'!$H$19+'2. Inputs'!$B$11))/4)-('2. Inputs'!$B$3+'2. Inputs'!$B$4)*(1+'2. Inputs'!$B$7)^(('3. Leases'!$G$19+'3. Leases'!$H$19+INT(($A31-'3. Leases'!$G$19-1)/('3. Leases'!$H$19+'2. Inputs'!$B$11))*('3. Leases'!$H$19+'2. Inputs'!$B$11))/4))))</f>
        <v>0</v>
      </c>
      <c r="CH31" s="15" t="n">
        <f aca="false">IF($A31&lt;='3. Leases'!$G$19,0,IF(CE31=0,'3. Leases'!$C$19*'2. Inputs'!$B$8*(1+'2. Inputs'!$B$7)^(('3. Leases'!$G$19+INT(($A31-'3. Leases'!$G$19-1)/('3. Leases'!$H$19+'2. Inputs'!$B$11))*('3. Leases'!$H$19+'2. Inputs'!$B$11))/4),0)+IF(CE31='3. Leases'!$H$19,'2. Inputs'!$B$12*MAX(0,'3. Leases'!$F$19*'3. Leases'!$E$19*(1+'2. Inputs'!$B$6)^(('3. Leases'!$G$19+'3. Leases'!$H$19+INT(($A31-'3. Leases'!$G$19-1)/('3. Leases'!$H$19+'2. Inputs'!$B$11))*('3. Leases'!$H$19+'2. Inputs'!$B$11))/4)-('2. Inputs'!$B$3+'2. Inputs'!$B$4)*(1+'2. Inputs'!$B$7)^(('3. Leases'!$G$19+'3. Leases'!$H$19+INT(($A31-'3. Leases'!$G$19-1)/('3. Leases'!$H$19+'2. Inputs'!$B$11))*('3. Leases'!$H$19+'2. Inputs'!$B$11))/4))*'3. Leases'!$C$19,0))</f>
        <v>0</v>
      </c>
      <c r="CI31" s="15" t="n">
        <f aca="false">IF($A31&lt;='3. Leases'!$G$19,0,IF(CE31&lt;'3. Leases'!$H$19,'3. Leases'!$C$19,0))</f>
        <v>2050</v>
      </c>
      <c r="CJ31" s="15" t="n">
        <f aca="false">D31+I31+N31+S31+X31+AC31+AH31+AM31+AR31+AW31+BB31+BG31+BL31+BQ31+BV31+CA31+CF31</f>
        <v>1045030.27084016</v>
      </c>
      <c r="CK31" s="15" t="n">
        <f aca="false">E31+J31+O31+T31+Y31+AD31+AI31+AN31+AS31+AX31+BC31+BH31+BM31+BR31+BW31+CB31+CG31</f>
        <v>4416315.64802318</v>
      </c>
      <c r="CL31" s="15" t="n">
        <f aca="false">F31+K31+P31+U31+Z31+AE31+AJ31+AO31+AT31+AY31+BD31+BI31+BN31+BS31+BX31+CC31+CH31</f>
        <v>0</v>
      </c>
      <c r="CM31" s="15" t="n">
        <f aca="false">G31+L31+Q31+V31+AA31+AF31+AK31+AP31+AU31+AZ31+BE31+BJ31+BO31+BT31+BY31+CD31+CI31</f>
        <v>3770</v>
      </c>
      <c r="CN31" s="15" t="n">
        <f aca="false">CJ31*(1-'2. Inputs'!$B$13)*(1-'2. Inputs'!$B$15)-CM31*('2. Inputs'!$B$5-'2. Inputs'!$B$4*MIN('2. Inputs'!$B$14,'2. Inputs'!$B$9)/'2. Inputs'!$B$9)*(1+'2. Inputs'!$B$7)^(($A31-1)/4)/4</f>
        <v>861392.646366601</v>
      </c>
      <c r="CO31" s="15" t="n">
        <f aca="false">CN31-CL31</f>
        <v>861392.646366601</v>
      </c>
      <c r="CP31" s="16" t="n">
        <f aca="false">1/(1+((1+'2. Inputs'!$B$16)^0.25-1))^$A31</f>
        <v>0.564926350772738</v>
      </c>
      <c r="CQ31" s="15" t="n">
        <f aca="false">CO31*CP31</f>
        <v>486623.404294356</v>
      </c>
    </row>
    <row r="32" customFormat="false" ht="15" hidden="false" customHeight="false" outlineLevel="0" collapsed="false">
      <c r="A32" s="0" t="n">
        <v>29</v>
      </c>
      <c r="B32" s="0" t="n">
        <f aca="false">CEILING(A32/4,1)</f>
        <v>8</v>
      </c>
      <c r="C32" s="14" t="n">
        <f aca="false">IF($A32&lt;='3. Leases'!$G$3,-1,MOD($A32-'3. Leases'!$G$3-1,('3. Leases'!$H$3+'2. Inputs'!$B$11)))</f>
        <v>-1</v>
      </c>
      <c r="D32" s="15" t="n">
        <f aca="false">IF($A32&lt;='3. Leases'!$G$3,'3. Leases'!$C$3*'3. Leases'!$D$3/4,IF(C32&lt;'3. Leases'!$H$3+'2. Inputs'!$B$10,0,'3. Leases'!$C$3*MAX(0,'3. Leases'!$F$3*'3. Leases'!$E$3*(1+'2. Inputs'!$B$6)^(('3. Leases'!$G$3+'3. Leases'!$H$3+INT(($A32-'3. Leases'!$G$3-1)/('3. Leases'!$H$3+'2. Inputs'!$B$11))*('3. Leases'!$H$3+'2. Inputs'!$B$11))/4)-('2. Inputs'!$B$3+'2. Inputs'!$B$4)*(1+'2. Inputs'!$B$7)^(('3. Leases'!$G$3+'3. Leases'!$H$3+INT(($A32-'3. Leases'!$G$3-1)/('3. Leases'!$H$3+'2. Inputs'!$B$11))*('3. Leases'!$H$3+'2. Inputs'!$B$11))/4))/4))</f>
        <v>140400</v>
      </c>
      <c r="E32" s="15" t="n">
        <f aca="false">IF($A32&lt;='3. Leases'!$G$3,'3. Leases'!$C$3*'3. Leases'!$D$3,IF(C32&lt;'3. Leases'!$H$3,0,'3. Leases'!$C$3*MAX(0,'3. Leases'!$F$3*'3. Leases'!$E$3*(1+'2. Inputs'!$B$6)^(('3. Leases'!$G$3+'3. Leases'!$H$3+INT(($A32-'3. Leases'!$G$3-1)/('3. Leases'!$H$3+'2. Inputs'!$B$11))*('3. Leases'!$H$3+'2. Inputs'!$B$11))/4)-('2. Inputs'!$B$3+'2. Inputs'!$B$4)*(1+'2. Inputs'!$B$7)^(('3. Leases'!$G$3+'3. Leases'!$H$3+INT(($A32-'3. Leases'!$G$3-1)/('3. Leases'!$H$3+'2. Inputs'!$B$11))*('3. Leases'!$H$3+'2. Inputs'!$B$11))/4))))</f>
        <v>561600</v>
      </c>
      <c r="F32" s="15" t="n">
        <f aca="false">IF($A32&lt;='3. Leases'!$G$3,0,IF(C32=0,'3. Leases'!$C$3*'2. Inputs'!$B$8*(1+'2. Inputs'!$B$7)^(('3. Leases'!$G$3+INT(($A32-'3. Leases'!$G$3-1)/('3. Leases'!$H$3+'2. Inputs'!$B$11))*('3. Leases'!$H$3+'2. Inputs'!$B$11))/4),0)+IF(C32='3. Leases'!$H$3,'2. Inputs'!$B$12*MAX(0,'3. Leases'!$F$3*'3. Leases'!$E$3*(1+'2. Inputs'!$B$6)^(('3. Leases'!$G$3+'3. Leases'!$H$3+INT(($A32-'3. Leases'!$G$3-1)/('3. Leases'!$H$3+'2. Inputs'!$B$11))*('3. Leases'!$H$3+'2. Inputs'!$B$11))/4)-('2. Inputs'!$B$3+'2. Inputs'!$B$4)*(1+'2. Inputs'!$B$7)^(('3. Leases'!$G$3+'3. Leases'!$H$3+INT(($A32-'3. Leases'!$G$3-1)/('3. Leases'!$H$3+'2. Inputs'!$B$11))*('3. Leases'!$H$3+'2. Inputs'!$B$11))/4))*'3. Leases'!$C$3,0))</f>
        <v>0</v>
      </c>
      <c r="G32" s="15" t="n">
        <f aca="false">IF($A32&lt;='3. Leases'!$G$3,0,IF(C32&lt;'3. Leases'!$H$3,'3. Leases'!$C$3,0))</f>
        <v>0</v>
      </c>
      <c r="H32" s="14" t="n">
        <f aca="false">IF($A32&lt;='3. Leases'!$G$4,-1,MOD($A32-'3. Leases'!$G$4-1,('3. Leases'!$H$4+'2. Inputs'!$B$11)))</f>
        <v>14</v>
      </c>
      <c r="I32" s="15" t="n">
        <f aca="false">IF($A32&lt;='3. Leases'!$G$4,'3. Leases'!$C$4*'3. Leases'!$D$4/4,IF(H32&lt;'3. Leases'!$H$4+'2. Inputs'!$B$10,0,'3. Leases'!$C$4*MAX(0,'3. Leases'!$F$4*'3. Leases'!$E$4*(1+'2. Inputs'!$B$6)^(('3. Leases'!$G$4+'3. Leases'!$H$4+INT(($A32-'3. Leases'!$G$4-1)/('3. Leases'!$H$4+'2. Inputs'!$B$11))*('3. Leases'!$H$4+'2. Inputs'!$B$11))/4)-('2. Inputs'!$B$3+'2. Inputs'!$B$4)*(1+'2. Inputs'!$B$7)^(('3. Leases'!$G$4+'3. Leases'!$H$4+INT(($A32-'3. Leases'!$G$4-1)/('3. Leases'!$H$4+'2. Inputs'!$B$11))*('3. Leases'!$H$4+'2. Inputs'!$B$11))/4))/4))</f>
        <v>142225.890018863</v>
      </c>
      <c r="J32" s="15" t="n">
        <f aca="false">IF($A32&lt;='3. Leases'!$G$4,'3. Leases'!$C$4*'3. Leases'!$D$4,IF(H32&lt;'3. Leases'!$H$4,0,'3. Leases'!$C$4*MAX(0,'3. Leases'!$F$4*'3. Leases'!$E$4*(1+'2. Inputs'!$B$6)^(('3. Leases'!$G$4+'3. Leases'!$H$4+INT(($A32-'3. Leases'!$G$4-1)/('3. Leases'!$H$4+'2. Inputs'!$B$11))*('3. Leases'!$H$4+'2. Inputs'!$B$11))/4)-('2. Inputs'!$B$3+'2. Inputs'!$B$4)*(1+'2. Inputs'!$B$7)^(('3. Leases'!$G$4+'3. Leases'!$H$4+INT(($A32-'3. Leases'!$G$4-1)/('3. Leases'!$H$4+'2. Inputs'!$B$11))*('3. Leases'!$H$4+'2. Inputs'!$B$11))/4))))</f>
        <v>568903.56007545</v>
      </c>
      <c r="K32" s="15" t="n">
        <f aca="false">IF($A32&lt;='3. Leases'!$G$4,0,IF(H32=0,'3. Leases'!$C$4*'2. Inputs'!$B$8*(1+'2. Inputs'!$B$7)^(('3. Leases'!$G$4+INT(($A32-'3. Leases'!$G$4-1)/('3. Leases'!$H$4+'2. Inputs'!$B$11))*('3. Leases'!$H$4+'2. Inputs'!$B$11))/4),0)+IF(H32='3. Leases'!$H$4,'2. Inputs'!$B$12*MAX(0,'3. Leases'!$F$4*'3. Leases'!$E$4*(1+'2. Inputs'!$B$6)^(('3. Leases'!$G$4+'3. Leases'!$H$4+INT(($A32-'3. Leases'!$G$4-1)/('3. Leases'!$H$4+'2. Inputs'!$B$11))*('3. Leases'!$H$4+'2. Inputs'!$B$11))/4)-('2. Inputs'!$B$3+'2. Inputs'!$B$4)*(1+'2. Inputs'!$B$7)^(('3. Leases'!$G$4+'3. Leases'!$H$4+INT(($A32-'3. Leases'!$G$4-1)/('3. Leases'!$H$4+'2. Inputs'!$B$11))*('3. Leases'!$H$4+'2. Inputs'!$B$11))/4))*'3. Leases'!$C$4,0))</f>
        <v>0</v>
      </c>
      <c r="L32" s="15" t="n">
        <f aca="false">IF($A32&lt;='3. Leases'!$G$4,0,IF(H32&lt;'3. Leases'!$H$4,'3. Leases'!$C$4,0))</f>
        <v>0</v>
      </c>
      <c r="M32" s="14" t="n">
        <f aca="false">IF($A32&lt;='3. Leases'!$G$5,-1,MOD($A32-'3. Leases'!$G$5-1,('3. Leases'!$H$5+'2. Inputs'!$B$11)))</f>
        <v>22</v>
      </c>
      <c r="N32" s="15" t="n">
        <f aca="false">IF($A32&lt;='3. Leases'!$G$5,'3. Leases'!$C$5*'3. Leases'!$D$5/4,IF(M32&lt;'3. Leases'!$H$5+'2. Inputs'!$B$10,0,'3. Leases'!$C$5*MAX(0,'3. Leases'!$F$5*'3. Leases'!$E$5*(1+'2. Inputs'!$B$6)^(('3. Leases'!$G$5+'3. Leases'!$H$5+INT(($A32-'3. Leases'!$G$5-1)/('3. Leases'!$H$5+'2. Inputs'!$B$11))*('3. Leases'!$H$5+'2. Inputs'!$B$11))/4)-('2. Inputs'!$B$3+'2. Inputs'!$B$4)*(1+'2. Inputs'!$B$7)^(('3. Leases'!$G$5+'3. Leases'!$H$5+INT(($A32-'3. Leases'!$G$5-1)/('3. Leases'!$H$5+'2. Inputs'!$B$11))*('3. Leases'!$H$5+'2. Inputs'!$B$11))/4))/4))</f>
        <v>77459.1221905334</v>
      </c>
      <c r="O32" s="15" t="n">
        <f aca="false">IF($A32&lt;='3. Leases'!$G$5,'3. Leases'!$C$5*'3. Leases'!$D$5,IF(M32&lt;'3. Leases'!$H$5,0,'3. Leases'!$C$5*MAX(0,'3. Leases'!$F$5*'3. Leases'!$E$5*(1+'2. Inputs'!$B$6)^(('3. Leases'!$G$5+'3. Leases'!$H$5+INT(($A32-'3. Leases'!$G$5-1)/('3. Leases'!$H$5+'2. Inputs'!$B$11))*('3. Leases'!$H$5+'2. Inputs'!$B$11))/4)-('2. Inputs'!$B$3+'2. Inputs'!$B$4)*(1+'2. Inputs'!$B$7)^(('3. Leases'!$G$5+'3. Leases'!$H$5+INT(($A32-'3. Leases'!$G$5-1)/('3. Leases'!$H$5+'2. Inputs'!$B$11))*('3. Leases'!$H$5+'2. Inputs'!$B$11))/4))))</f>
        <v>309836.488762134</v>
      </c>
      <c r="P32" s="15" t="n">
        <f aca="false">IF($A32&lt;='3. Leases'!$G$5,0,IF(M32=0,'3. Leases'!$C$5*'2. Inputs'!$B$8*(1+'2. Inputs'!$B$7)^(('3. Leases'!$G$5+INT(($A32-'3. Leases'!$G$5-1)/('3. Leases'!$H$5+'2. Inputs'!$B$11))*('3. Leases'!$H$5+'2. Inputs'!$B$11))/4),0)+IF(M32='3. Leases'!$H$5,'2. Inputs'!$B$12*MAX(0,'3. Leases'!$F$5*'3. Leases'!$E$5*(1+'2. Inputs'!$B$6)^(('3. Leases'!$G$5+'3. Leases'!$H$5+INT(($A32-'3. Leases'!$G$5-1)/('3. Leases'!$H$5+'2. Inputs'!$B$11))*('3. Leases'!$H$5+'2. Inputs'!$B$11))/4)-('2. Inputs'!$B$3+'2. Inputs'!$B$4)*(1+'2. Inputs'!$B$7)^(('3. Leases'!$G$5+'3. Leases'!$H$5+INT(($A32-'3. Leases'!$G$5-1)/('3. Leases'!$H$5+'2. Inputs'!$B$11))*('3. Leases'!$H$5+'2. Inputs'!$B$11))/4))*'3. Leases'!$C$5,0))</f>
        <v>0</v>
      </c>
      <c r="Q32" s="15" t="n">
        <f aca="false">IF($A32&lt;='3. Leases'!$G$5,0,IF(M32&lt;'3. Leases'!$H$5,'3. Leases'!$C$5,0))</f>
        <v>0</v>
      </c>
      <c r="R32" s="14" t="n">
        <f aca="false">IF($A32&lt;='3. Leases'!$G$6,-1,MOD($A32-'3. Leases'!$G$6-1,('3. Leases'!$H$6+'2. Inputs'!$B$11)))</f>
        <v>18</v>
      </c>
      <c r="S32" s="15" t="n">
        <f aca="false">IF($A32&lt;='3. Leases'!$G$6,'3. Leases'!$C$6*'3. Leases'!$D$6/4,IF(R32&lt;'3. Leases'!$H$6+'2. Inputs'!$B$10,0,'3. Leases'!$C$6*MAX(0,'3. Leases'!$F$6*'3. Leases'!$E$6*(1+'2. Inputs'!$B$6)^(('3. Leases'!$G$6+'3. Leases'!$H$6+INT(($A32-'3. Leases'!$G$6-1)/('3. Leases'!$H$6+'2. Inputs'!$B$11))*('3. Leases'!$H$6+'2. Inputs'!$B$11))/4)-('2. Inputs'!$B$3+'2. Inputs'!$B$4)*(1+'2. Inputs'!$B$7)^(('3. Leases'!$G$6+'3. Leases'!$H$6+INT(($A32-'3. Leases'!$G$6-1)/('3. Leases'!$H$6+'2. Inputs'!$B$11))*('3. Leases'!$H$6+'2. Inputs'!$B$11))/4))/4))</f>
        <v>52221.3103266196</v>
      </c>
      <c r="T32" s="15" t="n">
        <f aca="false">IF($A32&lt;='3. Leases'!$G$6,'3. Leases'!$C$6*'3. Leases'!$D$6,IF(R32&lt;'3. Leases'!$H$6,0,'3. Leases'!$C$6*MAX(0,'3. Leases'!$F$6*'3. Leases'!$E$6*(1+'2. Inputs'!$B$6)^(('3. Leases'!$G$6+'3. Leases'!$H$6+INT(($A32-'3. Leases'!$G$6-1)/('3. Leases'!$H$6+'2. Inputs'!$B$11))*('3. Leases'!$H$6+'2. Inputs'!$B$11))/4)-('2. Inputs'!$B$3+'2. Inputs'!$B$4)*(1+'2. Inputs'!$B$7)^(('3. Leases'!$G$6+'3. Leases'!$H$6+INT(($A32-'3. Leases'!$G$6-1)/('3. Leases'!$H$6+'2. Inputs'!$B$11))*('3. Leases'!$H$6+'2. Inputs'!$B$11))/4))))</f>
        <v>208885.241306479</v>
      </c>
      <c r="U32" s="15" t="n">
        <f aca="false">IF($A32&lt;='3. Leases'!$G$6,0,IF(R32=0,'3. Leases'!$C$6*'2. Inputs'!$B$8*(1+'2. Inputs'!$B$7)^(('3. Leases'!$G$6+INT(($A32-'3. Leases'!$G$6-1)/('3. Leases'!$H$6+'2. Inputs'!$B$11))*('3. Leases'!$H$6+'2. Inputs'!$B$11))/4),0)+IF(R32='3. Leases'!$H$6,'2. Inputs'!$B$12*MAX(0,'3. Leases'!$F$6*'3. Leases'!$E$6*(1+'2. Inputs'!$B$6)^(('3. Leases'!$G$6+'3. Leases'!$H$6+INT(($A32-'3. Leases'!$G$6-1)/('3. Leases'!$H$6+'2. Inputs'!$B$11))*('3. Leases'!$H$6+'2. Inputs'!$B$11))/4)-('2. Inputs'!$B$3+'2. Inputs'!$B$4)*(1+'2. Inputs'!$B$7)^(('3. Leases'!$G$6+'3. Leases'!$H$6+INT(($A32-'3. Leases'!$G$6-1)/('3. Leases'!$H$6+'2. Inputs'!$B$11))*('3. Leases'!$H$6+'2. Inputs'!$B$11))/4))*'3. Leases'!$C$6,0))</f>
        <v>0</v>
      </c>
      <c r="V32" s="15" t="n">
        <f aca="false">IF($A32&lt;='3. Leases'!$G$6,0,IF(R32&lt;'3. Leases'!$H$6,'3. Leases'!$C$6,0))</f>
        <v>0</v>
      </c>
      <c r="W32" s="14" t="n">
        <f aca="false">IF($A32&lt;='3. Leases'!$G$7,-1,MOD($A32-'3. Leases'!$G$7-1,('3. Leases'!$H$7+'2. Inputs'!$B$11)))</f>
        <v>4</v>
      </c>
      <c r="X32" s="15" t="n">
        <f aca="false">IF($A32&lt;='3. Leases'!$G$7,'3. Leases'!$C$7*'3. Leases'!$D$7/4,IF(W32&lt;'3. Leases'!$H$7+'2. Inputs'!$B$10,0,'3. Leases'!$C$7*MAX(0,'3. Leases'!$F$7*'3. Leases'!$E$7*(1+'2. Inputs'!$B$6)^(('3. Leases'!$G$7+'3. Leases'!$H$7+INT(($A32-'3. Leases'!$G$7-1)/('3. Leases'!$H$7+'2. Inputs'!$B$11))*('3. Leases'!$H$7+'2. Inputs'!$B$11))/4)-('2. Inputs'!$B$3+'2. Inputs'!$B$4)*(1+'2. Inputs'!$B$7)^(('3. Leases'!$G$7+'3. Leases'!$H$7+INT(($A32-'3. Leases'!$G$7-1)/('3. Leases'!$H$7+'2. Inputs'!$B$11))*('3. Leases'!$H$7+'2. Inputs'!$B$11))/4))/4))</f>
        <v>0</v>
      </c>
      <c r="Y32" s="15" t="n">
        <f aca="false">IF($A32&lt;='3. Leases'!$G$7,'3. Leases'!$C$7*'3. Leases'!$D$7,IF(W32&lt;'3. Leases'!$H$7,0,'3. Leases'!$C$7*MAX(0,'3. Leases'!$F$7*'3. Leases'!$E$7*(1+'2. Inputs'!$B$6)^(('3. Leases'!$G$7+'3. Leases'!$H$7+INT(($A32-'3. Leases'!$G$7-1)/('3. Leases'!$H$7+'2. Inputs'!$B$11))*('3. Leases'!$H$7+'2. Inputs'!$B$11))/4)-('2. Inputs'!$B$3+'2. Inputs'!$B$4)*(1+'2. Inputs'!$B$7)^(('3. Leases'!$G$7+'3. Leases'!$H$7+INT(($A32-'3. Leases'!$G$7-1)/('3. Leases'!$H$7+'2. Inputs'!$B$11))*('3. Leases'!$H$7+'2. Inputs'!$B$11))/4))))</f>
        <v>443006.5386187</v>
      </c>
      <c r="Z32" s="15" t="n">
        <f aca="false">IF($A32&lt;='3. Leases'!$G$7,0,IF(W32=0,'3. Leases'!$C$7*'2. Inputs'!$B$8*(1+'2. Inputs'!$B$7)^(('3. Leases'!$G$7+INT(($A32-'3. Leases'!$G$7-1)/('3. Leases'!$H$7+'2. Inputs'!$B$11))*('3. Leases'!$H$7+'2. Inputs'!$B$11))/4),0)+IF(W32='3. Leases'!$H$7,'2. Inputs'!$B$12*MAX(0,'3. Leases'!$F$7*'3. Leases'!$E$7*(1+'2. Inputs'!$B$6)^(('3. Leases'!$G$7+'3. Leases'!$H$7+INT(($A32-'3. Leases'!$G$7-1)/('3. Leases'!$H$7+'2. Inputs'!$B$11))*('3. Leases'!$H$7+'2. Inputs'!$B$11))/4)-('2. Inputs'!$B$3+'2. Inputs'!$B$4)*(1+'2. Inputs'!$B$7)^(('3. Leases'!$G$7+'3. Leases'!$H$7+INT(($A32-'3. Leases'!$G$7-1)/('3. Leases'!$H$7+'2. Inputs'!$B$11))*('3. Leases'!$H$7+'2. Inputs'!$B$11))/4))*'3. Leases'!$C$7,0))</f>
        <v>66450.9807928049</v>
      </c>
      <c r="AA32" s="15" t="n">
        <f aca="false">IF($A32&lt;='3. Leases'!$G$7,0,IF(W32&lt;'3. Leases'!$H$7,'3. Leases'!$C$7,0))</f>
        <v>0</v>
      </c>
      <c r="AB32" s="14" t="n">
        <f aca="false">IF($A32&lt;='3. Leases'!$G$8,-1,MOD($A32-'3. Leases'!$G$8-1,('3. Leases'!$H$8+'2. Inputs'!$B$11)))</f>
        <v>10</v>
      </c>
      <c r="AC32" s="15" t="n">
        <f aca="false">IF($A32&lt;='3. Leases'!$G$8,'3. Leases'!$C$8*'3. Leases'!$D$8/4,IF(AB32&lt;'3. Leases'!$H$8+'2. Inputs'!$B$10,0,'3. Leases'!$C$8*MAX(0,'3. Leases'!$F$8*'3. Leases'!$E$8*(1+'2. Inputs'!$B$6)^(('3. Leases'!$G$8+'3. Leases'!$H$8+INT(($A32-'3. Leases'!$G$8-1)/('3. Leases'!$H$8+'2. Inputs'!$B$11))*('3. Leases'!$H$8+'2. Inputs'!$B$11))/4)-('2. Inputs'!$B$3+'2. Inputs'!$B$4)*(1+'2. Inputs'!$B$7)^(('3. Leases'!$G$8+'3. Leases'!$H$8+INT(($A32-'3. Leases'!$G$8-1)/('3. Leases'!$H$8+'2. Inputs'!$B$11))*('3. Leases'!$H$8+'2. Inputs'!$B$11))/4))/4))</f>
        <v>64433.4097541974</v>
      </c>
      <c r="AD32" s="15" t="n">
        <f aca="false">IF($A32&lt;='3. Leases'!$G$8,'3. Leases'!$C$8*'3. Leases'!$D$8,IF(AB32&lt;'3. Leases'!$H$8,0,'3. Leases'!$C$8*MAX(0,'3. Leases'!$F$8*'3. Leases'!$E$8*(1+'2. Inputs'!$B$6)^(('3. Leases'!$G$8+'3. Leases'!$H$8+INT(($A32-'3. Leases'!$G$8-1)/('3. Leases'!$H$8+'2. Inputs'!$B$11))*('3. Leases'!$H$8+'2. Inputs'!$B$11))/4)-('2. Inputs'!$B$3+'2. Inputs'!$B$4)*(1+'2. Inputs'!$B$7)^(('3. Leases'!$G$8+'3. Leases'!$H$8+INT(($A32-'3. Leases'!$G$8-1)/('3. Leases'!$H$8+'2. Inputs'!$B$11))*('3. Leases'!$H$8+'2. Inputs'!$B$11))/4))))</f>
        <v>257733.639016789</v>
      </c>
      <c r="AE32" s="15" t="n">
        <f aca="false">IF($A32&lt;='3. Leases'!$G$8,0,IF(AB32=0,'3. Leases'!$C$8*'2. Inputs'!$B$8*(1+'2. Inputs'!$B$7)^(('3. Leases'!$G$8+INT(($A32-'3. Leases'!$G$8-1)/('3. Leases'!$H$8+'2. Inputs'!$B$11))*('3. Leases'!$H$8+'2. Inputs'!$B$11))/4),0)+IF(AB32='3. Leases'!$H$8,'2. Inputs'!$B$12*MAX(0,'3. Leases'!$F$8*'3. Leases'!$E$8*(1+'2. Inputs'!$B$6)^(('3. Leases'!$G$8+'3. Leases'!$H$8+INT(($A32-'3. Leases'!$G$8-1)/('3. Leases'!$H$8+'2. Inputs'!$B$11))*('3. Leases'!$H$8+'2. Inputs'!$B$11))/4)-('2. Inputs'!$B$3+'2. Inputs'!$B$4)*(1+'2. Inputs'!$B$7)^(('3. Leases'!$G$8+'3. Leases'!$H$8+INT(($A32-'3. Leases'!$G$8-1)/('3. Leases'!$H$8+'2. Inputs'!$B$11))*('3. Leases'!$H$8+'2. Inputs'!$B$11))/4))*'3. Leases'!$C$8,0))</f>
        <v>0</v>
      </c>
      <c r="AF32" s="15" t="n">
        <f aca="false">IF($A32&lt;='3. Leases'!$G$8,0,IF(AB32&lt;'3. Leases'!$H$8,'3. Leases'!$C$8,0))</f>
        <v>0</v>
      </c>
      <c r="AG32" s="14" t="n">
        <f aca="false">IF($A32&lt;='3. Leases'!$G$9,-1,MOD($A32-'3. Leases'!$G$9-1,('3. Leases'!$H$9+'2. Inputs'!$B$11)))</f>
        <v>6</v>
      </c>
      <c r="AH32" s="15" t="n">
        <f aca="false">IF($A32&lt;='3. Leases'!$G$9,'3. Leases'!$C$9*'3. Leases'!$D$9/4,IF(AG32&lt;'3. Leases'!$H$9+'2. Inputs'!$B$10,0,'3. Leases'!$C$9*MAX(0,'3. Leases'!$F$9*'3. Leases'!$E$9*(1+'2. Inputs'!$B$6)^(('3. Leases'!$G$9+'3. Leases'!$H$9+INT(($A32-'3. Leases'!$G$9-1)/('3. Leases'!$H$9+'2. Inputs'!$B$11))*('3. Leases'!$H$9+'2. Inputs'!$B$11))/4)-('2. Inputs'!$B$3+'2. Inputs'!$B$4)*(1+'2. Inputs'!$B$7)^(('3. Leases'!$G$9+'3. Leases'!$H$9+INT(($A32-'3. Leases'!$G$9-1)/('3. Leases'!$H$9+'2. Inputs'!$B$11))*('3. Leases'!$H$9+'2. Inputs'!$B$11))/4))/4))</f>
        <v>59048.6411656326</v>
      </c>
      <c r="AI32" s="15" t="n">
        <f aca="false">IF($A32&lt;='3. Leases'!$G$9,'3. Leases'!$C$9*'3. Leases'!$D$9,IF(AG32&lt;'3. Leases'!$H$9,0,'3. Leases'!$C$9*MAX(0,'3. Leases'!$F$9*'3. Leases'!$E$9*(1+'2. Inputs'!$B$6)^(('3. Leases'!$G$9+'3. Leases'!$H$9+INT(($A32-'3. Leases'!$G$9-1)/('3. Leases'!$H$9+'2. Inputs'!$B$11))*('3. Leases'!$H$9+'2. Inputs'!$B$11))/4)-('2. Inputs'!$B$3+'2. Inputs'!$B$4)*(1+'2. Inputs'!$B$7)^(('3. Leases'!$G$9+'3. Leases'!$H$9+INT(($A32-'3. Leases'!$G$9-1)/('3. Leases'!$H$9+'2. Inputs'!$B$11))*('3. Leases'!$H$9+'2. Inputs'!$B$11))/4))))</f>
        <v>236194.564662531</v>
      </c>
      <c r="AJ32" s="15" t="n">
        <f aca="false">IF($A32&lt;='3. Leases'!$G$9,0,IF(AG32=0,'3. Leases'!$C$9*'2. Inputs'!$B$8*(1+'2. Inputs'!$B$7)^(('3. Leases'!$G$9+INT(($A32-'3. Leases'!$G$9-1)/('3. Leases'!$H$9+'2. Inputs'!$B$11))*('3. Leases'!$H$9+'2. Inputs'!$B$11))/4),0)+IF(AG32='3. Leases'!$H$9,'2. Inputs'!$B$12*MAX(0,'3. Leases'!$F$9*'3. Leases'!$E$9*(1+'2. Inputs'!$B$6)^(('3. Leases'!$G$9+'3. Leases'!$H$9+INT(($A32-'3. Leases'!$G$9-1)/('3. Leases'!$H$9+'2. Inputs'!$B$11))*('3. Leases'!$H$9+'2. Inputs'!$B$11))/4)-('2. Inputs'!$B$3+'2. Inputs'!$B$4)*(1+'2. Inputs'!$B$7)^(('3. Leases'!$G$9+'3. Leases'!$H$9+INT(($A32-'3. Leases'!$G$9-1)/('3. Leases'!$H$9+'2. Inputs'!$B$11))*('3. Leases'!$H$9+'2. Inputs'!$B$11))/4))*'3. Leases'!$C$9,0))</f>
        <v>0</v>
      </c>
      <c r="AK32" s="15" t="n">
        <f aca="false">IF($A32&lt;='3. Leases'!$G$9,0,IF(AG32&lt;'3. Leases'!$H$9,'3. Leases'!$C$9,0))</f>
        <v>0</v>
      </c>
      <c r="AL32" s="14" t="n">
        <f aca="false">IF($A32&lt;='3. Leases'!$G$10,-1,MOD($A32-'3. Leases'!$G$10-1,('3. Leases'!$H$10+'2. Inputs'!$B$11)))</f>
        <v>-1</v>
      </c>
      <c r="AM32" s="15" t="n">
        <f aca="false">IF($A32&lt;='3. Leases'!$G$10,'3. Leases'!$C$10*'3. Leases'!$D$10/4,IF(AL32&lt;'3. Leases'!$H$10+'2. Inputs'!$B$10,0,'3. Leases'!$C$10*MAX(0,'3. Leases'!$F$10*'3. Leases'!$E$10*(1+'2. Inputs'!$B$6)^(('3. Leases'!$G$10+'3. Leases'!$H$10+INT(($A32-'3. Leases'!$G$10-1)/('3. Leases'!$H$10+'2. Inputs'!$B$11))*('3. Leases'!$H$10+'2. Inputs'!$B$11))/4)-('2. Inputs'!$B$3+'2. Inputs'!$B$4)*(1+'2. Inputs'!$B$7)^(('3. Leases'!$G$10+'3. Leases'!$H$10+INT(($A32-'3. Leases'!$G$10-1)/('3. Leases'!$H$10+'2. Inputs'!$B$11))*('3. Leases'!$H$10+'2. Inputs'!$B$11))/4))/4))</f>
        <v>24000</v>
      </c>
      <c r="AN32" s="15" t="n">
        <f aca="false">IF($A32&lt;='3. Leases'!$G$10,'3. Leases'!$C$10*'3. Leases'!$D$10,IF(AL32&lt;'3. Leases'!$H$10,0,'3. Leases'!$C$10*MAX(0,'3. Leases'!$F$10*'3. Leases'!$E$10*(1+'2. Inputs'!$B$6)^(('3. Leases'!$G$10+'3. Leases'!$H$10+INT(($A32-'3. Leases'!$G$10-1)/('3. Leases'!$H$10+'2. Inputs'!$B$11))*('3. Leases'!$H$10+'2. Inputs'!$B$11))/4)-('2. Inputs'!$B$3+'2. Inputs'!$B$4)*(1+'2. Inputs'!$B$7)^(('3. Leases'!$G$10+'3. Leases'!$H$10+INT(($A32-'3. Leases'!$G$10-1)/('3. Leases'!$H$10+'2. Inputs'!$B$11))*('3. Leases'!$H$10+'2. Inputs'!$B$11))/4))))</f>
        <v>96000</v>
      </c>
      <c r="AO32" s="15" t="n">
        <f aca="false">IF($A32&lt;='3. Leases'!$G$10,0,IF(AL32=0,'3. Leases'!$C$10*'2. Inputs'!$B$8*(1+'2. Inputs'!$B$7)^(('3. Leases'!$G$10+INT(($A32-'3. Leases'!$G$10-1)/('3. Leases'!$H$10+'2. Inputs'!$B$11))*('3. Leases'!$H$10+'2. Inputs'!$B$11))/4),0)+IF(AL32='3. Leases'!$H$10,'2. Inputs'!$B$12*MAX(0,'3. Leases'!$F$10*'3. Leases'!$E$10*(1+'2. Inputs'!$B$6)^(('3. Leases'!$G$10+'3. Leases'!$H$10+INT(($A32-'3. Leases'!$G$10-1)/('3. Leases'!$H$10+'2. Inputs'!$B$11))*('3. Leases'!$H$10+'2. Inputs'!$B$11))/4)-('2. Inputs'!$B$3+'2. Inputs'!$B$4)*(1+'2. Inputs'!$B$7)^(('3. Leases'!$G$10+'3. Leases'!$H$10+INT(($A32-'3. Leases'!$G$10-1)/('3. Leases'!$H$10+'2. Inputs'!$B$11))*('3. Leases'!$H$10+'2. Inputs'!$B$11))/4))*'3. Leases'!$C$10,0))</f>
        <v>0</v>
      </c>
      <c r="AP32" s="15" t="n">
        <f aca="false">IF($A32&lt;='3. Leases'!$G$10,0,IF(AL32&lt;'3. Leases'!$H$10,'3. Leases'!$C$10,0))</f>
        <v>0</v>
      </c>
      <c r="AQ32" s="14" t="n">
        <f aca="false">IF($A32&lt;='3. Leases'!$G$11,-1,MOD($A32-'3. Leases'!$G$11-1,('3. Leases'!$H$11+'2. Inputs'!$B$11)))</f>
        <v>16</v>
      </c>
      <c r="AR32" s="15" t="n">
        <f aca="false">IF($A32&lt;='3. Leases'!$G$11,'3. Leases'!$C$11*'3. Leases'!$D$11/4,IF(AQ32&lt;'3. Leases'!$H$11+'2. Inputs'!$B$10,0,'3. Leases'!$C$11*MAX(0,'3. Leases'!$F$11*'3. Leases'!$E$11*(1+'2. Inputs'!$B$6)^(('3. Leases'!$G$11+'3. Leases'!$H$11+INT(($A32-'3. Leases'!$G$11-1)/('3. Leases'!$H$11+'2. Inputs'!$B$11))*('3. Leases'!$H$11+'2. Inputs'!$B$11))/4)-('2. Inputs'!$B$3+'2. Inputs'!$B$4)*(1+'2. Inputs'!$B$7)^(('3. Leases'!$G$11+'3. Leases'!$H$11+INT(($A32-'3. Leases'!$G$11-1)/('3. Leases'!$H$11+'2. Inputs'!$B$11))*('3. Leases'!$H$11+'2. Inputs'!$B$11))/4))/4))</f>
        <v>153600.90759225</v>
      </c>
      <c r="AS32" s="15" t="n">
        <f aca="false">IF($A32&lt;='3. Leases'!$G$11,'3. Leases'!$C$11*'3. Leases'!$D$11,IF(AQ32&lt;'3. Leases'!$H$11,0,'3. Leases'!$C$11*MAX(0,'3. Leases'!$F$11*'3. Leases'!$E$11*(1+'2. Inputs'!$B$6)^(('3. Leases'!$G$11+'3. Leases'!$H$11+INT(($A32-'3. Leases'!$G$11-1)/('3. Leases'!$H$11+'2. Inputs'!$B$11))*('3. Leases'!$H$11+'2. Inputs'!$B$11))/4)-('2. Inputs'!$B$3+'2. Inputs'!$B$4)*(1+'2. Inputs'!$B$7)^(('3. Leases'!$G$11+'3. Leases'!$H$11+INT(($A32-'3. Leases'!$G$11-1)/('3. Leases'!$H$11+'2. Inputs'!$B$11))*('3. Leases'!$H$11+'2. Inputs'!$B$11))/4))))</f>
        <v>614403.630369</v>
      </c>
      <c r="AT32" s="15" t="n">
        <f aca="false">IF($A32&lt;='3. Leases'!$G$11,0,IF(AQ32=0,'3. Leases'!$C$11*'2. Inputs'!$B$8*(1+'2. Inputs'!$B$7)^(('3. Leases'!$G$11+INT(($A32-'3. Leases'!$G$11-1)/('3. Leases'!$H$11+'2. Inputs'!$B$11))*('3. Leases'!$H$11+'2. Inputs'!$B$11))/4),0)+IF(AQ32='3. Leases'!$H$11,'2. Inputs'!$B$12*MAX(0,'3. Leases'!$F$11*'3. Leases'!$E$11*(1+'2. Inputs'!$B$6)^(('3. Leases'!$G$11+'3. Leases'!$H$11+INT(($A32-'3. Leases'!$G$11-1)/('3. Leases'!$H$11+'2. Inputs'!$B$11))*('3. Leases'!$H$11+'2. Inputs'!$B$11))/4)-('2. Inputs'!$B$3+'2. Inputs'!$B$4)*(1+'2. Inputs'!$B$7)^(('3. Leases'!$G$11+'3. Leases'!$H$11+INT(($A32-'3. Leases'!$G$11-1)/('3. Leases'!$H$11+'2. Inputs'!$B$11))*('3. Leases'!$H$11+'2. Inputs'!$B$11))/4))*'3. Leases'!$C$11,0))</f>
        <v>0</v>
      </c>
      <c r="AU32" s="15" t="n">
        <f aca="false">IF($A32&lt;='3. Leases'!$G$11,0,IF(AQ32&lt;'3. Leases'!$H$11,'3. Leases'!$C$11,0))</f>
        <v>0</v>
      </c>
      <c r="AV32" s="14" t="n">
        <f aca="false">IF($A32&lt;='3. Leases'!$G$12,-1,MOD($A32-'3. Leases'!$G$12-1,('3. Leases'!$H$12+'2. Inputs'!$B$11)))</f>
        <v>2</v>
      </c>
      <c r="AW32" s="15" t="n">
        <f aca="false">IF($A32&lt;='3. Leases'!$G$12,'3. Leases'!$C$12*'3. Leases'!$D$12/4,IF(AV32&lt;'3. Leases'!$H$12+'2. Inputs'!$B$10,0,'3. Leases'!$C$12*MAX(0,'3. Leases'!$F$12*'3. Leases'!$E$12*(1+'2. Inputs'!$B$6)^(('3. Leases'!$G$12+'3. Leases'!$H$12+INT(($A32-'3. Leases'!$G$12-1)/('3. Leases'!$H$12+'2. Inputs'!$B$11))*('3. Leases'!$H$12+'2. Inputs'!$B$11))/4)-('2. Inputs'!$B$3+'2. Inputs'!$B$4)*(1+'2. Inputs'!$B$7)^(('3. Leases'!$G$12+'3. Leases'!$H$12+INT(($A32-'3. Leases'!$G$12-1)/('3. Leases'!$H$12+'2. Inputs'!$B$11))*('3. Leases'!$H$12+'2. Inputs'!$B$11))/4))/4))</f>
        <v>0</v>
      </c>
      <c r="AX32" s="15" t="n">
        <f aca="false">IF($A32&lt;='3. Leases'!$G$12,'3. Leases'!$C$12*'3. Leases'!$D$12,IF(AV32&lt;'3. Leases'!$H$12,0,'3. Leases'!$C$12*MAX(0,'3. Leases'!$F$12*'3. Leases'!$E$12*(1+'2. Inputs'!$B$6)^(('3. Leases'!$G$12+'3. Leases'!$H$12+INT(($A32-'3. Leases'!$G$12-1)/('3. Leases'!$H$12+'2. Inputs'!$B$11))*('3. Leases'!$H$12+'2. Inputs'!$B$11))/4)-('2. Inputs'!$B$3+'2. Inputs'!$B$4)*(1+'2. Inputs'!$B$7)^(('3. Leases'!$G$12+'3. Leases'!$H$12+INT(($A32-'3. Leases'!$G$12-1)/('3. Leases'!$H$12+'2. Inputs'!$B$11))*('3. Leases'!$H$12+'2. Inputs'!$B$11))/4))))</f>
        <v>0</v>
      </c>
      <c r="AY32" s="15" t="n">
        <f aca="false">IF($A32&lt;='3. Leases'!$G$12,0,IF(AV32=0,'3. Leases'!$C$12*'2. Inputs'!$B$8*(1+'2. Inputs'!$B$7)^(('3. Leases'!$G$12+INT(($A32-'3. Leases'!$G$12-1)/('3. Leases'!$H$12+'2. Inputs'!$B$11))*('3. Leases'!$H$12+'2. Inputs'!$B$11))/4),0)+IF(AV32='3. Leases'!$H$12,'2. Inputs'!$B$12*MAX(0,'3. Leases'!$F$12*'3. Leases'!$E$12*(1+'2. Inputs'!$B$6)^(('3. Leases'!$G$12+'3. Leases'!$H$12+INT(($A32-'3. Leases'!$G$12-1)/('3. Leases'!$H$12+'2. Inputs'!$B$11))*('3. Leases'!$H$12+'2. Inputs'!$B$11))/4)-('2. Inputs'!$B$3+'2. Inputs'!$B$4)*(1+'2. Inputs'!$B$7)^(('3. Leases'!$G$12+'3. Leases'!$H$12+INT(($A32-'3. Leases'!$G$12-1)/('3. Leases'!$H$12+'2. Inputs'!$B$11))*('3. Leases'!$H$12+'2. Inputs'!$B$11))/4))*'3. Leases'!$C$12,0))</f>
        <v>0</v>
      </c>
      <c r="AZ32" s="15" t="n">
        <f aca="false">IF($A32&lt;='3. Leases'!$G$12,0,IF(AV32&lt;'3. Leases'!$H$12,'3. Leases'!$C$12,0))</f>
        <v>120</v>
      </c>
      <c r="BA32" s="14" t="n">
        <f aca="false">IF($A32&lt;='3. Leases'!$G$13,-1,MOD($A32-'3. Leases'!$G$13-1,('3. Leases'!$H$13+'2. Inputs'!$B$11)))</f>
        <v>20</v>
      </c>
      <c r="BB32" s="15" t="n">
        <f aca="false">IF($A32&lt;='3. Leases'!$G$13,'3. Leases'!$C$13*'3. Leases'!$D$13/4,IF(BA32&lt;'3. Leases'!$H$13+'2. Inputs'!$B$10,0,'3. Leases'!$C$13*MAX(0,'3. Leases'!$F$13*'3. Leases'!$E$13*(1+'2. Inputs'!$B$6)^(('3. Leases'!$G$13+'3. Leases'!$H$13+INT(($A32-'3. Leases'!$G$13-1)/('3. Leases'!$H$13+'2. Inputs'!$B$11))*('3. Leases'!$H$13+'2. Inputs'!$B$11))/4)-('2. Inputs'!$B$3+'2. Inputs'!$B$4)*(1+'2. Inputs'!$B$7)^(('3. Leases'!$G$13+'3. Leases'!$H$13+INT(($A32-'3. Leases'!$G$13-1)/('3. Leases'!$H$13+'2. Inputs'!$B$11))*('3. Leases'!$H$13+'2. Inputs'!$B$11))/4))/4))</f>
        <v>46135.0409025</v>
      </c>
      <c r="BC32" s="15" t="n">
        <f aca="false">IF($A32&lt;='3. Leases'!$G$13,'3. Leases'!$C$13*'3. Leases'!$D$13,IF(BA32&lt;'3. Leases'!$H$13,0,'3. Leases'!$C$13*MAX(0,'3. Leases'!$F$13*'3. Leases'!$E$13*(1+'2. Inputs'!$B$6)^(('3. Leases'!$G$13+'3. Leases'!$H$13+INT(($A32-'3. Leases'!$G$13-1)/('3. Leases'!$H$13+'2. Inputs'!$B$11))*('3. Leases'!$H$13+'2. Inputs'!$B$11))/4)-('2. Inputs'!$B$3+'2. Inputs'!$B$4)*(1+'2. Inputs'!$B$7)^(('3. Leases'!$G$13+'3. Leases'!$H$13+INT(($A32-'3. Leases'!$G$13-1)/('3. Leases'!$H$13+'2. Inputs'!$B$11))*('3. Leases'!$H$13+'2. Inputs'!$B$11))/4))))</f>
        <v>184540.16361</v>
      </c>
      <c r="BD32" s="15" t="n">
        <f aca="false">IF($A32&lt;='3. Leases'!$G$13,0,IF(BA32=0,'3. Leases'!$C$13*'2. Inputs'!$B$8*(1+'2. Inputs'!$B$7)^(('3. Leases'!$G$13+INT(($A32-'3. Leases'!$G$13-1)/('3. Leases'!$H$13+'2. Inputs'!$B$11))*('3. Leases'!$H$13+'2. Inputs'!$B$11))/4),0)+IF(BA32='3. Leases'!$H$13,'2. Inputs'!$B$12*MAX(0,'3. Leases'!$F$13*'3. Leases'!$E$13*(1+'2. Inputs'!$B$6)^(('3. Leases'!$G$13+'3. Leases'!$H$13+INT(($A32-'3. Leases'!$G$13-1)/('3. Leases'!$H$13+'2. Inputs'!$B$11))*('3. Leases'!$H$13+'2. Inputs'!$B$11))/4)-('2. Inputs'!$B$3+'2. Inputs'!$B$4)*(1+'2. Inputs'!$B$7)^(('3. Leases'!$G$13+'3. Leases'!$H$13+INT(($A32-'3. Leases'!$G$13-1)/('3. Leases'!$H$13+'2. Inputs'!$B$11))*('3. Leases'!$H$13+'2. Inputs'!$B$11))/4))*'3. Leases'!$C$13,0))</f>
        <v>0</v>
      </c>
      <c r="BE32" s="15" t="n">
        <f aca="false">IF($A32&lt;='3. Leases'!$G$13,0,IF(BA32&lt;'3. Leases'!$H$13,'3. Leases'!$C$13,0))</f>
        <v>0</v>
      </c>
      <c r="BF32" s="14" t="n">
        <f aca="false">IF($A32&lt;='3. Leases'!$G$14,-1,MOD($A32-'3. Leases'!$G$14-1,('3. Leases'!$H$14+'2. Inputs'!$B$11)))</f>
        <v>-1</v>
      </c>
      <c r="BG32" s="15" t="n">
        <f aca="false">IF($A32&lt;='3. Leases'!$G$14,'3. Leases'!$C$14*'3. Leases'!$D$14/4,IF(BF32&lt;'3. Leases'!$H$14+'2. Inputs'!$B$10,0,'3. Leases'!$C$14*MAX(0,'3. Leases'!$F$14*'3. Leases'!$E$14*(1+'2. Inputs'!$B$6)^(('3. Leases'!$G$14+'3. Leases'!$H$14+INT(($A32-'3. Leases'!$G$14-1)/('3. Leases'!$H$14+'2. Inputs'!$B$11))*('3. Leases'!$H$14+'2. Inputs'!$B$11))/4)-('2. Inputs'!$B$3+'2. Inputs'!$B$4)*(1+'2. Inputs'!$B$7)^(('3. Leases'!$G$14+'3. Leases'!$H$14+INT(($A32-'3. Leases'!$G$14-1)/('3. Leases'!$H$14+'2. Inputs'!$B$11))*('3. Leases'!$H$14+'2. Inputs'!$B$11))/4))/4))</f>
        <v>119625</v>
      </c>
      <c r="BH32" s="15" t="n">
        <f aca="false">IF($A32&lt;='3. Leases'!$G$14,'3. Leases'!$C$14*'3. Leases'!$D$14,IF(BF32&lt;'3. Leases'!$H$14,0,'3. Leases'!$C$14*MAX(0,'3. Leases'!$F$14*'3. Leases'!$E$14*(1+'2. Inputs'!$B$6)^(('3. Leases'!$G$14+'3. Leases'!$H$14+INT(($A32-'3. Leases'!$G$14-1)/('3. Leases'!$H$14+'2. Inputs'!$B$11))*('3. Leases'!$H$14+'2. Inputs'!$B$11))/4)-('2. Inputs'!$B$3+'2. Inputs'!$B$4)*(1+'2. Inputs'!$B$7)^(('3. Leases'!$G$14+'3. Leases'!$H$14+INT(($A32-'3. Leases'!$G$14-1)/('3. Leases'!$H$14+'2. Inputs'!$B$11))*('3. Leases'!$H$14+'2. Inputs'!$B$11))/4))))</f>
        <v>478500</v>
      </c>
      <c r="BI32" s="15" t="n">
        <f aca="false">IF($A32&lt;='3. Leases'!$G$14,0,IF(BF32=0,'3. Leases'!$C$14*'2. Inputs'!$B$8*(1+'2. Inputs'!$B$7)^(('3. Leases'!$G$14+INT(($A32-'3. Leases'!$G$14-1)/('3. Leases'!$H$14+'2. Inputs'!$B$11))*('3. Leases'!$H$14+'2. Inputs'!$B$11))/4),0)+IF(BF32='3. Leases'!$H$14,'2. Inputs'!$B$12*MAX(0,'3. Leases'!$F$14*'3. Leases'!$E$14*(1+'2. Inputs'!$B$6)^(('3. Leases'!$G$14+'3. Leases'!$H$14+INT(($A32-'3. Leases'!$G$14-1)/('3. Leases'!$H$14+'2. Inputs'!$B$11))*('3. Leases'!$H$14+'2. Inputs'!$B$11))/4)-('2. Inputs'!$B$3+'2. Inputs'!$B$4)*(1+'2. Inputs'!$B$7)^(('3. Leases'!$G$14+'3. Leases'!$H$14+INT(($A32-'3. Leases'!$G$14-1)/('3. Leases'!$H$14+'2. Inputs'!$B$11))*('3. Leases'!$H$14+'2. Inputs'!$B$11))/4))*'3. Leases'!$C$14,0))</f>
        <v>0</v>
      </c>
      <c r="BJ32" s="15" t="n">
        <f aca="false">IF($A32&lt;='3. Leases'!$G$14,0,IF(BF32&lt;'3. Leases'!$H$14,'3. Leases'!$C$14,0))</f>
        <v>0</v>
      </c>
      <c r="BK32" s="14" t="n">
        <f aca="false">IF($A32&lt;='3. Leases'!$G$15,-1,MOD($A32-'3. Leases'!$G$15-1,('3. Leases'!$H$15+'2. Inputs'!$B$11)))</f>
        <v>12</v>
      </c>
      <c r="BL32" s="15" t="n">
        <f aca="false">IF($A32&lt;='3. Leases'!$G$15,'3. Leases'!$C$15*'3. Leases'!$D$15/4,IF(BK32&lt;'3. Leases'!$H$15+'2. Inputs'!$B$10,0,'3. Leases'!$C$15*MAX(0,'3. Leases'!$F$15*'3. Leases'!$E$15*(1+'2. Inputs'!$B$6)^(('3. Leases'!$G$15+'3. Leases'!$H$15+INT(($A32-'3. Leases'!$G$15-1)/('3. Leases'!$H$15+'2. Inputs'!$B$11))*('3. Leases'!$H$15+'2. Inputs'!$B$11))/4)-('2. Inputs'!$B$3+'2. Inputs'!$B$4)*(1+'2. Inputs'!$B$7)^(('3. Leases'!$G$15+'3. Leases'!$H$15+INT(($A32-'3. Leases'!$G$15-1)/('3. Leases'!$H$15+'2. Inputs'!$B$11))*('3. Leases'!$H$15+'2. Inputs'!$B$11))/4))/4))</f>
        <v>47760.5905913129</v>
      </c>
      <c r="BM32" s="15" t="n">
        <f aca="false">IF($A32&lt;='3. Leases'!$G$15,'3. Leases'!$C$15*'3. Leases'!$D$15,IF(BK32&lt;'3. Leases'!$H$15,0,'3. Leases'!$C$15*MAX(0,'3. Leases'!$F$15*'3. Leases'!$E$15*(1+'2. Inputs'!$B$6)^(('3. Leases'!$G$15+'3. Leases'!$H$15+INT(($A32-'3. Leases'!$G$15-1)/('3. Leases'!$H$15+'2. Inputs'!$B$11))*('3. Leases'!$H$15+'2. Inputs'!$B$11))/4)-('2. Inputs'!$B$3+'2. Inputs'!$B$4)*(1+'2. Inputs'!$B$7)^(('3. Leases'!$G$15+'3. Leases'!$H$15+INT(($A32-'3. Leases'!$G$15-1)/('3. Leases'!$H$15+'2. Inputs'!$B$11))*('3. Leases'!$H$15+'2. Inputs'!$B$11))/4))))</f>
        <v>191042.362365252</v>
      </c>
      <c r="BN32" s="15" t="n">
        <f aca="false">IF($A32&lt;='3. Leases'!$G$15,0,IF(BK32=0,'3. Leases'!$C$15*'2. Inputs'!$B$8*(1+'2. Inputs'!$B$7)^(('3. Leases'!$G$15+INT(($A32-'3. Leases'!$G$15-1)/('3. Leases'!$H$15+'2. Inputs'!$B$11))*('3. Leases'!$H$15+'2. Inputs'!$B$11))/4),0)+IF(BK32='3. Leases'!$H$15,'2. Inputs'!$B$12*MAX(0,'3. Leases'!$F$15*'3. Leases'!$E$15*(1+'2. Inputs'!$B$6)^(('3. Leases'!$G$15+'3. Leases'!$H$15+INT(($A32-'3. Leases'!$G$15-1)/('3. Leases'!$H$15+'2. Inputs'!$B$11))*('3. Leases'!$H$15+'2. Inputs'!$B$11))/4)-('2. Inputs'!$B$3+'2. Inputs'!$B$4)*(1+'2. Inputs'!$B$7)^(('3. Leases'!$G$15+'3. Leases'!$H$15+INT(($A32-'3. Leases'!$G$15-1)/('3. Leases'!$H$15+'2. Inputs'!$B$11))*('3. Leases'!$H$15+'2. Inputs'!$B$11))/4))*'3. Leases'!$C$15,0))</f>
        <v>0</v>
      </c>
      <c r="BO32" s="15" t="n">
        <f aca="false">IF($A32&lt;='3. Leases'!$G$15,0,IF(BK32&lt;'3. Leases'!$H$15,'3. Leases'!$C$15,0))</f>
        <v>0</v>
      </c>
      <c r="BP32" s="14" t="n">
        <f aca="false">IF($A32&lt;='3. Leases'!$G$16,-1,MOD($A32-'3. Leases'!$G$16-1,('3. Leases'!$H$16+'2. Inputs'!$B$11)))</f>
        <v>0</v>
      </c>
      <c r="BQ32" s="15" t="n">
        <f aca="false">IF($A32&lt;='3. Leases'!$G$16,'3. Leases'!$C$16*'3. Leases'!$D$16/4,IF(BP32&lt;'3. Leases'!$H$16+'2. Inputs'!$B$10,0,'3. Leases'!$C$16*MAX(0,'3. Leases'!$F$16*'3. Leases'!$E$16*(1+'2. Inputs'!$B$6)^(('3. Leases'!$G$16+'3. Leases'!$H$16+INT(($A32-'3. Leases'!$G$16-1)/('3. Leases'!$H$16+'2. Inputs'!$B$11))*('3. Leases'!$H$16+'2. Inputs'!$B$11))/4)-('2. Inputs'!$B$3+'2. Inputs'!$B$4)*(1+'2. Inputs'!$B$7)^(('3. Leases'!$G$16+'3. Leases'!$H$16+INT(($A32-'3. Leases'!$G$16-1)/('3. Leases'!$H$16+'2. Inputs'!$B$11))*('3. Leases'!$H$16+'2. Inputs'!$B$11))/4))/4))</f>
        <v>0</v>
      </c>
      <c r="BR32" s="15" t="n">
        <f aca="false">IF($A32&lt;='3. Leases'!$G$16,'3. Leases'!$C$16*'3. Leases'!$D$16,IF(BP32&lt;'3. Leases'!$H$16,0,'3. Leases'!$C$16*MAX(0,'3. Leases'!$F$16*'3. Leases'!$E$16*(1+'2. Inputs'!$B$6)^(('3. Leases'!$G$16+'3. Leases'!$H$16+INT(($A32-'3. Leases'!$G$16-1)/('3. Leases'!$H$16+'2. Inputs'!$B$11))*('3. Leases'!$H$16+'2. Inputs'!$B$11))/4)-('2. Inputs'!$B$3+'2. Inputs'!$B$4)*(1+'2. Inputs'!$B$7)^(('3. Leases'!$G$16+'3. Leases'!$H$16+INT(($A32-'3. Leases'!$G$16-1)/('3. Leases'!$H$16+'2. Inputs'!$B$11))*('3. Leases'!$H$16+'2. Inputs'!$B$11))/4))))</f>
        <v>0</v>
      </c>
      <c r="BS32" s="15" t="n">
        <f aca="false">IF($A32&lt;='3. Leases'!$G$16,0,IF(BP32=0,'3. Leases'!$C$16*'2. Inputs'!$B$8*(1+'2. Inputs'!$B$7)^(('3. Leases'!$G$16+INT(($A32-'3. Leases'!$G$16-1)/('3. Leases'!$H$16+'2. Inputs'!$B$11))*('3. Leases'!$H$16+'2. Inputs'!$B$11))/4),0)+IF(BP32='3. Leases'!$H$16,'2. Inputs'!$B$12*MAX(0,'3. Leases'!$F$16*'3. Leases'!$E$16*(1+'2. Inputs'!$B$6)^(('3. Leases'!$G$16+'3. Leases'!$H$16+INT(($A32-'3. Leases'!$G$16-1)/('3. Leases'!$H$16+'2. Inputs'!$B$11))*('3. Leases'!$H$16+'2. Inputs'!$B$11))/4)-('2. Inputs'!$B$3+'2. Inputs'!$B$4)*(1+'2. Inputs'!$B$7)^(('3. Leases'!$G$16+'3. Leases'!$H$16+INT(($A32-'3. Leases'!$G$16-1)/('3. Leases'!$H$16+'2. Inputs'!$B$11))*('3. Leases'!$H$16+'2. Inputs'!$B$11))/4))*'3. Leases'!$C$16,0))</f>
        <v>267454.294575348</v>
      </c>
      <c r="BT32" s="15" t="n">
        <f aca="false">IF($A32&lt;='3. Leases'!$G$16,0,IF(BP32&lt;'3. Leases'!$H$16,'3. Leases'!$C$16,0))</f>
        <v>1250</v>
      </c>
      <c r="BU32" s="14" t="n">
        <f aca="false">IF($A32&lt;='3. Leases'!$G$17,-1,MOD($A32-'3. Leases'!$G$17-1,('3. Leases'!$H$17+'2. Inputs'!$B$11)))</f>
        <v>0</v>
      </c>
      <c r="BV32" s="15" t="n">
        <f aca="false">IF($A32&lt;='3. Leases'!$G$17,'3. Leases'!$C$17*'3. Leases'!$D$17/4,IF(BU32&lt;'3. Leases'!$H$17+'2. Inputs'!$B$10,0,'3. Leases'!$C$17*MAX(0,'3. Leases'!$F$17*'3. Leases'!$E$17*(1+'2. Inputs'!$B$6)^(('3. Leases'!$G$17+'3. Leases'!$H$17+INT(($A32-'3. Leases'!$G$17-1)/('3. Leases'!$H$17+'2. Inputs'!$B$11))*('3. Leases'!$H$17+'2. Inputs'!$B$11))/4)-('2. Inputs'!$B$3+'2. Inputs'!$B$4)*(1+'2. Inputs'!$B$7)^(('3. Leases'!$G$17+'3. Leases'!$H$17+INT(($A32-'3. Leases'!$G$17-1)/('3. Leases'!$H$17+'2. Inputs'!$B$11))*('3. Leases'!$H$17+'2. Inputs'!$B$11))/4))/4))</f>
        <v>0</v>
      </c>
      <c r="BW32" s="15" t="n">
        <f aca="false">IF($A32&lt;='3. Leases'!$G$17,'3. Leases'!$C$17*'3. Leases'!$D$17,IF(BU32&lt;'3. Leases'!$H$17,0,'3. Leases'!$C$17*MAX(0,'3. Leases'!$F$17*'3. Leases'!$E$17*(1+'2. Inputs'!$B$6)^(('3. Leases'!$G$17+'3. Leases'!$H$17+INT(($A32-'3. Leases'!$G$17-1)/('3. Leases'!$H$17+'2. Inputs'!$B$11))*('3. Leases'!$H$17+'2. Inputs'!$B$11))/4)-('2. Inputs'!$B$3+'2. Inputs'!$B$4)*(1+'2. Inputs'!$B$7)^(('3. Leases'!$G$17+'3. Leases'!$H$17+INT(($A32-'3. Leases'!$G$17-1)/('3. Leases'!$H$17+'2. Inputs'!$B$11))*('3. Leases'!$H$17+'2. Inputs'!$B$11))/4))))</f>
        <v>0</v>
      </c>
      <c r="BX32" s="15" t="n">
        <f aca="false">IF($A32&lt;='3. Leases'!$G$17,0,IF(BU32=0,'3. Leases'!$C$17*'2. Inputs'!$B$8*(1+'2. Inputs'!$B$7)^(('3. Leases'!$G$17+INT(($A32-'3. Leases'!$G$17-1)/('3. Leases'!$H$17+'2. Inputs'!$B$11))*('3. Leases'!$H$17+'2. Inputs'!$B$11))/4),0)+IF(BU32='3. Leases'!$H$17,'2. Inputs'!$B$12*MAX(0,'3. Leases'!$F$17*'3. Leases'!$E$17*(1+'2. Inputs'!$B$6)^(('3. Leases'!$G$17+'3. Leases'!$H$17+INT(($A32-'3. Leases'!$G$17-1)/('3. Leases'!$H$17+'2. Inputs'!$B$11))*('3. Leases'!$H$17+'2. Inputs'!$B$11))/4)-('2. Inputs'!$B$3+'2. Inputs'!$B$4)*(1+'2. Inputs'!$B$7)^(('3. Leases'!$G$17+'3. Leases'!$H$17+INT(($A32-'3. Leases'!$G$17-1)/('3. Leases'!$H$17+'2. Inputs'!$B$11))*('3. Leases'!$H$17+'2. Inputs'!$B$11))/4))*'3. Leases'!$C$17,0))</f>
        <v>192567.09209425</v>
      </c>
      <c r="BY32" s="15" t="n">
        <f aca="false">IF($A32&lt;='3. Leases'!$G$17,0,IF(BU32&lt;'3. Leases'!$H$17,'3. Leases'!$C$17,0))</f>
        <v>900</v>
      </c>
      <c r="BZ32" s="14" t="n">
        <f aca="false">IF($A32&lt;='3. Leases'!$G$18,-1,MOD($A32-'3. Leases'!$G$18-1,('3. Leases'!$H$18+'2. Inputs'!$B$11)))</f>
        <v>8</v>
      </c>
      <c r="CA32" s="15" t="n">
        <f aca="false">IF($A32&lt;='3. Leases'!$G$18,'3. Leases'!$C$18*'3. Leases'!$D$18/4,IF(BZ32&lt;'3. Leases'!$H$18+'2. Inputs'!$B$10,0,'3. Leases'!$C$18*MAX(0,'3. Leases'!$F$18*'3. Leases'!$E$18*(1+'2. Inputs'!$B$6)^(('3. Leases'!$G$18+'3. Leases'!$H$18+INT(($A32-'3. Leases'!$G$18-1)/('3. Leases'!$H$18+'2. Inputs'!$B$11))*('3. Leases'!$H$18+'2. Inputs'!$B$11))/4)-('2. Inputs'!$B$3+'2. Inputs'!$B$4)*(1+'2. Inputs'!$B$7)^(('3. Leases'!$G$18+'3. Leases'!$H$18+INT(($A32-'3. Leases'!$G$18-1)/('3. Leases'!$H$18+'2. Inputs'!$B$11))*('3. Leases'!$H$18+'2. Inputs'!$B$11))/4))/4))</f>
        <v>97650.1310263876</v>
      </c>
      <c r="CB32" s="15" t="n">
        <f aca="false">IF($A32&lt;='3. Leases'!$G$18,'3. Leases'!$C$18*'3. Leases'!$D$18,IF(BZ32&lt;'3. Leases'!$H$18,0,'3. Leases'!$C$18*MAX(0,'3. Leases'!$F$18*'3. Leases'!$E$18*(1+'2. Inputs'!$B$6)^(('3. Leases'!$G$18+'3. Leases'!$H$18+INT(($A32-'3. Leases'!$G$18-1)/('3. Leases'!$H$18+'2. Inputs'!$B$11))*('3. Leases'!$H$18+'2. Inputs'!$B$11))/4)-('2. Inputs'!$B$3+'2. Inputs'!$B$4)*(1+'2. Inputs'!$B$7)^(('3. Leases'!$G$18+'3. Leases'!$H$18+INT(($A32-'3. Leases'!$G$18-1)/('3. Leases'!$H$18+'2. Inputs'!$B$11))*('3. Leases'!$H$18+'2. Inputs'!$B$11))/4))))</f>
        <v>390600.52410555</v>
      </c>
      <c r="CC32" s="15" t="n">
        <f aca="false">IF($A32&lt;='3. Leases'!$G$18,0,IF(BZ32=0,'3. Leases'!$C$18*'2. Inputs'!$B$8*(1+'2. Inputs'!$B$7)^(('3. Leases'!$G$18+INT(($A32-'3. Leases'!$G$18-1)/('3. Leases'!$H$18+'2. Inputs'!$B$11))*('3. Leases'!$H$18+'2. Inputs'!$B$11))/4),0)+IF(BZ32='3. Leases'!$H$18,'2. Inputs'!$B$12*MAX(0,'3. Leases'!$F$18*'3. Leases'!$E$18*(1+'2. Inputs'!$B$6)^(('3. Leases'!$G$18+'3. Leases'!$H$18+INT(($A32-'3. Leases'!$G$18-1)/('3. Leases'!$H$18+'2. Inputs'!$B$11))*('3. Leases'!$H$18+'2. Inputs'!$B$11))/4)-('2. Inputs'!$B$3+'2. Inputs'!$B$4)*(1+'2. Inputs'!$B$7)^(('3. Leases'!$G$18+'3. Leases'!$H$18+INT(($A32-'3. Leases'!$G$18-1)/('3. Leases'!$H$18+'2. Inputs'!$B$11))*('3. Leases'!$H$18+'2. Inputs'!$B$11))/4))*'3. Leases'!$C$18,0))</f>
        <v>0</v>
      </c>
      <c r="CD32" s="15" t="n">
        <f aca="false">IF($A32&lt;='3. Leases'!$G$18,0,IF(BZ32&lt;'3. Leases'!$H$18,'3. Leases'!$C$18,0))</f>
        <v>0</v>
      </c>
      <c r="CE32" s="14" t="n">
        <f aca="false">IF($A32&lt;='3. Leases'!$G$19,-1,MOD($A32-'3. Leases'!$G$19-1,('3. Leases'!$H$19+'2. Inputs'!$B$11)))</f>
        <v>4</v>
      </c>
      <c r="CF32" s="15" t="n">
        <f aca="false">IF($A32&lt;='3. Leases'!$G$19,'3. Leases'!$C$19*'3. Leases'!$D$19/4,IF(CE32&lt;'3. Leases'!$H$19+'2. Inputs'!$B$10,0,'3. Leases'!$C$19*MAX(0,'3. Leases'!$F$19*'3. Leases'!$E$19*(1+'2. Inputs'!$B$6)^(('3. Leases'!$G$19+'3. Leases'!$H$19+INT(($A32-'3. Leases'!$G$19-1)/('3. Leases'!$H$19+'2. Inputs'!$B$11))*('3. Leases'!$H$19+'2. Inputs'!$B$11))/4)-('2. Inputs'!$B$3+'2. Inputs'!$B$4)*(1+'2. Inputs'!$B$7)^(('3. Leases'!$G$19+'3. Leases'!$H$19+INT(($A32-'3. Leases'!$G$19-1)/('3. Leases'!$H$19+'2. Inputs'!$B$11))*('3. Leases'!$H$19+'2. Inputs'!$B$11))/4))/4))</f>
        <v>0</v>
      </c>
      <c r="CG32" s="15" t="n">
        <f aca="false">IF($A32&lt;='3. Leases'!$G$19,'3. Leases'!$C$19*'3. Leases'!$D$19,IF(CE32&lt;'3. Leases'!$H$19,0,'3. Leases'!$C$19*MAX(0,'3. Leases'!$F$19*'3. Leases'!$E$19*(1+'2. Inputs'!$B$6)^(('3. Leases'!$G$19+'3. Leases'!$H$19+INT(($A32-'3. Leases'!$G$19-1)/('3. Leases'!$H$19+'2. Inputs'!$B$11))*('3. Leases'!$H$19+'2. Inputs'!$B$11))/4)-('2. Inputs'!$B$3+'2. Inputs'!$B$4)*(1+'2. Inputs'!$B$7)^(('3. Leases'!$G$19+'3. Leases'!$H$19+INT(($A32-'3. Leases'!$G$19-1)/('3. Leases'!$H$19+'2. Inputs'!$B$11))*('3. Leases'!$H$19+'2. Inputs'!$B$11))/4))))</f>
        <v>97777.029851063</v>
      </c>
      <c r="CH32" s="15" t="n">
        <f aca="false">IF($A32&lt;='3. Leases'!$G$19,0,IF(CE32=0,'3. Leases'!$C$19*'2. Inputs'!$B$8*(1+'2. Inputs'!$B$7)^(('3. Leases'!$G$19+INT(($A32-'3. Leases'!$G$19-1)/('3. Leases'!$H$19+'2. Inputs'!$B$11))*('3. Leases'!$H$19+'2. Inputs'!$B$11))/4),0)+IF(CE32='3. Leases'!$H$19,'2. Inputs'!$B$12*MAX(0,'3. Leases'!$F$19*'3. Leases'!$E$19*(1+'2. Inputs'!$B$6)^(('3. Leases'!$G$19+'3. Leases'!$H$19+INT(($A32-'3. Leases'!$G$19-1)/('3. Leases'!$H$19+'2. Inputs'!$B$11))*('3. Leases'!$H$19+'2. Inputs'!$B$11))/4)-('2. Inputs'!$B$3+'2. Inputs'!$B$4)*(1+'2. Inputs'!$B$7)^(('3. Leases'!$G$19+'3. Leases'!$H$19+INT(($A32-'3. Leases'!$G$19-1)/('3. Leases'!$H$19+'2. Inputs'!$B$11))*('3. Leases'!$H$19+'2. Inputs'!$B$11))/4))*'3. Leases'!$C$19,0))</f>
        <v>14666.5544776595</v>
      </c>
      <c r="CI32" s="15" t="n">
        <f aca="false">IF($A32&lt;='3. Leases'!$G$19,0,IF(CE32&lt;'3. Leases'!$H$19,'3. Leases'!$C$19,0))</f>
        <v>0</v>
      </c>
      <c r="CJ32" s="15" t="n">
        <f aca="false">D32+I32+N32+S32+X32+AC32+AH32+AM32+AR32+AW32+BB32+BG32+BL32+BQ32+BV32+CA32+CF32</f>
        <v>1024560.0435683</v>
      </c>
      <c r="CK32" s="15" t="n">
        <f aca="false">E32+J32+O32+T32+Y32+AD32+AI32+AN32+AS32+AX32+BC32+BH32+BM32+BR32+BW32+CB32+CG32</f>
        <v>4639023.74274295</v>
      </c>
      <c r="CL32" s="15" t="n">
        <f aca="false">F32+K32+P32+U32+Z32+AE32+AJ32+AO32+AT32+AY32+BD32+BI32+BN32+BS32+BX32+CC32+CH32</f>
        <v>541138.921940062</v>
      </c>
      <c r="CM32" s="15" t="n">
        <f aca="false">G32+L32+Q32+V32+AA32+AF32+AK32+AP32+AU32+AZ32+BE32+BJ32+BO32+BT32+BY32+CD32+CI32</f>
        <v>2270</v>
      </c>
      <c r="CN32" s="15" t="n">
        <f aca="false">CJ32*(1-'2. Inputs'!$B$13)*(1-'2. Inputs'!$B$15)-CM32*('2. Inputs'!$B$5-'2. Inputs'!$B$4*MIN('2. Inputs'!$B$14,'2. Inputs'!$B$9)/'2. Inputs'!$B$9)*(1+'2. Inputs'!$B$7)^(($A32-1)/4)/4</f>
        <v>893731.69989549</v>
      </c>
      <c r="CO32" s="15" t="n">
        <f aca="false">CN32-CL32</f>
        <v>352592.777955427</v>
      </c>
      <c r="CP32" s="16" t="n">
        <f aca="false">1/(1+((1+'2. Inputs'!$B$16)^0.25-1))^$A32</f>
        <v>0.553521377212897</v>
      </c>
      <c r="CQ32" s="15" t="n">
        <f aca="false">CO32*CP32</f>
        <v>195167.640049209</v>
      </c>
    </row>
    <row r="33" customFormat="false" ht="15" hidden="false" customHeight="false" outlineLevel="0" collapsed="false">
      <c r="A33" s="0" t="n">
        <v>30</v>
      </c>
      <c r="B33" s="0" t="n">
        <f aca="false">CEILING(A33/4,1)</f>
        <v>8</v>
      </c>
      <c r="C33" s="14" t="n">
        <f aca="false">IF($A33&lt;='3. Leases'!$G$3,-1,MOD($A33-'3. Leases'!$G$3-1,('3. Leases'!$H$3+'2. Inputs'!$B$11)))</f>
        <v>-1</v>
      </c>
      <c r="D33" s="15" t="n">
        <f aca="false">IF($A33&lt;='3. Leases'!$G$3,'3. Leases'!$C$3*'3. Leases'!$D$3/4,IF(C33&lt;'3. Leases'!$H$3+'2. Inputs'!$B$10,0,'3. Leases'!$C$3*MAX(0,'3. Leases'!$F$3*'3. Leases'!$E$3*(1+'2. Inputs'!$B$6)^(('3. Leases'!$G$3+'3. Leases'!$H$3+INT(($A33-'3. Leases'!$G$3-1)/('3. Leases'!$H$3+'2. Inputs'!$B$11))*('3. Leases'!$H$3+'2. Inputs'!$B$11))/4)-('2. Inputs'!$B$3+'2. Inputs'!$B$4)*(1+'2. Inputs'!$B$7)^(('3. Leases'!$G$3+'3. Leases'!$H$3+INT(($A33-'3. Leases'!$G$3-1)/('3. Leases'!$H$3+'2. Inputs'!$B$11))*('3. Leases'!$H$3+'2. Inputs'!$B$11))/4))/4))</f>
        <v>140400</v>
      </c>
      <c r="E33" s="15" t="n">
        <f aca="false">IF($A33&lt;='3. Leases'!$G$3,'3. Leases'!$C$3*'3. Leases'!$D$3,IF(C33&lt;'3. Leases'!$H$3,0,'3. Leases'!$C$3*MAX(0,'3. Leases'!$F$3*'3. Leases'!$E$3*(1+'2. Inputs'!$B$6)^(('3. Leases'!$G$3+'3. Leases'!$H$3+INT(($A33-'3. Leases'!$G$3-1)/('3. Leases'!$H$3+'2. Inputs'!$B$11))*('3. Leases'!$H$3+'2. Inputs'!$B$11))/4)-('2. Inputs'!$B$3+'2. Inputs'!$B$4)*(1+'2. Inputs'!$B$7)^(('3. Leases'!$G$3+'3. Leases'!$H$3+INT(($A33-'3. Leases'!$G$3-1)/('3. Leases'!$H$3+'2. Inputs'!$B$11))*('3. Leases'!$H$3+'2. Inputs'!$B$11))/4))))</f>
        <v>561600</v>
      </c>
      <c r="F33" s="15" t="n">
        <f aca="false">IF($A33&lt;='3. Leases'!$G$3,0,IF(C33=0,'3. Leases'!$C$3*'2. Inputs'!$B$8*(1+'2. Inputs'!$B$7)^(('3. Leases'!$G$3+INT(($A33-'3. Leases'!$G$3-1)/('3. Leases'!$H$3+'2. Inputs'!$B$11))*('3. Leases'!$H$3+'2. Inputs'!$B$11))/4),0)+IF(C33='3. Leases'!$H$3,'2. Inputs'!$B$12*MAX(0,'3. Leases'!$F$3*'3. Leases'!$E$3*(1+'2. Inputs'!$B$6)^(('3. Leases'!$G$3+'3. Leases'!$H$3+INT(($A33-'3. Leases'!$G$3-1)/('3. Leases'!$H$3+'2. Inputs'!$B$11))*('3. Leases'!$H$3+'2. Inputs'!$B$11))/4)-('2. Inputs'!$B$3+'2. Inputs'!$B$4)*(1+'2. Inputs'!$B$7)^(('3. Leases'!$G$3+'3. Leases'!$H$3+INT(($A33-'3. Leases'!$G$3-1)/('3. Leases'!$H$3+'2. Inputs'!$B$11))*('3. Leases'!$H$3+'2. Inputs'!$B$11))/4))*'3. Leases'!$C$3,0))</f>
        <v>0</v>
      </c>
      <c r="G33" s="15" t="n">
        <f aca="false">IF($A33&lt;='3. Leases'!$G$3,0,IF(C33&lt;'3. Leases'!$H$3,'3. Leases'!$C$3,0))</f>
        <v>0</v>
      </c>
      <c r="H33" s="14" t="n">
        <f aca="false">IF($A33&lt;='3. Leases'!$G$4,-1,MOD($A33-'3. Leases'!$G$4-1,('3. Leases'!$H$4+'2. Inputs'!$B$11)))</f>
        <v>15</v>
      </c>
      <c r="I33" s="15" t="n">
        <f aca="false">IF($A33&lt;='3. Leases'!$G$4,'3. Leases'!$C$4*'3. Leases'!$D$4/4,IF(H33&lt;'3. Leases'!$H$4+'2. Inputs'!$B$10,0,'3. Leases'!$C$4*MAX(0,'3. Leases'!$F$4*'3. Leases'!$E$4*(1+'2. Inputs'!$B$6)^(('3. Leases'!$G$4+'3. Leases'!$H$4+INT(($A33-'3. Leases'!$G$4-1)/('3. Leases'!$H$4+'2. Inputs'!$B$11))*('3. Leases'!$H$4+'2. Inputs'!$B$11))/4)-('2. Inputs'!$B$3+'2. Inputs'!$B$4)*(1+'2. Inputs'!$B$7)^(('3. Leases'!$G$4+'3. Leases'!$H$4+INT(($A33-'3. Leases'!$G$4-1)/('3. Leases'!$H$4+'2. Inputs'!$B$11))*('3. Leases'!$H$4+'2. Inputs'!$B$11))/4))/4))</f>
        <v>142225.890018863</v>
      </c>
      <c r="J33" s="15" t="n">
        <f aca="false">IF($A33&lt;='3. Leases'!$G$4,'3. Leases'!$C$4*'3. Leases'!$D$4,IF(H33&lt;'3. Leases'!$H$4,0,'3. Leases'!$C$4*MAX(0,'3. Leases'!$F$4*'3. Leases'!$E$4*(1+'2. Inputs'!$B$6)^(('3. Leases'!$G$4+'3. Leases'!$H$4+INT(($A33-'3. Leases'!$G$4-1)/('3. Leases'!$H$4+'2. Inputs'!$B$11))*('3. Leases'!$H$4+'2. Inputs'!$B$11))/4)-('2. Inputs'!$B$3+'2. Inputs'!$B$4)*(1+'2. Inputs'!$B$7)^(('3. Leases'!$G$4+'3. Leases'!$H$4+INT(($A33-'3. Leases'!$G$4-1)/('3. Leases'!$H$4+'2. Inputs'!$B$11))*('3. Leases'!$H$4+'2. Inputs'!$B$11))/4))))</f>
        <v>568903.56007545</v>
      </c>
      <c r="K33" s="15" t="n">
        <f aca="false">IF($A33&lt;='3. Leases'!$G$4,0,IF(H33=0,'3. Leases'!$C$4*'2. Inputs'!$B$8*(1+'2. Inputs'!$B$7)^(('3. Leases'!$G$4+INT(($A33-'3. Leases'!$G$4-1)/('3. Leases'!$H$4+'2. Inputs'!$B$11))*('3. Leases'!$H$4+'2. Inputs'!$B$11))/4),0)+IF(H33='3. Leases'!$H$4,'2. Inputs'!$B$12*MAX(0,'3. Leases'!$F$4*'3. Leases'!$E$4*(1+'2. Inputs'!$B$6)^(('3. Leases'!$G$4+'3. Leases'!$H$4+INT(($A33-'3. Leases'!$G$4-1)/('3. Leases'!$H$4+'2. Inputs'!$B$11))*('3. Leases'!$H$4+'2. Inputs'!$B$11))/4)-('2. Inputs'!$B$3+'2. Inputs'!$B$4)*(1+'2. Inputs'!$B$7)^(('3. Leases'!$G$4+'3. Leases'!$H$4+INT(($A33-'3. Leases'!$G$4-1)/('3. Leases'!$H$4+'2. Inputs'!$B$11))*('3. Leases'!$H$4+'2. Inputs'!$B$11))/4))*'3. Leases'!$C$4,0))</f>
        <v>0</v>
      </c>
      <c r="L33" s="15" t="n">
        <f aca="false">IF($A33&lt;='3. Leases'!$G$4,0,IF(H33&lt;'3. Leases'!$H$4,'3. Leases'!$C$4,0))</f>
        <v>0</v>
      </c>
      <c r="M33" s="14" t="n">
        <f aca="false">IF($A33&lt;='3. Leases'!$G$5,-1,MOD($A33-'3. Leases'!$G$5-1,('3. Leases'!$H$5+'2. Inputs'!$B$11)))</f>
        <v>23</v>
      </c>
      <c r="N33" s="15" t="n">
        <f aca="false">IF($A33&lt;='3. Leases'!$G$5,'3. Leases'!$C$5*'3. Leases'!$D$5/4,IF(M33&lt;'3. Leases'!$H$5+'2. Inputs'!$B$10,0,'3. Leases'!$C$5*MAX(0,'3. Leases'!$F$5*'3. Leases'!$E$5*(1+'2. Inputs'!$B$6)^(('3. Leases'!$G$5+'3. Leases'!$H$5+INT(($A33-'3. Leases'!$G$5-1)/('3. Leases'!$H$5+'2. Inputs'!$B$11))*('3. Leases'!$H$5+'2. Inputs'!$B$11))/4)-('2. Inputs'!$B$3+'2. Inputs'!$B$4)*(1+'2. Inputs'!$B$7)^(('3. Leases'!$G$5+'3. Leases'!$H$5+INT(($A33-'3. Leases'!$G$5-1)/('3. Leases'!$H$5+'2. Inputs'!$B$11))*('3. Leases'!$H$5+'2. Inputs'!$B$11))/4))/4))</f>
        <v>77459.1221905334</v>
      </c>
      <c r="O33" s="15" t="n">
        <f aca="false">IF($A33&lt;='3. Leases'!$G$5,'3. Leases'!$C$5*'3. Leases'!$D$5,IF(M33&lt;'3. Leases'!$H$5,0,'3. Leases'!$C$5*MAX(0,'3. Leases'!$F$5*'3. Leases'!$E$5*(1+'2. Inputs'!$B$6)^(('3. Leases'!$G$5+'3. Leases'!$H$5+INT(($A33-'3. Leases'!$G$5-1)/('3. Leases'!$H$5+'2. Inputs'!$B$11))*('3. Leases'!$H$5+'2. Inputs'!$B$11))/4)-('2. Inputs'!$B$3+'2. Inputs'!$B$4)*(1+'2. Inputs'!$B$7)^(('3. Leases'!$G$5+'3. Leases'!$H$5+INT(($A33-'3. Leases'!$G$5-1)/('3. Leases'!$H$5+'2. Inputs'!$B$11))*('3. Leases'!$H$5+'2. Inputs'!$B$11))/4))))</f>
        <v>309836.488762134</v>
      </c>
      <c r="P33" s="15" t="n">
        <f aca="false">IF($A33&lt;='3. Leases'!$G$5,0,IF(M33=0,'3. Leases'!$C$5*'2. Inputs'!$B$8*(1+'2. Inputs'!$B$7)^(('3. Leases'!$G$5+INT(($A33-'3. Leases'!$G$5-1)/('3. Leases'!$H$5+'2. Inputs'!$B$11))*('3. Leases'!$H$5+'2. Inputs'!$B$11))/4),0)+IF(M33='3. Leases'!$H$5,'2. Inputs'!$B$12*MAX(0,'3. Leases'!$F$5*'3. Leases'!$E$5*(1+'2. Inputs'!$B$6)^(('3. Leases'!$G$5+'3. Leases'!$H$5+INT(($A33-'3. Leases'!$G$5-1)/('3. Leases'!$H$5+'2. Inputs'!$B$11))*('3. Leases'!$H$5+'2. Inputs'!$B$11))/4)-('2. Inputs'!$B$3+'2. Inputs'!$B$4)*(1+'2. Inputs'!$B$7)^(('3. Leases'!$G$5+'3. Leases'!$H$5+INT(($A33-'3. Leases'!$G$5-1)/('3. Leases'!$H$5+'2. Inputs'!$B$11))*('3. Leases'!$H$5+'2. Inputs'!$B$11))/4))*'3. Leases'!$C$5,0))</f>
        <v>0</v>
      </c>
      <c r="Q33" s="15" t="n">
        <f aca="false">IF($A33&lt;='3. Leases'!$G$5,0,IF(M33&lt;'3. Leases'!$H$5,'3. Leases'!$C$5,0))</f>
        <v>0</v>
      </c>
      <c r="R33" s="14" t="n">
        <f aca="false">IF($A33&lt;='3. Leases'!$G$6,-1,MOD($A33-'3. Leases'!$G$6-1,('3. Leases'!$H$6+'2. Inputs'!$B$11)))</f>
        <v>19</v>
      </c>
      <c r="S33" s="15" t="n">
        <f aca="false">IF($A33&lt;='3. Leases'!$G$6,'3. Leases'!$C$6*'3. Leases'!$D$6/4,IF(R33&lt;'3. Leases'!$H$6+'2. Inputs'!$B$10,0,'3. Leases'!$C$6*MAX(0,'3. Leases'!$F$6*'3. Leases'!$E$6*(1+'2. Inputs'!$B$6)^(('3. Leases'!$G$6+'3. Leases'!$H$6+INT(($A33-'3. Leases'!$G$6-1)/('3. Leases'!$H$6+'2. Inputs'!$B$11))*('3. Leases'!$H$6+'2. Inputs'!$B$11))/4)-('2. Inputs'!$B$3+'2. Inputs'!$B$4)*(1+'2. Inputs'!$B$7)^(('3. Leases'!$G$6+'3. Leases'!$H$6+INT(($A33-'3. Leases'!$G$6-1)/('3. Leases'!$H$6+'2. Inputs'!$B$11))*('3. Leases'!$H$6+'2. Inputs'!$B$11))/4))/4))</f>
        <v>52221.3103266196</v>
      </c>
      <c r="T33" s="15" t="n">
        <f aca="false">IF($A33&lt;='3. Leases'!$G$6,'3. Leases'!$C$6*'3. Leases'!$D$6,IF(R33&lt;'3. Leases'!$H$6,0,'3. Leases'!$C$6*MAX(0,'3. Leases'!$F$6*'3. Leases'!$E$6*(1+'2. Inputs'!$B$6)^(('3. Leases'!$G$6+'3. Leases'!$H$6+INT(($A33-'3. Leases'!$G$6-1)/('3. Leases'!$H$6+'2. Inputs'!$B$11))*('3. Leases'!$H$6+'2. Inputs'!$B$11))/4)-('2. Inputs'!$B$3+'2. Inputs'!$B$4)*(1+'2. Inputs'!$B$7)^(('3. Leases'!$G$6+'3. Leases'!$H$6+INT(($A33-'3. Leases'!$G$6-1)/('3. Leases'!$H$6+'2. Inputs'!$B$11))*('3. Leases'!$H$6+'2. Inputs'!$B$11))/4))))</f>
        <v>208885.241306479</v>
      </c>
      <c r="U33" s="15" t="n">
        <f aca="false">IF($A33&lt;='3. Leases'!$G$6,0,IF(R33=0,'3. Leases'!$C$6*'2. Inputs'!$B$8*(1+'2. Inputs'!$B$7)^(('3. Leases'!$G$6+INT(($A33-'3. Leases'!$G$6-1)/('3. Leases'!$H$6+'2. Inputs'!$B$11))*('3. Leases'!$H$6+'2. Inputs'!$B$11))/4),0)+IF(R33='3. Leases'!$H$6,'2. Inputs'!$B$12*MAX(0,'3. Leases'!$F$6*'3. Leases'!$E$6*(1+'2. Inputs'!$B$6)^(('3. Leases'!$G$6+'3. Leases'!$H$6+INT(($A33-'3. Leases'!$G$6-1)/('3. Leases'!$H$6+'2. Inputs'!$B$11))*('3. Leases'!$H$6+'2. Inputs'!$B$11))/4)-('2. Inputs'!$B$3+'2. Inputs'!$B$4)*(1+'2. Inputs'!$B$7)^(('3. Leases'!$G$6+'3. Leases'!$H$6+INT(($A33-'3. Leases'!$G$6-1)/('3. Leases'!$H$6+'2. Inputs'!$B$11))*('3. Leases'!$H$6+'2. Inputs'!$B$11))/4))*'3. Leases'!$C$6,0))</f>
        <v>0</v>
      </c>
      <c r="V33" s="15" t="n">
        <f aca="false">IF($A33&lt;='3. Leases'!$G$6,0,IF(R33&lt;'3. Leases'!$H$6,'3. Leases'!$C$6,0))</f>
        <v>0</v>
      </c>
      <c r="W33" s="14" t="n">
        <f aca="false">IF($A33&lt;='3. Leases'!$G$7,-1,MOD($A33-'3. Leases'!$G$7-1,('3. Leases'!$H$7+'2. Inputs'!$B$11)))</f>
        <v>5</v>
      </c>
      <c r="X33" s="15" t="n">
        <f aca="false">IF($A33&lt;='3. Leases'!$G$7,'3. Leases'!$C$7*'3. Leases'!$D$7/4,IF(W33&lt;'3. Leases'!$H$7+'2. Inputs'!$B$10,0,'3. Leases'!$C$7*MAX(0,'3. Leases'!$F$7*'3. Leases'!$E$7*(1+'2. Inputs'!$B$6)^(('3. Leases'!$G$7+'3. Leases'!$H$7+INT(($A33-'3. Leases'!$G$7-1)/('3. Leases'!$H$7+'2. Inputs'!$B$11))*('3. Leases'!$H$7+'2. Inputs'!$B$11))/4)-('2. Inputs'!$B$3+'2. Inputs'!$B$4)*(1+'2. Inputs'!$B$7)^(('3. Leases'!$G$7+'3. Leases'!$H$7+INT(($A33-'3. Leases'!$G$7-1)/('3. Leases'!$H$7+'2. Inputs'!$B$11))*('3. Leases'!$H$7+'2. Inputs'!$B$11))/4))/4))</f>
        <v>0</v>
      </c>
      <c r="Y33" s="15" t="n">
        <f aca="false">IF($A33&lt;='3. Leases'!$G$7,'3. Leases'!$C$7*'3. Leases'!$D$7,IF(W33&lt;'3. Leases'!$H$7,0,'3. Leases'!$C$7*MAX(0,'3. Leases'!$F$7*'3. Leases'!$E$7*(1+'2. Inputs'!$B$6)^(('3. Leases'!$G$7+'3. Leases'!$H$7+INT(($A33-'3. Leases'!$G$7-1)/('3. Leases'!$H$7+'2. Inputs'!$B$11))*('3. Leases'!$H$7+'2. Inputs'!$B$11))/4)-('2. Inputs'!$B$3+'2. Inputs'!$B$4)*(1+'2. Inputs'!$B$7)^(('3. Leases'!$G$7+'3. Leases'!$H$7+INT(($A33-'3. Leases'!$G$7-1)/('3. Leases'!$H$7+'2. Inputs'!$B$11))*('3. Leases'!$H$7+'2. Inputs'!$B$11))/4))))</f>
        <v>443006.5386187</v>
      </c>
      <c r="Z33" s="15" t="n">
        <f aca="false">IF($A33&lt;='3. Leases'!$G$7,0,IF(W33=0,'3. Leases'!$C$7*'2. Inputs'!$B$8*(1+'2. Inputs'!$B$7)^(('3. Leases'!$G$7+INT(($A33-'3. Leases'!$G$7-1)/('3. Leases'!$H$7+'2. Inputs'!$B$11))*('3. Leases'!$H$7+'2. Inputs'!$B$11))/4),0)+IF(W33='3. Leases'!$H$7,'2. Inputs'!$B$12*MAX(0,'3. Leases'!$F$7*'3. Leases'!$E$7*(1+'2. Inputs'!$B$6)^(('3. Leases'!$G$7+'3. Leases'!$H$7+INT(($A33-'3. Leases'!$G$7-1)/('3. Leases'!$H$7+'2. Inputs'!$B$11))*('3. Leases'!$H$7+'2. Inputs'!$B$11))/4)-('2. Inputs'!$B$3+'2. Inputs'!$B$4)*(1+'2. Inputs'!$B$7)^(('3. Leases'!$G$7+'3. Leases'!$H$7+INT(($A33-'3. Leases'!$G$7-1)/('3. Leases'!$H$7+'2. Inputs'!$B$11))*('3. Leases'!$H$7+'2. Inputs'!$B$11))/4))*'3. Leases'!$C$7,0))</f>
        <v>0</v>
      </c>
      <c r="AA33" s="15" t="n">
        <f aca="false">IF($A33&lt;='3. Leases'!$G$7,0,IF(W33&lt;'3. Leases'!$H$7,'3. Leases'!$C$7,0))</f>
        <v>0</v>
      </c>
      <c r="AB33" s="14" t="n">
        <f aca="false">IF($A33&lt;='3. Leases'!$G$8,-1,MOD($A33-'3. Leases'!$G$8-1,('3. Leases'!$H$8+'2. Inputs'!$B$11)))</f>
        <v>11</v>
      </c>
      <c r="AC33" s="15" t="n">
        <f aca="false">IF($A33&lt;='3. Leases'!$G$8,'3. Leases'!$C$8*'3. Leases'!$D$8/4,IF(AB33&lt;'3. Leases'!$H$8+'2. Inputs'!$B$10,0,'3. Leases'!$C$8*MAX(0,'3. Leases'!$F$8*'3. Leases'!$E$8*(1+'2. Inputs'!$B$6)^(('3. Leases'!$G$8+'3. Leases'!$H$8+INT(($A33-'3. Leases'!$G$8-1)/('3. Leases'!$H$8+'2. Inputs'!$B$11))*('3. Leases'!$H$8+'2. Inputs'!$B$11))/4)-('2. Inputs'!$B$3+'2. Inputs'!$B$4)*(1+'2. Inputs'!$B$7)^(('3. Leases'!$G$8+'3. Leases'!$H$8+INT(($A33-'3. Leases'!$G$8-1)/('3. Leases'!$H$8+'2. Inputs'!$B$11))*('3. Leases'!$H$8+'2. Inputs'!$B$11))/4))/4))</f>
        <v>64433.4097541974</v>
      </c>
      <c r="AD33" s="15" t="n">
        <f aca="false">IF($A33&lt;='3. Leases'!$G$8,'3. Leases'!$C$8*'3. Leases'!$D$8,IF(AB33&lt;'3. Leases'!$H$8,0,'3. Leases'!$C$8*MAX(0,'3. Leases'!$F$8*'3. Leases'!$E$8*(1+'2. Inputs'!$B$6)^(('3. Leases'!$G$8+'3. Leases'!$H$8+INT(($A33-'3. Leases'!$G$8-1)/('3. Leases'!$H$8+'2. Inputs'!$B$11))*('3. Leases'!$H$8+'2. Inputs'!$B$11))/4)-('2. Inputs'!$B$3+'2. Inputs'!$B$4)*(1+'2. Inputs'!$B$7)^(('3. Leases'!$G$8+'3. Leases'!$H$8+INT(($A33-'3. Leases'!$G$8-1)/('3. Leases'!$H$8+'2. Inputs'!$B$11))*('3. Leases'!$H$8+'2. Inputs'!$B$11))/4))))</f>
        <v>257733.639016789</v>
      </c>
      <c r="AE33" s="15" t="n">
        <f aca="false">IF($A33&lt;='3. Leases'!$G$8,0,IF(AB33=0,'3. Leases'!$C$8*'2. Inputs'!$B$8*(1+'2. Inputs'!$B$7)^(('3. Leases'!$G$8+INT(($A33-'3. Leases'!$G$8-1)/('3. Leases'!$H$8+'2. Inputs'!$B$11))*('3. Leases'!$H$8+'2. Inputs'!$B$11))/4),0)+IF(AB33='3. Leases'!$H$8,'2. Inputs'!$B$12*MAX(0,'3. Leases'!$F$8*'3. Leases'!$E$8*(1+'2. Inputs'!$B$6)^(('3. Leases'!$G$8+'3. Leases'!$H$8+INT(($A33-'3. Leases'!$G$8-1)/('3. Leases'!$H$8+'2. Inputs'!$B$11))*('3. Leases'!$H$8+'2. Inputs'!$B$11))/4)-('2. Inputs'!$B$3+'2. Inputs'!$B$4)*(1+'2. Inputs'!$B$7)^(('3. Leases'!$G$8+'3. Leases'!$H$8+INT(($A33-'3. Leases'!$G$8-1)/('3. Leases'!$H$8+'2. Inputs'!$B$11))*('3. Leases'!$H$8+'2. Inputs'!$B$11))/4))*'3. Leases'!$C$8,0))</f>
        <v>0</v>
      </c>
      <c r="AF33" s="15" t="n">
        <f aca="false">IF($A33&lt;='3. Leases'!$G$8,0,IF(AB33&lt;'3. Leases'!$H$8,'3. Leases'!$C$8,0))</f>
        <v>0</v>
      </c>
      <c r="AG33" s="14" t="n">
        <f aca="false">IF($A33&lt;='3. Leases'!$G$9,-1,MOD($A33-'3. Leases'!$G$9-1,('3. Leases'!$H$9+'2. Inputs'!$B$11)))</f>
        <v>7</v>
      </c>
      <c r="AH33" s="15" t="n">
        <f aca="false">IF($A33&lt;='3. Leases'!$G$9,'3. Leases'!$C$9*'3. Leases'!$D$9/4,IF(AG33&lt;'3. Leases'!$H$9+'2. Inputs'!$B$10,0,'3. Leases'!$C$9*MAX(0,'3. Leases'!$F$9*'3. Leases'!$E$9*(1+'2. Inputs'!$B$6)^(('3. Leases'!$G$9+'3. Leases'!$H$9+INT(($A33-'3. Leases'!$G$9-1)/('3. Leases'!$H$9+'2. Inputs'!$B$11))*('3. Leases'!$H$9+'2. Inputs'!$B$11))/4)-('2. Inputs'!$B$3+'2. Inputs'!$B$4)*(1+'2. Inputs'!$B$7)^(('3. Leases'!$G$9+'3. Leases'!$H$9+INT(($A33-'3. Leases'!$G$9-1)/('3. Leases'!$H$9+'2. Inputs'!$B$11))*('3. Leases'!$H$9+'2. Inputs'!$B$11))/4))/4))</f>
        <v>59048.6411656326</v>
      </c>
      <c r="AI33" s="15" t="n">
        <f aca="false">IF($A33&lt;='3. Leases'!$G$9,'3. Leases'!$C$9*'3. Leases'!$D$9,IF(AG33&lt;'3. Leases'!$H$9,0,'3. Leases'!$C$9*MAX(0,'3. Leases'!$F$9*'3. Leases'!$E$9*(1+'2. Inputs'!$B$6)^(('3. Leases'!$G$9+'3. Leases'!$H$9+INT(($A33-'3. Leases'!$G$9-1)/('3. Leases'!$H$9+'2. Inputs'!$B$11))*('3. Leases'!$H$9+'2. Inputs'!$B$11))/4)-('2. Inputs'!$B$3+'2. Inputs'!$B$4)*(1+'2. Inputs'!$B$7)^(('3. Leases'!$G$9+'3. Leases'!$H$9+INT(($A33-'3. Leases'!$G$9-1)/('3. Leases'!$H$9+'2. Inputs'!$B$11))*('3. Leases'!$H$9+'2. Inputs'!$B$11))/4))))</f>
        <v>236194.564662531</v>
      </c>
      <c r="AJ33" s="15" t="n">
        <f aca="false">IF($A33&lt;='3. Leases'!$G$9,0,IF(AG33=0,'3. Leases'!$C$9*'2. Inputs'!$B$8*(1+'2. Inputs'!$B$7)^(('3. Leases'!$G$9+INT(($A33-'3. Leases'!$G$9-1)/('3. Leases'!$H$9+'2. Inputs'!$B$11))*('3. Leases'!$H$9+'2. Inputs'!$B$11))/4),0)+IF(AG33='3. Leases'!$H$9,'2. Inputs'!$B$12*MAX(0,'3. Leases'!$F$9*'3. Leases'!$E$9*(1+'2. Inputs'!$B$6)^(('3. Leases'!$G$9+'3. Leases'!$H$9+INT(($A33-'3. Leases'!$G$9-1)/('3. Leases'!$H$9+'2. Inputs'!$B$11))*('3. Leases'!$H$9+'2. Inputs'!$B$11))/4)-('2. Inputs'!$B$3+'2. Inputs'!$B$4)*(1+'2. Inputs'!$B$7)^(('3. Leases'!$G$9+'3. Leases'!$H$9+INT(($A33-'3. Leases'!$G$9-1)/('3. Leases'!$H$9+'2. Inputs'!$B$11))*('3. Leases'!$H$9+'2. Inputs'!$B$11))/4))*'3. Leases'!$C$9,0))</f>
        <v>0</v>
      </c>
      <c r="AK33" s="15" t="n">
        <f aca="false">IF($A33&lt;='3. Leases'!$G$9,0,IF(AG33&lt;'3. Leases'!$H$9,'3. Leases'!$C$9,0))</f>
        <v>0</v>
      </c>
      <c r="AL33" s="14" t="n">
        <f aca="false">IF($A33&lt;='3. Leases'!$G$10,-1,MOD($A33-'3. Leases'!$G$10-1,('3. Leases'!$H$10+'2. Inputs'!$B$11)))</f>
        <v>-1</v>
      </c>
      <c r="AM33" s="15" t="n">
        <f aca="false">IF($A33&lt;='3. Leases'!$G$10,'3. Leases'!$C$10*'3. Leases'!$D$10/4,IF(AL33&lt;'3. Leases'!$H$10+'2. Inputs'!$B$10,0,'3. Leases'!$C$10*MAX(0,'3. Leases'!$F$10*'3. Leases'!$E$10*(1+'2. Inputs'!$B$6)^(('3. Leases'!$G$10+'3. Leases'!$H$10+INT(($A33-'3. Leases'!$G$10-1)/('3. Leases'!$H$10+'2. Inputs'!$B$11))*('3. Leases'!$H$10+'2. Inputs'!$B$11))/4)-('2. Inputs'!$B$3+'2. Inputs'!$B$4)*(1+'2. Inputs'!$B$7)^(('3. Leases'!$G$10+'3. Leases'!$H$10+INT(($A33-'3. Leases'!$G$10-1)/('3. Leases'!$H$10+'2. Inputs'!$B$11))*('3. Leases'!$H$10+'2. Inputs'!$B$11))/4))/4))</f>
        <v>24000</v>
      </c>
      <c r="AN33" s="15" t="n">
        <f aca="false">IF($A33&lt;='3. Leases'!$G$10,'3. Leases'!$C$10*'3. Leases'!$D$10,IF(AL33&lt;'3. Leases'!$H$10,0,'3. Leases'!$C$10*MAX(0,'3. Leases'!$F$10*'3. Leases'!$E$10*(1+'2. Inputs'!$B$6)^(('3. Leases'!$G$10+'3. Leases'!$H$10+INT(($A33-'3. Leases'!$G$10-1)/('3. Leases'!$H$10+'2. Inputs'!$B$11))*('3. Leases'!$H$10+'2. Inputs'!$B$11))/4)-('2. Inputs'!$B$3+'2. Inputs'!$B$4)*(1+'2. Inputs'!$B$7)^(('3. Leases'!$G$10+'3. Leases'!$H$10+INT(($A33-'3. Leases'!$G$10-1)/('3. Leases'!$H$10+'2. Inputs'!$B$11))*('3. Leases'!$H$10+'2. Inputs'!$B$11))/4))))</f>
        <v>96000</v>
      </c>
      <c r="AO33" s="15" t="n">
        <f aca="false">IF($A33&lt;='3. Leases'!$G$10,0,IF(AL33=0,'3. Leases'!$C$10*'2. Inputs'!$B$8*(1+'2. Inputs'!$B$7)^(('3. Leases'!$G$10+INT(($A33-'3. Leases'!$G$10-1)/('3. Leases'!$H$10+'2. Inputs'!$B$11))*('3. Leases'!$H$10+'2. Inputs'!$B$11))/4),0)+IF(AL33='3. Leases'!$H$10,'2. Inputs'!$B$12*MAX(0,'3. Leases'!$F$10*'3. Leases'!$E$10*(1+'2. Inputs'!$B$6)^(('3. Leases'!$G$10+'3. Leases'!$H$10+INT(($A33-'3. Leases'!$G$10-1)/('3. Leases'!$H$10+'2. Inputs'!$B$11))*('3. Leases'!$H$10+'2. Inputs'!$B$11))/4)-('2. Inputs'!$B$3+'2. Inputs'!$B$4)*(1+'2. Inputs'!$B$7)^(('3. Leases'!$G$10+'3. Leases'!$H$10+INT(($A33-'3. Leases'!$G$10-1)/('3. Leases'!$H$10+'2. Inputs'!$B$11))*('3. Leases'!$H$10+'2. Inputs'!$B$11))/4))*'3. Leases'!$C$10,0))</f>
        <v>0</v>
      </c>
      <c r="AP33" s="15" t="n">
        <f aca="false">IF($A33&lt;='3. Leases'!$G$10,0,IF(AL33&lt;'3. Leases'!$H$10,'3. Leases'!$C$10,0))</f>
        <v>0</v>
      </c>
      <c r="AQ33" s="14" t="n">
        <f aca="false">IF($A33&lt;='3. Leases'!$G$11,-1,MOD($A33-'3. Leases'!$G$11-1,('3. Leases'!$H$11+'2. Inputs'!$B$11)))</f>
        <v>17</v>
      </c>
      <c r="AR33" s="15" t="n">
        <f aca="false">IF($A33&lt;='3. Leases'!$G$11,'3. Leases'!$C$11*'3. Leases'!$D$11/4,IF(AQ33&lt;'3. Leases'!$H$11+'2. Inputs'!$B$10,0,'3. Leases'!$C$11*MAX(0,'3. Leases'!$F$11*'3. Leases'!$E$11*(1+'2. Inputs'!$B$6)^(('3. Leases'!$G$11+'3. Leases'!$H$11+INT(($A33-'3. Leases'!$G$11-1)/('3. Leases'!$H$11+'2. Inputs'!$B$11))*('3. Leases'!$H$11+'2. Inputs'!$B$11))/4)-('2. Inputs'!$B$3+'2. Inputs'!$B$4)*(1+'2. Inputs'!$B$7)^(('3. Leases'!$G$11+'3. Leases'!$H$11+INT(($A33-'3. Leases'!$G$11-1)/('3. Leases'!$H$11+'2. Inputs'!$B$11))*('3. Leases'!$H$11+'2. Inputs'!$B$11))/4))/4))</f>
        <v>153600.90759225</v>
      </c>
      <c r="AS33" s="15" t="n">
        <f aca="false">IF($A33&lt;='3. Leases'!$G$11,'3. Leases'!$C$11*'3. Leases'!$D$11,IF(AQ33&lt;'3. Leases'!$H$11,0,'3. Leases'!$C$11*MAX(0,'3. Leases'!$F$11*'3. Leases'!$E$11*(1+'2. Inputs'!$B$6)^(('3. Leases'!$G$11+'3. Leases'!$H$11+INT(($A33-'3. Leases'!$G$11-1)/('3. Leases'!$H$11+'2. Inputs'!$B$11))*('3. Leases'!$H$11+'2. Inputs'!$B$11))/4)-('2. Inputs'!$B$3+'2. Inputs'!$B$4)*(1+'2. Inputs'!$B$7)^(('3. Leases'!$G$11+'3. Leases'!$H$11+INT(($A33-'3. Leases'!$G$11-1)/('3. Leases'!$H$11+'2. Inputs'!$B$11))*('3. Leases'!$H$11+'2. Inputs'!$B$11))/4))))</f>
        <v>614403.630369</v>
      </c>
      <c r="AT33" s="15" t="n">
        <f aca="false">IF($A33&lt;='3. Leases'!$G$11,0,IF(AQ33=0,'3. Leases'!$C$11*'2. Inputs'!$B$8*(1+'2. Inputs'!$B$7)^(('3. Leases'!$G$11+INT(($A33-'3. Leases'!$G$11-1)/('3. Leases'!$H$11+'2. Inputs'!$B$11))*('3. Leases'!$H$11+'2. Inputs'!$B$11))/4),0)+IF(AQ33='3. Leases'!$H$11,'2. Inputs'!$B$12*MAX(0,'3. Leases'!$F$11*'3. Leases'!$E$11*(1+'2. Inputs'!$B$6)^(('3. Leases'!$G$11+'3. Leases'!$H$11+INT(($A33-'3. Leases'!$G$11-1)/('3. Leases'!$H$11+'2. Inputs'!$B$11))*('3. Leases'!$H$11+'2. Inputs'!$B$11))/4)-('2. Inputs'!$B$3+'2. Inputs'!$B$4)*(1+'2. Inputs'!$B$7)^(('3. Leases'!$G$11+'3. Leases'!$H$11+INT(($A33-'3. Leases'!$G$11-1)/('3. Leases'!$H$11+'2. Inputs'!$B$11))*('3. Leases'!$H$11+'2. Inputs'!$B$11))/4))*'3. Leases'!$C$11,0))</f>
        <v>0</v>
      </c>
      <c r="AU33" s="15" t="n">
        <f aca="false">IF($A33&lt;='3. Leases'!$G$11,0,IF(AQ33&lt;'3. Leases'!$H$11,'3. Leases'!$C$11,0))</f>
        <v>0</v>
      </c>
      <c r="AV33" s="14" t="n">
        <f aca="false">IF($A33&lt;='3. Leases'!$G$12,-1,MOD($A33-'3. Leases'!$G$12-1,('3. Leases'!$H$12+'2. Inputs'!$B$11)))</f>
        <v>3</v>
      </c>
      <c r="AW33" s="15" t="n">
        <f aca="false">IF($A33&lt;='3. Leases'!$G$12,'3. Leases'!$C$12*'3. Leases'!$D$12/4,IF(AV33&lt;'3. Leases'!$H$12+'2. Inputs'!$B$10,0,'3. Leases'!$C$12*MAX(0,'3. Leases'!$F$12*'3. Leases'!$E$12*(1+'2. Inputs'!$B$6)^(('3. Leases'!$G$12+'3. Leases'!$H$12+INT(($A33-'3. Leases'!$G$12-1)/('3. Leases'!$H$12+'2. Inputs'!$B$11))*('3. Leases'!$H$12+'2. Inputs'!$B$11))/4)-('2. Inputs'!$B$3+'2. Inputs'!$B$4)*(1+'2. Inputs'!$B$7)^(('3. Leases'!$G$12+'3. Leases'!$H$12+INT(($A33-'3. Leases'!$G$12-1)/('3. Leases'!$H$12+'2. Inputs'!$B$11))*('3. Leases'!$H$12+'2. Inputs'!$B$11))/4))/4))</f>
        <v>0</v>
      </c>
      <c r="AX33" s="15" t="n">
        <f aca="false">IF($A33&lt;='3. Leases'!$G$12,'3. Leases'!$C$12*'3. Leases'!$D$12,IF(AV33&lt;'3. Leases'!$H$12,0,'3. Leases'!$C$12*MAX(0,'3. Leases'!$F$12*'3. Leases'!$E$12*(1+'2. Inputs'!$B$6)^(('3. Leases'!$G$12+'3. Leases'!$H$12+INT(($A33-'3. Leases'!$G$12-1)/('3. Leases'!$H$12+'2. Inputs'!$B$11))*('3. Leases'!$H$12+'2. Inputs'!$B$11))/4)-('2. Inputs'!$B$3+'2. Inputs'!$B$4)*(1+'2. Inputs'!$B$7)^(('3. Leases'!$G$12+'3. Leases'!$H$12+INT(($A33-'3. Leases'!$G$12-1)/('3. Leases'!$H$12+'2. Inputs'!$B$11))*('3. Leases'!$H$12+'2. Inputs'!$B$11))/4))))</f>
        <v>0</v>
      </c>
      <c r="AY33" s="15" t="n">
        <f aca="false">IF($A33&lt;='3. Leases'!$G$12,0,IF(AV33=0,'3. Leases'!$C$12*'2. Inputs'!$B$8*(1+'2. Inputs'!$B$7)^(('3. Leases'!$G$12+INT(($A33-'3. Leases'!$G$12-1)/('3. Leases'!$H$12+'2. Inputs'!$B$11))*('3. Leases'!$H$12+'2. Inputs'!$B$11))/4),0)+IF(AV33='3. Leases'!$H$12,'2. Inputs'!$B$12*MAX(0,'3. Leases'!$F$12*'3. Leases'!$E$12*(1+'2. Inputs'!$B$6)^(('3. Leases'!$G$12+'3. Leases'!$H$12+INT(($A33-'3. Leases'!$G$12-1)/('3. Leases'!$H$12+'2. Inputs'!$B$11))*('3. Leases'!$H$12+'2. Inputs'!$B$11))/4)-('2. Inputs'!$B$3+'2. Inputs'!$B$4)*(1+'2. Inputs'!$B$7)^(('3. Leases'!$G$12+'3. Leases'!$H$12+INT(($A33-'3. Leases'!$G$12-1)/('3. Leases'!$H$12+'2. Inputs'!$B$11))*('3. Leases'!$H$12+'2. Inputs'!$B$11))/4))*'3. Leases'!$C$12,0))</f>
        <v>0</v>
      </c>
      <c r="AZ33" s="15" t="n">
        <f aca="false">IF($A33&lt;='3. Leases'!$G$12,0,IF(AV33&lt;'3. Leases'!$H$12,'3. Leases'!$C$12,0))</f>
        <v>120</v>
      </c>
      <c r="BA33" s="14" t="n">
        <f aca="false">IF($A33&lt;='3. Leases'!$G$13,-1,MOD($A33-'3. Leases'!$G$13-1,('3. Leases'!$H$13+'2. Inputs'!$B$11)))</f>
        <v>21</v>
      </c>
      <c r="BB33" s="15" t="n">
        <f aca="false">IF($A33&lt;='3. Leases'!$G$13,'3. Leases'!$C$13*'3. Leases'!$D$13/4,IF(BA33&lt;'3. Leases'!$H$13+'2. Inputs'!$B$10,0,'3. Leases'!$C$13*MAX(0,'3. Leases'!$F$13*'3. Leases'!$E$13*(1+'2. Inputs'!$B$6)^(('3. Leases'!$G$13+'3. Leases'!$H$13+INT(($A33-'3. Leases'!$G$13-1)/('3. Leases'!$H$13+'2. Inputs'!$B$11))*('3. Leases'!$H$13+'2. Inputs'!$B$11))/4)-('2. Inputs'!$B$3+'2. Inputs'!$B$4)*(1+'2. Inputs'!$B$7)^(('3. Leases'!$G$13+'3. Leases'!$H$13+INT(($A33-'3. Leases'!$G$13-1)/('3. Leases'!$H$13+'2. Inputs'!$B$11))*('3. Leases'!$H$13+'2. Inputs'!$B$11))/4))/4))</f>
        <v>46135.0409025</v>
      </c>
      <c r="BC33" s="15" t="n">
        <f aca="false">IF($A33&lt;='3. Leases'!$G$13,'3. Leases'!$C$13*'3. Leases'!$D$13,IF(BA33&lt;'3. Leases'!$H$13,0,'3. Leases'!$C$13*MAX(0,'3. Leases'!$F$13*'3. Leases'!$E$13*(1+'2. Inputs'!$B$6)^(('3. Leases'!$G$13+'3. Leases'!$H$13+INT(($A33-'3. Leases'!$G$13-1)/('3. Leases'!$H$13+'2. Inputs'!$B$11))*('3. Leases'!$H$13+'2. Inputs'!$B$11))/4)-('2. Inputs'!$B$3+'2. Inputs'!$B$4)*(1+'2. Inputs'!$B$7)^(('3. Leases'!$G$13+'3. Leases'!$H$13+INT(($A33-'3. Leases'!$G$13-1)/('3. Leases'!$H$13+'2. Inputs'!$B$11))*('3. Leases'!$H$13+'2. Inputs'!$B$11))/4))))</f>
        <v>184540.16361</v>
      </c>
      <c r="BD33" s="15" t="n">
        <f aca="false">IF($A33&lt;='3. Leases'!$G$13,0,IF(BA33=0,'3. Leases'!$C$13*'2. Inputs'!$B$8*(1+'2. Inputs'!$B$7)^(('3. Leases'!$G$13+INT(($A33-'3. Leases'!$G$13-1)/('3. Leases'!$H$13+'2. Inputs'!$B$11))*('3. Leases'!$H$13+'2. Inputs'!$B$11))/4),0)+IF(BA33='3. Leases'!$H$13,'2. Inputs'!$B$12*MAX(0,'3. Leases'!$F$13*'3. Leases'!$E$13*(1+'2. Inputs'!$B$6)^(('3. Leases'!$G$13+'3. Leases'!$H$13+INT(($A33-'3. Leases'!$G$13-1)/('3. Leases'!$H$13+'2. Inputs'!$B$11))*('3. Leases'!$H$13+'2. Inputs'!$B$11))/4)-('2. Inputs'!$B$3+'2. Inputs'!$B$4)*(1+'2. Inputs'!$B$7)^(('3. Leases'!$G$13+'3. Leases'!$H$13+INT(($A33-'3. Leases'!$G$13-1)/('3. Leases'!$H$13+'2. Inputs'!$B$11))*('3. Leases'!$H$13+'2. Inputs'!$B$11))/4))*'3. Leases'!$C$13,0))</f>
        <v>0</v>
      </c>
      <c r="BE33" s="15" t="n">
        <f aca="false">IF($A33&lt;='3. Leases'!$G$13,0,IF(BA33&lt;'3. Leases'!$H$13,'3. Leases'!$C$13,0))</f>
        <v>0</v>
      </c>
      <c r="BF33" s="14" t="n">
        <f aca="false">IF($A33&lt;='3. Leases'!$G$14,-1,MOD($A33-'3. Leases'!$G$14-1,('3. Leases'!$H$14+'2. Inputs'!$B$11)))</f>
        <v>-1</v>
      </c>
      <c r="BG33" s="15" t="n">
        <f aca="false">IF($A33&lt;='3. Leases'!$G$14,'3. Leases'!$C$14*'3. Leases'!$D$14/4,IF(BF33&lt;'3. Leases'!$H$14+'2. Inputs'!$B$10,0,'3. Leases'!$C$14*MAX(0,'3. Leases'!$F$14*'3. Leases'!$E$14*(1+'2. Inputs'!$B$6)^(('3. Leases'!$G$14+'3. Leases'!$H$14+INT(($A33-'3. Leases'!$G$14-1)/('3. Leases'!$H$14+'2. Inputs'!$B$11))*('3. Leases'!$H$14+'2. Inputs'!$B$11))/4)-('2. Inputs'!$B$3+'2. Inputs'!$B$4)*(1+'2. Inputs'!$B$7)^(('3. Leases'!$G$14+'3. Leases'!$H$14+INT(($A33-'3. Leases'!$G$14-1)/('3. Leases'!$H$14+'2. Inputs'!$B$11))*('3. Leases'!$H$14+'2. Inputs'!$B$11))/4))/4))</f>
        <v>119625</v>
      </c>
      <c r="BH33" s="15" t="n">
        <f aca="false">IF($A33&lt;='3. Leases'!$G$14,'3. Leases'!$C$14*'3. Leases'!$D$14,IF(BF33&lt;'3. Leases'!$H$14,0,'3. Leases'!$C$14*MAX(0,'3. Leases'!$F$14*'3. Leases'!$E$14*(1+'2. Inputs'!$B$6)^(('3. Leases'!$G$14+'3. Leases'!$H$14+INT(($A33-'3. Leases'!$G$14-1)/('3. Leases'!$H$14+'2. Inputs'!$B$11))*('3. Leases'!$H$14+'2. Inputs'!$B$11))/4)-('2. Inputs'!$B$3+'2. Inputs'!$B$4)*(1+'2. Inputs'!$B$7)^(('3. Leases'!$G$14+'3. Leases'!$H$14+INT(($A33-'3. Leases'!$G$14-1)/('3. Leases'!$H$14+'2. Inputs'!$B$11))*('3. Leases'!$H$14+'2. Inputs'!$B$11))/4))))</f>
        <v>478500</v>
      </c>
      <c r="BI33" s="15" t="n">
        <f aca="false">IF($A33&lt;='3. Leases'!$G$14,0,IF(BF33=0,'3. Leases'!$C$14*'2. Inputs'!$B$8*(1+'2. Inputs'!$B$7)^(('3. Leases'!$G$14+INT(($A33-'3. Leases'!$G$14-1)/('3. Leases'!$H$14+'2. Inputs'!$B$11))*('3. Leases'!$H$14+'2. Inputs'!$B$11))/4),0)+IF(BF33='3. Leases'!$H$14,'2. Inputs'!$B$12*MAX(0,'3. Leases'!$F$14*'3. Leases'!$E$14*(1+'2. Inputs'!$B$6)^(('3. Leases'!$G$14+'3. Leases'!$H$14+INT(($A33-'3. Leases'!$G$14-1)/('3. Leases'!$H$14+'2. Inputs'!$B$11))*('3. Leases'!$H$14+'2. Inputs'!$B$11))/4)-('2. Inputs'!$B$3+'2. Inputs'!$B$4)*(1+'2. Inputs'!$B$7)^(('3. Leases'!$G$14+'3. Leases'!$H$14+INT(($A33-'3. Leases'!$G$14-1)/('3. Leases'!$H$14+'2. Inputs'!$B$11))*('3. Leases'!$H$14+'2. Inputs'!$B$11))/4))*'3. Leases'!$C$14,0))</f>
        <v>0</v>
      </c>
      <c r="BJ33" s="15" t="n">
        <f aca="false">IF($A33&lt;='3. Leases'!$G$14,0,IF(BF33&lt;'3. Leases'!$H$14,'3. Leases'!$C$14,0))</f>
        <v>0</v>
      </c>
      <c r="BK33" s="14" t="n">
        <f aca="false">IF($A33&lt;='3. Leases'!$G$15,-1,MOD($A33-'3. Leases'!$G$15-1,('3. Leases'!$H$15+'2. Inputs'!$B$11)))</f>
        <v>13</v>
      </c>
      <c r="BL33" s="15" t="n">
        <f aca="false">IF($A33&lt;='3. Leases'!$G$15,'3. Leases'!$C$15*'3. Leases'!$D$15/4,IF(BK33&lt;'3. Leases'!$H$15+'2. Inputs'!$B$10,0,'3. Leases'!$C$15*MAX(0,'3. Leases'!$F$15*'3. Leases'!$E$15*(1+'2. Inputs'!$B$6)^(('3. Leases'!$G$15+'3. Leases'!$H$15+INT(($A33-'3. Leases'!$G$15-1)/('3. Leases'!$H$15+'2. Inputs'!$B$11))*('3. Leases'!$H$15+'2. Inputs'!$B$11))/4)-('2. Inputs'!$B$3+'2. Inputs'!$B$4)*(1+'2. Inputs'!$B$7)^(('3. Leases'!$G$15+'3. Leases'!$H$15+INT(($A33-'3. Leases'!$G$15-1)/('3. Leases'!$H$15+'2. Inputs'!$B$11))*('3. Leases'!$H$15+'2. Inputs'!$B$11))/4))/4))</f>
        <v>47760.5905913129</v>
      </c>
      <c r="BM33" s="15" t="n">
        <f aca="false">IF($A33&lt;='3. Leases'!$G$15,'3. Leases'!$C$15*'3. Leases'!$D$15,IF(BK33&lt;'3. Leases'!$H$15,0,'3. Leases'!$C$15*MAX(0,'3. Leases'!$F$15*'3. Leases'!$E$15*(1+'2. Inputs'!$B$6)^(('3. Leases'!$G$15+'3. Leases'!$H$15+INT(($A33-'3. Leases'!$G$15-1)/('3. Leases'!$H$15+'2. Inputs'!$B$11))*('3. Leases'!$H$15+'2. Inputs'!$B$11))/4)-('2. Inputs'!$B$3+'2. Inputs'!$B$4)*(1+'2. Inputs'!$B$7)^(('3. Leases'!$G$15+'3. Leases'!$H$15+INT(($A33-'3. Leases'!$G$15-1)/('3. Leases'!$H$15+'2. Inputs'!$B$11))*('3. Leases'!$H$15+'2. Inputs'!$B$11))/4))))</f>
        <v>191042.362365252</v>
      </c>
      <c r="BN33" s="15" t="n">
        <f aca="false">IF($A33&lt;='3. Leases'!$G$15,0,IF(BK33=0,'3. Leases'!$C$15*'2. Inputs'!$B$8*(1+'2. Inputs'!$B$7)^(('3. Leases'!$G$15+INT(($A33-'3. Leases'!$G$15-1)/('3. Leases'!$H$15+'2. Inputs'!$B$11))*('3. Leases'!$H$15+'2. Inputs'!$B$11))/4),0)+IF(BK33='3. Leases'!$H$15,'2. Inputs'!$B$12*MAX(0,'3. Leases'!$F$15*'3. Leases'!$E$15*(1+'2. Inputs'!$B$6)^(('3. Leases'!$G$15+'3. Leases'!$H$15+INT(($A33-'3. Leases'!$G$15-1)/('3. Leases'!$H$15+'2. Inputs'!$B$11))*('3. Leases'!$H$15+'2. Inputs'!$B$11))/4)-('2. Inputs'!$B$3+'2. Inputs'!$B$4)*(1+'2. Inputs'!$B$7)^(('3. Leases'!$G$15+'3. Leases'!$H$15+INT(($A33-'3. Leases'!$G$15-1)/('3. Leases'!$H$15+'2. Inputs'!$B$11))*('3. Leases'!$H$15+'2. Inputs'!$B$11))/4))*'3. Leases'!$C$15,0))</f>
        <v>0</v>
      </c>
      <c r="BO33" s="15" t="n">
        <f aca="false">IF($A33&lt;='3. Leases'!$G$15,0,IF(BK33&lt;'3. Leases'!$H$15,'3. Leases'!$C$15,0))</f>
        <v>0</v>
      </c>
      <c r="BP33" s="14" t="n">
        <f aca="false">IF($A33&lt;='3. Leases'!$G$16,-1,MOD($A33-'3. Leases'!$G$16-1,('3. Leases'!$H$16+'2. Inputs'!$B$11)))</f>
        <v>1</v>
      </c>
      <c r="BQ33" s="15" t="n">
        <f aca="false">IF($A33&lt;='3. Leases'!$G$16,'3. Leases'!$C$16*'3. Leases'!$D$16/4,IF(BP33&lt;'3. Leases'!$H$16+'2. Inputs'!$B$10,0,'3. Leases'!$C$16*MAX(0,'3. Leases'!$F$16*'3. Leases'!$E$16*(1+'2. Inputs'!$B$6)^(('3. Leases'!$G$16+'3. Leases'!$H$16+INT(($A33-'3. Leases'!$G$16-1)/('3. Leases'!$H$16+'2. Inputs'!$B$11))*('3. Leases'!$H$16+'2. Inputs'!$B$11))/4)-('2. Inputs'!$B$3+'2. Inputs'!$B$4)*(1+'2. Inputs'!$B$7)^(('3. Leases'!$G$16+'3. Leases'!$H$16+INT(($A33-'3. Leases'!$G$16-1)/('3. Leases'!$H$16+'2. Inputs'!$B$11))*('3. Leases'!$H$16+'2. Inputs'!$B$11))/4))/4))</f>
        <v>0</v>
      </c>
      <c r="BR33" s="15" t="n">
        <f aca="false">IF($A33&lt;='3. Leases'!$G$16,'3. Leases'!$C$16*'3. Leases'!$D$16,IF(BP33&lt;'3. Leases'!$H$16,0,'3. Leases'!$C$16*MAX(0,'3. Leases'!$F$16*'3. Leases'!$E$16*(1+'2. Inputs'!$B$6)^(('3. Leases'!$G$16+'3. Leases'!$H$16+INT(($A33-'3. Leases'!$G$16-1)/('3. Leases'!$H$16+'2. Inputs'!$B$11))*('3. Leases'!$H$16+'2. Inputs'!$B$11))/4)-('2. Inputs'!$B$3+'2. Inputs'!$B$4)*(1+'2. Inputs'!$B$7)^(('3. Leases'!$G$16+'3. Leases'!$H$16+INT(($A33-'3. Leases'!$G$16-1)/('3. Leases'!$H$16+'2. Inputs'!$B$11))*('3. Leases'!$H$16+'2. Inputs'!$B$11))/4))))</f>
        <v>0</v>
      </c>
      <c r="BS33" s="15" t="n">
        <f aca="false">IF($A33&lt;='3. Leases'!$G$16,0,IF(BP33=0,'3. Leases'!$C$16*'2. Inputs'!$B$8*(1+'2. Inputs'!$B$7)^(('3. Leases'!$G$16+INT(($A33-'3. Leases'!$G$16-1)/('3. Leases'!$H$16+'2. Inputs'!$B$11))*('3. Leases'!$H$16+'2. Inputs'!$B$11))/4),0)+IF(BP33='3. Leases'!$H$16,'2. Inputs'!$B$12*MAX(0,'3. Leases'!$F$16*'3. Leases'!$E$16*(1+'2. Inputs'!$B$6)^(('3. Leases'!$G$16+'3. Leases'!$H$16+INT(($A33-'3. Leases'!$G$16-1)/('3. Leases'!$H$16+'2. Inputs'!$B$11))*('3. Leases'!$H$16+'2. Inputs'!$B$11))/4)-('2. Inputs'!$B$3+'2. Inputs'!$B$4)*(1+'2. Inputs'!$B$7)^(('3. Leases'!$G$16+'3. Leases'!$H$16+INT(($A33-'3. Leases'!$G$16-1)/('3. Leases'!$H$16+'2. Inputs'!$B$11))*('3. Leases'!$H$16+'2. Inputs'!$B$11))/4))*'3. Leases'!$C$16,0))</f>
        <v>0</v>
      </c>
      <c r="BT33" s="15" t="n">
        <f aca="false">IF($A33&lt;='3. Leases'!$G$16,0,IF(BP33&lt;'3. Leases'!$H$16,'3. Leases'!$C$16,0))</f>
        <v>1250</v>
      </c>
      <c r="BU33" s="14" t="n">
        <f aca="false">IF($A33&lt;='3. Leases'!$G$17,-1,MOD($A33-'3. Leases'!$G$17-1,('3. Leases'!$H$17+'2. Inputs'!$B$11)))</f>
        <v>1</v>
      </c>
      <c r="BV33" s="15" t="n">
        <f aca="false">IF($A33&lt;='3. Leases'!$G$17,'3. Leases'!$C$17*'3. Leases'!$D$17/4,IF(BU33&lt;'3. Leases'!$H$17+'2. Inputs'!$B$10,0,'3. Leases'!$C$17*MAX(0,'3. Leases'!$F$17*'3. Leases'!$E$17*(1+'2. Inputs'!$B$6)^(('3. Leases'!$G$17+'3. Leases'!$H$17+INT(($A33-'3. Leases'!$G$17-1)/('3. Leases'!$H$17+'2. Inputs'!$B$11))*('3. Leases'!$H$17+'2. Inputs'!$B$11))/4)-('2. Inputs'!$B$3+'2. Inputs'!$B$4)*(1+'2. Inputs'!$B$7)^(('3. Leases'!$G$17+'3. Leases'!$H$17+INT(($A33-'3. Leases'!$G$17-1)/('3. Leases'!$H$17+'2. Inputs'!$B$11))*('3. Leases'!$H$17+'2. Inputs'!$B$11))/4))/4))</f>
        <v>0</v>
      </c>
      <c r="BW33" s="15" t="n">
        <f aca="false">IF($A33&lt;='3. Leases'!$G$17,'3. Leases'!$C$17*'3. Leases'!$D$17,IF(BU33&lt;'3. Leases'!$H$17,0,'3. Leases'!$C$17*MAX(0,'3. Leases'!$F$17*'3. Leases'!$E$17*(1+'2. Inputs'!$B$6)^(('3. Leases'!$G$17+'3. Leases'!$H$17+INT(($A33-'3. Leases'!$G$17-1)/('3. Leases'!$H$17+'2. Inputs'!$B$11))*('3. Leases'!$H$17+'2. Inputs'!$B$11))/4)-('2. Inputs'!$B$3+'2. Inputs'!$B$4)*(1+'2. Inputs'!$B$7)^(('3. Leases'!$G$17+'3. Leases'!$H$17+INT(($A33-'3. Leases'!$G$17-1)/('3. Leases'!$H$17+'2. Inputs'!$B$11))*('3. Leases'!$H$17+'2. Inputs'!$B$11))/4))))</f>
        <v>0</v>
      </c>
      <c r="BX33" s="15" t="n">
        <f aca="false">IF($A33&lt;='3. Leases'!$G$17,0,IF(BU33=0,'3. Leases'!$C$17*'2. Inputs'!$B$8*(1+'2. Inputs'!$B$7)^(('3. Leases'!$G$17+INT(($A33-'3. Leases'!$G$17-1)/('3. Leases'!$H$17+'2. Inputs'!$B$11))*('3. Leases'!$H$17+'2. Inputs'!$B$11))/4),0)+IF(BU33='3. Leases'!$H$17,'2. Inputs'!$B$12*MAX(0,'3. Leases'!$F$17*'3. Leases'!$E$17*(1+'2. Inputs'!$B$6)^(('3. Leases'!$G$17+'3. Leases'!$H$17+INT(($A33-'3. Leases'!$G$17-1)/('3. Leases'!$H$17+'2. Inputs'!$B$11))*('3. Leases'!$H$17+'2. Inputs'!$B$11))/4)-('2. Inputs'!$B$3+'2. Inputs'!$B$4)*(1+'2. Inputs'!$B$7)^(('3. Leases'!$G$17+'3. Leases'!$H$17+INT(($A33-'3. Leases'!$G$17-1)/('3. Leases'!$H$17+'2. Inputs'!$B$11))*('3. Leases'!$H$17+'2. Inputs'!$B$11))/4))*'3. Leases'!$C$17,0))</f>
        <v>0</v>
      </c>
      <c r="BY33" s="15" t="n">
        <f aca="false">IF($A33&lt;='3. Leases'!$G$17,0,IF(BU33&lt;'3. Leases'!$H$17,'3. Leases'!$C$17,0))</f>
        <v>900</v>
      </c>
      <c r="BZ33" s="14" t="n">
        <f aca="false">IF($A33&lt;='3. Leases'!$G$18,-1,MOD($A33-'3. Leases'!$G$18-1,('3. Leases'!$H$18+'2. Inputs'!$B$11)))</f>
        <v>9</v>
      </c>
      <c r="CA33" s="15" t="n">
        <f aca="false">IF($A33&lt;='3. Leases'!$G$18,'3. Leases'!$C$18*'3. Leases'!$D$18/4,IF(BZ33&lt;'3. Leases'!$H$18+'2. Inputs'!$B$10,0,'3. Leases'!$C$18*MAX(0,'3. Leases'!$F$18*'3. Leases'!$E$18*(1+'2. Inputs'!$B$6)^(('3. Leases'!$G$18+'3. Leases'!$H$18+INT(($A33-'3. Leases'!$G$18-1)/('3. Leases'!$H$18+'2. Inputs'!$B$11))*('3. Leases'!$H$18+'2. Inputs'!$B$11))/4)-('2. Inputs'!$B$3+'2. Inputs'!$B$4)*(1+'2. Inputs'!$B$7)^(('3. Leases'!$G$18+'3. Leases'!$H$18+INT(($A33-'3. Leases'!$G$18-1)/('3. Leases'!$H$18+'2. Inputs'!$B$11))*('3. Leases'!$H$18+'2. Inputs'!$B$11))/4))/4))</f>
        <v>97650.1310263876</v>
      </c>
      <c r="CB33" s="15" t="n">
        <f aca="false">IF($A33&lt;='3. Leases'!$G$18,'3. Leases'!$C$18*'3. Leases'!$D$18,IF(BZ33&lt;'3. Leases'!$H$18,0,'3. Leases'!$C$18*MAX(0,'3. Leases'!$F$18*'3. Leases'!$E$18*(1+'2. Inputs'!$B$6)^(('3. Leases'!$G$18+'3. Leases'!$H$18+INT(($A33-'3. Leases'!$G$18-1)/('3. Leases'!$H$18+'2. Inputs'!$B$11))*('3. Leases'!$H$18+'2. Inputs'!$B$11))/4)-('2. Inputs'!$B$3+'2. Inputs'!$B$4)*(1+'2. Inputs'!$B$7)^(('3. Leases'!$G$18+'3. Leases'!$H$18+INT(($A33-'3. Leases'!$G$18-1)/('3. Leases'!$H$18+'2. Inputs'!$B$11))*('3. Leases'!$H$18+'2. Inputs'!$B$11))/4))))</f>
        <v>390600.52410555</v>
      </c>
      <c r="CC33" s="15" t="n">
        <f aca="false">IF($A33&lt;='3. Leases'!$G$18,0,IF(BZ33=0,'3. Leases'!$C$18*'2. Inputs'!$B$8*(1+'2. Inputs'!$B$7)^(('3. Leases'!$G$18+INT(($A33-'3. Leases'!$G$18-1)/('3. Leases'!$H$18+'2. Inputs'!$B$11))*('3. Leases'!$H$18+'2. Inputs'!$B$11))/4),0)+IF(BZ33='3. Leases'!$H$18,'2. Inputs'!$B$12*MAX(0,'3. Leases'!$F$18*'3. Leases'!$E$18*(1+'2. Inputs'!$B$6)^(('3. Leases'!$G$18+'3. Leases'!$H$18+INT(($A33-'3. Leases'!$G$18-1)/('3. Leases'!$H$18+'2. Inputs'!$B$11))*('3. Leases'!$H$18+'2. Inputs'!$B$11))/4)-('2. Inputs'!$B$3+'2. Inputs'!$B$4)*(1+'2. Inputs'!$B$7)^(('3. Leases'!$G$18+'3. Leases'!$H$18+INT(($A33-'3. Leases'!$G$18-1)/('3. Leases'!$H$18+'2. Inputs'!$B$11))*('3. Leases'!$H$18+'2. Inputs'!$B$11))/4))*'3. Leases'!$C$18,0))</f>
        <v>0</v>
      </c>
      <c r="CD33" s="15" t="n">
        <f aca="false">IF($A33&lt;='3. Leases'!$G$18,0,IF(BZ33&lt;'3. Leases'!$H$18,'3. Leases'!$C$18,0))</f>
        <v>0</v>
      </c>
      <c r="CE33" s="14" t="n">
        <f aca="false">IF($A33&lt;='3. Leases'!$G$19,-1,MOD($A33-'3. Leases'!$G$19-1,('3. Leases'!$H$19+'2. Inputs'!$B$11)))</f>
        <v>5</v>
      </c>
      <c r="CF33" s="15" t="n">
        <f aca="false">IF($A33&lt;='3. Leases'!$G$19,'3. Leases'!$C$19*'3. Leases'!$D$19/4,IF(CE33&lt;'3. Leases'!$H$19+'2. Inputs'!$B$10,0,'3. Leases'!$C$19*MAX(0,'3. Leases'!$F$19*'3. Leases'!$E$19*(1+'2. Inputs'!$B$6)^(('3. Leases'!$G$19+'3. Leases'!$H$19+INT(($A33-'3. Leases'!$G$19-1)/('3. Leases'!$H$19+'2. Inputs'!$B$11))*('3. Leases'!$H$19+'2. Inputs'!$B$11))/4)-('2. Inputs'!$B$3+'2. Inputs'!$B$4)*(1+'2. Inputs'!$B$7)^(('3. Leases'!$G$19+'3. Leases'!$H$19+INT(($A33-'3. Leases'!$G$19-1)/('3. Leases'!$H$19+'2. Inputs'!$B$11))*('3. Leases'!$H$19+'2. Inputs'!$B$11))/4))/4))</f>
        <v>0</v>
      </c>
      <c r="CG33" s="15" t="n">
        <f aca="false">IF($A33&lt;='3. Leases'!$G$19,'3. Leases'!$C$19*'3. Leases'!$D$19,IF(CE33&lt;'3. Leases'!$H$19,0,'3. Leases'!$C$19*MAX(0,'3. Leases'!$F$19*'3. Leases'!$E$19*(1+'2. Inputs'!$B$6)^(('3. Leases'!$G$19+'3. Leases'!$H$19+INT(($A33-'3. Leases'!$G$19-1)/('3. Leases'!$H$19+'2. Inputs'!$B$11))*('3. Leases'!$H$19+'2. Inputs'!$B$11))/4)-('2. Inputs'!$B$3+'2. Inputs'!$B$4)*(1+'2. Inputs'!$B$7)^(('3. Leases'!$G$19+'3. Leases'!$H$19+INT(($A33-'3. Leases'!$G$19-1)/('3. Leases'!$H$19+'2. Inputs'!$B$11))*('3. Leases'!$H$19+'2. Inputs'!$B$11))/4))))</f>
        <v>97777.029851063</v>
      </c>
      <c r="CH33" s="15" t="n">
        <f aca="false">IF($A33&lt;='3. Leases'!$G$19,0,IF(CE33=0,'3. Leases'!$C$19*'2. Inputs'!$B$8*(1+'2. Inputs'!$B$7)^(('3. Leases'!$G$19+INT(($A33-'3. Leases'!$G$19-1)/('3. Leases'!$H$19+'2. Inputs'!$B$11))*('3. Leases'!$H$19+'2. Inputs'!$B$11))/4),0)+IF(CE33='3. Leases'!$H$19,'2. Inputs'!$B$12*MAX(0,'3. Leases'!$F$19*'3. Leases'!$E$19*(1+'2. Inputs'!$B$6)^(('3. Leases'!$G$19+'3. Leases'!$H$19+INT(($A33-'3. Leases'!$G$19-1)/('3. Leases'!$H$19+'2. Inputs'!$B$11))*('3. Leases'!$H$19+'2. Inputs'!$B$11))/4)-('2. Inputs'!$B$3+'2. Inputs'!$B$4)*(1+'2. Inputs'!$B$7)^(('3. Leases'!$G$19+'3. Leases'!$H$19+INT(($A33-'3. Leases'!$G$19-1)/('3. Leases'!$H$19+'2. Inputs'!$B$11))*('3. Leases'!$H$19+'2. Inputs'!$B$11))/4))*'3. Leases'!$C$19,0))</f>
        <v>0</v>
      </c>
      <c r="CI33" s="15" t="n">
        <f aca="false">IF($A33&lt;='3. Leases'!$G$19,0,IF(CE33&lt;'3. Leases'!$H$19,'3. Leases'!$C$19,0))</f>
        <v>0</v>
      </c>
      <c r="CJ33" s="15" t="n">
        <f aca="false">D33+I33+N33+S33+X33+AC33+AH33+AM33+AR33+AW33+BB33+BG33+BL33+BQ33+BV33+CA33+CF33</f>
        <v>1024560.0435683</v>
      </c>
      <c r="CK33" s="15" t="n">
        <f aca="false">E33+J33+O33+T33+Y33+AD33+AI33+AN33+AS33+AX33+BC33+BH33+BM33+BR33+BW33+CB33+CG33</f>
        <v>4639023.74274295</v>
      </c>
      <c r="CL33" s="15" t="n">
        <f aca="false">F33+K33+P33+U33+Z33+AE33+AJ33+AO33+AT33+AY33+BD33+BI33+BN33+BS33+BX33+CC33+CH33</f>
        <v>0</v>
      </c>
      <c r="CM33" s="15" t="n">
        <f aca="false">G33+L33+Q33+V33+AA33+AF33+AK33+AP33+AU33+AZ33+BE33+BJ33+BO33+BT33+BY33+CD33+CI33</f>
        <v>2270</v>
      </c>
      <c r="CN33" s="15" t="n">
        <f aca="false">CJ33*(1-'2. Inputs'!$B$13)*(1-'2. Inputs'!$B$15)-CM33*('2. Inputs'!$B$5-'2. Inputs'!$B$4*MIN('2. Inputs'!$B$14,'2. Inputs'!$B$9)/'2. Inputs'!$B$9)*(1+'2. Inputs'!$B$7)^(($A33-1)/4)/4</f>
        <v>893238.794973351</v>
      </c>
      <c r="CO33" s="15" t="n">
        <f aca="false">CN33-CL33</f>
        <v>893238.794973351</v>
      </c>
      <c r="CP33" s="16" t="n">
        <f aca="false">1/(1+((1+'2. Inputs'!$B$16)^0.25-1))^$A33</f>
        <v>0.542346652112387</v>
      </c>
      <c r="CQ33" s="15" t="n">
        <f aca="false">CO33*CP33</f>
        <v>484445.0699907</v>
      </c>
    </row>
    <row r="34" customFormat="false" ht="15" hidden="false" customHeight="false" outlineLevel="0" collapsed="false">
      <c r="A34" s="0" t="n">
        <v>31</v>
      </c>
      <c r="B34" s="0" t="n">
        <f aca="false">CEILING(A34/4,1)</f>
        <v>8</v>
      </c>
      <c r="C34" s="14" t="n">
        <f aca="false">IF($A34&lt;='3. Leases'!$G$3,-1,MOD($A34-'3. Leases'!$G$3-1,('3. Leases'!$H$3+'2. Inputs'!$B$11)))</f>
        <v>-1</v>
      </c>
      <c r="D34" s="15" t="n">
        <f aca="false">IF($A34&lt;='3. Leases'!$G$3,'3. Leases'!$C$3*'3. Leases'!$D$3/4,IF(C34&lt;'3. Leases'!$H$3+'2. Inputs'!$B$10,0,'3. Leases'!$C$3*MAX(0,'3. Leases'!$F$3*'3. Leases'!$E$3*(1+'2. Inputs'!$B$6)^(('3. Leases'!$G$3+'3. Leases'!$H$3+INT(($A34-'3. Leases'!$G$3-1)/('3. Leases'!$H$3+'2. Inputs'!$B$11))*('3. Leases'!$H$3+'2. Inputs'!$B$11))/4)-('2. Inputs'!$B$3+'2. Inputs'!$B$4)*(1+'2. Inputs'!$B$7)^(('3. Leases'!$G$3+'3. Leases'!$H$3+INT(($A34-'3. Leases'!$G$3-1)/('3. Leases'!$H$3+'2. Inputs'!$B$11))*('3. Leases'!$H$3+'2. Inputs'!$B$11))/4))/4))</f>
        <v>140400</v>
      </c>
      <c r="E34" s="15" t="n">
        <f aca="false">IF($A34&lt;='3. Leases'!$G$3,'3. Leases'!$C$3*'3. Leases'!$D$3,IF(C34&lt;'3. Leases'!$H$3,0,'3. Leases'!$C$3*MAX(0,'3. Leases'!$F$3*'3. Leases'!$E$3*(1+'2. Inputs'!$B$6)^(('3. Leases'!$G$3+'3. Leases'!$H$3+INT(($A34-'3. Leases'!$G$3-1)/('3. Leases'!$H$3+'2. Inputs'!$B$11))*('3. Leases'!$H$3+'2. Inputs'!$B$11))/4)-('2. Inputs'!$B$3+'2. Inputs'!$B$4)*(1+'2. Inputs'!$B$7)^(('3. Leases'!$G$3+'3. Leases'!$H$3+INT(($A34-'3. Leases'!$G$3-1)/('3. Leases'!$H$3+'2. Inputs'!$B$11))*('3. Leases'!$H$3+'2. Inputs'!$B$11))/4))))</f>
        <v>561600</v>
      </c>
      <c r="F34" s="15" t="n">
        <f aca="false">IF($A34&lt;='3. Leases'!$G$3,0,IF(C34=0,'3. Leases'!$C$3*'2. Inputs'!$B$8*(1+'2. Inputs'!$B$7)^(('3. Leases'!$G$3+INT(($A34-'3. Leases'!$G$3-1)/('3. Leases'!$H$3+'2. Inputs'!$B$11))*('3. Leases'!$H$3+'2. Inputs'!$B$11))/4),0)+IF(C34='3. Leases'!$H$3,'2. Inputs'!$B$12*MAX(0,'3. Leases'!$F$3*'3. Leases'!$E$3*(1+'2. Inputs'!$B$6)^(('3. Leases'!$G$3+'3. Leases'!$H$3+INT(($A34-'3. Leases'!$G$3-1)/('3. Leases'!$H$3+'2. Inputs'!$B$11))*('3. Leases'!$H$3+'2. Inputs'!$B$11))/4)-('2. Inputs'!$B$3+'2. Inputs'!$B$4)*(1+'2. Inputs'!$B$7)^(('3. Leases'!$G$3+'3. Leases'!$H$3+INT(($A34-'3. Leases'!$G$3-1)/('3. Leases'!$H$3+'2. Inputs'!$B$11))*('3. Leases'!$H$3+'2. Inputs'!$B$11))/4))*'3. Leases'!$C$3,0))</f>
        <v>0</v>
      </c>
      <c r="G34" s="15" t="n">
        <f aca="false">IF($A34&lt;='3. Leases'!$G$3,0,IF(C34&lt;'3. Leases'!$H$3,'3. Leases'!$C$3,0))</f>
        <v>0</v>
      </c>
      <c r="H34" s="14" t="n">
        <f aca="false">IF($A34&lt;='3. Leases'!$G$4,-1,MOD($A34-'3. Leases'!$G$4-1,('3. Leases'!$H$4+'2. Inputs'!$B$11)))</f>
        <v>16</v>
      </c>
      <c r="I34" s="15" t="n">
        <f aca="false">IF($A34&lt;='3. Leases'!$G$4,'3. Leases'!$C$4*'3. Leases'!$D$4/4,IF(H34&lt;'3. Leases'!$H$4+'2. Inputs'!$B$10,0,'3. Leases'!$C$4*MAX(0,'3. Leases'!$F$4*'3. Leases'!$E$4*(1+'2. Inputs'!$B$6)^(('3. Leases'!$G$4+'3. Leases'!$H$4+INT(($A34-'3. Leases'!$G$4-1)/('3. Leases'!$H$4+'2. Inputs'!$B$11))*('3. Leases'!$H$4+'2. Inputs'!$B$11))/4)-('2. Inputs'!$B$3+'2. Inputs'!$B$4)*(1+'2. Inputs'!$B$7)^(('3. Leases'!$G$4+'3. Leases'!$H$4+INT(($A34-'3. Leases'!$G$4-1)/('3. Leases'!$H$4+'2. Inputs'!$B$11))*('3. Leases'!$H$4+'2. Inputs'!$B$11))/4))/4))</f>
        <v>142225.890018863</v>
      </c>
      <c r="J34" s="15" t="n">
        <f aca="false">IF($A34&lt;='3. Leases'!$G$4,'3. Leases'!$C$4*'3. Leases'!$D$4,IF(H34&lt;'3. Leases'!$H$4,0,'3. Leases'!$C$4*MAX(0,'3. Leases'!$F$4*'3. Leases'!$E$4*(1+'2. Inputs'!$B$6)^(('3. Leases'!$G$4+'3. Leases'!$H$4+INT(($A34-'3. Leases'!$G$4-1)/('3. Leases'!$H$4+'2. Inputs'!$B$11))*('3. Leases'!$H$4+'2. Inputs'!$B$11))/4)-('2. Inputs'!$B$3+'2. Inputs'!$B$4)*(1+'2. Inputs'!$B$7)^(('3. Leases'!$G$4+'3. Leases'!$H$4+INT(($A34-'3. Leases'!$G$4-1)/('3. Leases'!$H$4+'2. Inputs'!$B$11))*('3. Leases'!$H$4+'2. Inputs'!$B$11))/4))))</f>
        <v>568903.56007545</v>
      </c>
      <c r="K34" s="15" t="n">
        <f aca="false">IF($A34&lt;='3. Leases'!$G$4,0,IF(H34=0,'3. Leases'!$C$4*'2. Inputs'!$B$8*(1+'2. Inputs'!$B$7)^(('3. Leases'!$G$4+INT(($A34-'3. Leases'!$G$4-1)/('3. Leases'!$H$4+'2. Inputs'!$B$11))*('3. Leases'!$H$4+'2. Inputs'!$B$11))/4),0)+IF(H34='3. Leases'!$H$4,'2. Inputs'!$B$12*MAX(0,'3. Leases'!$F$4*'3. Leases'!$E$4*(1+'2. Inputs'!$B$6)^(('3. Leases'!$G$4+'3. Leases'!$H$4+INT(($A34-'3. Leases'!$G$4-1)/('3. Leases'!$H$4+'2. Inputs'!$B$11))*('3. Leases'!$H$4+'2. Inputs'!$B$11))/4)-('2. Inputs'!$B$3+'2. Inputs'!$B$4)*(1+'2. Inputs'!$B$7)^(('3. Leases'!$G$4+'3. Leases'!$H$4+INT(($A34-'3. Leases'!$G$4-1)/('3. Leases'!$H$4+'2. Inputs'!$B$11))*('3. Leases'!$H$4+'2. Inputs'!$B$11))/4))*'3. Leases'!$C$4,0))</f>
        <v>0</v>
      </c>
      <c r="L34" s="15" t="n">
        <f aca="false">IF($A34&lt;='3. Leases'!$G$4,0,IF(H34&lt;'3. Leases'!$H$4,'3. Leases'!$C$4,0))</f>
        <v>0</v>
      </c>
      <c r="M34" s="14" t="n">
        <f aca="false">IF($A34&lt;='3. Leases'!$G$5,-1,MOD($A34-'3. Leases'!$G$5-1,('3. Leases'!$H$5+'2. Inputs'!$B$11)))</f>
        <v>0</v>
      </c>
      <c r="N34" s="15" t="n">
        <f aca="false">IF($A34&lt;='3. Leases'!$G$5,'3. Leases'!$C$5*'3. Leases'!$D$5/4,IF(M34&lt;'3. Leases'!$H$5+'2. Inputs'!$B$10,0,'3. Leases'!$C$5*MAX(0,'3. Leases'!$F$5*'3. Leases'!$E$5*(1+'2. Inputs'!$B$6)^(('3. Leases'!$G$5+'3. Leases'!$H$5+INT(($A34-'3. Leases'!$G$5-1)/('3. Leases'!$H$5+'2. Inputs'!$B$11))*('3. Leases'!$H$5+'2. Inputs'!$B$11))/4)-('2. Inputs'!$B$3+'2. Inputs'!$B$4)*(1+'2. Inputs'!$B$7)^(('3. Leases'!$G$5+'3. Leases'!$H$5+INT(($A34-'3. Leases'!$G$5-1)/('3. Leases'!$H$5+'2. Inputs'!$B$11))*('3. Leases'!$H$5+'2. Inputs'!$B$11))/4))/4))</f>
        <v>0</v>
      </c>
      <c r="O34" s="15" t="n">
        <f aca="false">IF($A34&lt;='3. Leases'!$G$5,'3. Leases'!$C$5*'3. Leases'!$D$5,IF(M34&lt;'3. Leases'!$H$5,0,'3. Leases'!$C$5*MAX(0,'3. Leases'!$F$5*'3. Leases'!$E$5*(1+'2. Inputs'!$B$6)^(('3. Leases'!$G$5+'3. Leases'!$H$5+INT(($A34-'3. Leases'!$G$5-1)/('3. Leases'!$H$5+'2. Inputs'!$B$11))*('3. Leases'!$H$5+'2. Inputs'!$B$11))/4)-('2. Inputs'!$B$3+'2. Inputs'!$B$4)*(1+'2. Inputs'!$B$7)^(('3. Leases'!$G$5+'3. Leases'!$H$5+INT(($A34-'3. Leases'!$G$5-1)/('3. Leases'!$H$5+'2. Inputs'!$B$11))*('3. Leases'!$H$5+'2. Inputs'!$B$11))/4))))</f>
        <v>0</v>
      </c>
      <c r="P34" s="15" t="n">
        <f aca="false">IF($A34&lt;='3. Leases'!$G$5,0,IF(M34=0,'3. Leases'!$C$5*'2. Inputs'!$B$8*(1+'2. Inputs'!$B$7)^(('3. Leases'!$G$5+INT(($A34-'3. Leases'!$G$5-1)/('3. Leases'!$H$5+'2. Inputs'!$B$11))*('3. Leases'!$H$5+'2. Inputs'!$B$11))/4),0)+IF(M34='3. Leases'!$H$5,'2. Inputs'!$B$12*MAX(0,'3. Leases'!$F$5*'3. Leases'!$E$5*(1+'2. Inputs'!$B$6)^(('3. Leases'!$G$5+'3. Leases'!$H$5+INT(($A34-'3. Leases'!$G$5-1)/('3. Leases'!$H$5+'2. Inputs'!$B$11))*('3. Leases'!$H$5+'2. Inputs'!$B$11))/4)-('2. Inputs'!$B$3+'2. Inputs'!$B$4)*(1+'2. Inputs'!$B$7)^(('3. Leases'!$G$5+'3. Leases'!$H$5+INT(($A34-'3. Leases'!$G$5-1)/('3. Leases'!$H$5+'2. Inputs'!$B$11))*('3. Leases'!$H$5+'2. Inputs'!$B$11))/4))*'3. Leases'!$C$5,0))</f>
        <v>307602.48520262</v>
      </c>
      <c r="Q34" s="15" t="n">
        <f aca="false">IF($A34&lt;='3. Leases'!$G$5,0,IF(M34&lt;'3. Leases'!$H$5,'3. Leases'!$C$5,0))</f>
        <v>1420</v>
      </c>
      <c r="R34" s="14" t="n">
        <f aca="false">IF($A34&lt;='3. Leases'!$G$6,-1,MOD($A34-'3. Leases'!$G$6-1,('3. Leases'!$H$6+'2. Inputs'!$B$11)))</f>
        <v>20</v>
      </c>
      <c r="S34" s="15" t="n">
        <f aca="false">IF($A34&lt;='3. Leases'!$G$6,'3. Leases'!$C$6*'3. Leases'!$D$6/4,IF(R34&lt;'3. Leases'!$H$6+'2. Inputs'!$B$10,0,'3. Leases'!$C$6*MAX(0,'3. Leases'!$F$6*'3. Leases'!$E$6*(1+'2. Inputs'!$B$6)^(('3. Leases'!$G$6+'3. Leases'!$H$6+INT(($A34-'3. Leases'!$G$6-1)/('3. Leases'!$H$6+'2. Inputs'!$B$11))*('3. Leases'!$H$6+'2. Inputs'!$B$11))/4)-('2. Inputs'!$B$3+'2. Inputs'!$B$4)*(1+'2. Inputs'!$B$7)^(('3. Leases'!$G$6+'3. Leases'!$H$6+INT(($A34-'3. Leases'!$G$6-1)/('3. Leases'!$H$6+'2. Inputs'!$B$11))*('3. Leases'!$H$6+'2. Inputs'!$B$11))/4))/4))</f>
        <v>52221.3103266196</v>
      </c>
      <c r="T34" s="15" t="n">
        <f aca="false">IF($A34&lt;='3. Leases'!$G$6,'3. Leases'!$C$6*'3. Leases'!$D$6,IF(R34&lt;'3. Leases'!$H$6,0,'3. Leases'!$C$6*MAX(0,'3. Leases'!$F$6*'3. Leases'!$E$6*(1+'2. Inputs'!$B$6)^(('3. Leases'!$G$6+'3. Leases'!$H$6+INT(($A34-'3. Leases'!$G$6-1)/('3. Leases'!$H$6+'2. Inputs'!$B$11))*('3. Leases'!$H$6+'2. Inputs'!$B$11))/4)-('2. Inputs'!$B$3+'2. Inputs'!$B$4)*(1+'2. Inputs'!$B$7)^(('3. Leases'!$G$6+'3. Leases'!$H$6+INT(($A34-'3. Leases'!$G$6-1)/('3. Leases'!$H$6+'2. Inputs'!$B$11))*('3. Leases'!$H$6+'2. Inputs'!$B$11))/4))))</f>
        <v>208885.241306479</v>
      </c>
      <c r="U34" s="15" t="n">
        <f aca="false">IF($A34&lt;='3. Leases'!$G$6,0,IF(R34=0,'3. Leases'!$C$6*'2. Inputs'!$B$8*(1+'2. Inputs'!$B$7)^(('3. Leases'!$G$6+INT(($A34-'3. Leases'!$G$6-1)/('3. Leases'!$H$6+'2. Inputs'!$B$11))*('3. Leases'!$H$6+'2. Inputs'!$B$11))/4),0)+IF(R34='3. Leases'!$H$6,'2. Inputs'!$B$12*MAX(0,'3. Leases'!$F$6*'3. Leases'!$E$6*(1+'2. Inputs'!$B$6)^(('3. Leases'!$G$6+'3. Leases'!$H$6+INT(($A34-'3. Leases'!$G$6-1)/('3. Leases'!$H$6+'2. Inputs'!$B$11))*('3. Leases'!$H$6+'2. Inputs'!$B$11))/4)-('2. Inputs'!$B$3+'2. Inputs'!$B$4)*(1+'2. Inputs'!$B$7)^(('3. Leases'!$G$6+'3. Leases'!$H$6+INT(($A34-'3. Leases'!$G$6-1)/('3. Leases'!$H$6+'2. Inputs'!$B$11))*('3. Leases'!$H$6+'2. Inputs'!$B$11))/4))*'3. Leases'!$C$6,0))</f>
        <v>0</v>
      </c>
      <c r="V34" s="15" t="n">
        <f aca="false">IF($A34&lt;='3. Leases'!$G$6,0,IF(R34&lt;'3. Leases'!$H$6,'3. Leases'!$C$6,0))</f>
        <v>0</v>
      </c>
      <c r="W34" s="14" t="n">
        <f aca="false">IF($A34&lt;='3. Leases'!$G$7,-1,MOD($A34-'3. Leases'!$G$7-1,('3. Leases'!$H$7+'2. Inputs'!$B$11)))</f>
        <v>6</v>
      </c>
      <c r="X34" s="15" t="n">
        <f aca="false">IF($A34&lt;='3. Leases'!$G$7,'3. Leases'!$C$7*'3. Leases'!$D$7/4,IF(W34&lt;'3. Leases'!$H$7+'2. Inputs'!$B$10,0,'3. Leases'!$C$7*MAX(0,'3. Leases'!$F$7*'3. Leases'!$E$7*(1+'2. Inputs'!$B$6)^(('3. Leases'!$G$7+'3. Leases'!$H$7+INT(($A34-'3. Leases'!$G$7-1)/('3. Leases'!$H$7+'2. Inputs'!$B$11))*('3. Leases'!$H$7+'2. Inputs'!$B$11))/4)-('2. Inputs'!$B$3+'2. Inputs'!$B$4)*(1+'2. Inputs'!$B$7)^(('3. Leases'!$G$7+'3. Leases'!$H$7+INT(($A34-'3. Leases'!$G$7-1)/('3. Leases'!$H$7+'2. Inputs'!$B$11))*('3. Leases'!$H$7+'2. Inputs'!$B$11))/4))/4))</f>
        <v>110751.634654675</v>
      </c>
      <c r="Y34" s="15" t="n">
        <f aca="false">IF($A34&lt;='3. Leases'!$G$7,'3. Leases'!$C$7*'3. Leases'!$D$7,IF(W34&lt;'3. Leases'!$H$7,0,'3. Leases'!$C$7*MAX(0,'3. Leases'!$F$7*'3. Leases'!$E$7*(1+'2. Inputs'!$B$6)^(('3. Leases'!$G$7+'3. Leases'!$H$7+INT(($A34-'3. Leases'!$G$7-1)/('3. Leases'!$H$7+'2. Inputs'!$B$11))*('3. Leases'!$H$7+'2. Inputs'!$B$11))/4)-('2. Inputs'!$B$3+'2. Inputs'!$B$4)*(1+'2. Inputs'!$B$7)^(('3. Leases'!$G$7+'3. Leases'!$H$7+INT(($A34-'3. Leases'!$G$7-1)/('3. Leases'!$H$7+'2. Inputs'!$B$11))*('3. Leases'!$H$7+'2. Inputs'!$B$11))/4))))</f>
        <v>443006.5386187</v>
      </c>
      <c r="Z34" s="15" t="n">
        <f aca="false">IF($A34&lt;='3. Leases'!$G$7,0,IF(W34=0,'3. Leases'!$C$7*'2. Inputs'!$B$8*(1+'2. Inputs'!$B$7)^(('3. Leases'!$G$7+INT(($A34-'3. Leases'!$G$7-1)/('3. Leases'!$H$7+'2. Inputs'!$B$11))*('3. Leases'!$H$7+'2. Inputs'!$B$11))/4),0)+IF(W34='3. Leases'!$H$7,'2. Inputs'!$B$12*MAX(0,'3. Leases'!$F$7*'3. Leases'!$E$7*(1+'2. Inputs'!$B$6)^(('3. Leases'!$G$7+'3. Leases'!$H$7+INT(($A34-'3. Leases'!$G$7-1)/('3. Leases'!$H$7+'2. Inputs'!$B$11))*('3. Leases'!$H$7+'2. Inputs'!$B$11))/4)-('2. Inputs'!$B$3+'2. Inputs'!$B$4)*(1+'2. Inputs'!$B$7)^(('3. Leases'!$G$7+'3. Leases'!$H$7+INT(($A34-'3. Leases'!$G$7-1)/('3. Leases'!$H$7+'2. Inputs'!$B$11))*('3. Leases'!$H$7+'2. Inputs'!$B$11))/4))*'3. Leases'!$C$7,0))</f>
        <v>0</v>
      </c>
      <c r="AA34" s="15" t="n">
        <f aca="false">IF($A34&lt;='3. Leases'!$G$7,0,IF(W34&lt;'3. Leases'!$H$7,'3. Leases'!$C$7,0))</f>
        <v>0</v>
      </c>
      <c r="AB34" s="14" t="n">
        <f aca="false">IF($A34&lt;='3. Leases'!$G$8,-1,MOD($A34-'3. Leases'!$G$8-1,('3. Leases'!$H$8+'2. Inputs'!$B$11)))</f>
        <v>12</v>
      </c>
      <c r="AC34" s="15" t="n">
        <f aca="false">IF($A34&lt;='3. Leases'!$G$8,'3. Leases'!$C$8*'3. Leases'!$D$8/4,IF(AB34&lt;'3. Leases'!$H$8+'2. Inputs'!$B$10,0,'3. Leases'!$C$8*MAX(0,'3. Leases'!$F$8*'3. Leases'!$E$8*(1+'2. Inputs'!$B$6)^(('3. Leases'!$G$8+'3. Leases'!$H$8+INT(($A34-'3. Leases'!$G$8-1)/('3. Leases'!$H$8+'2. Inputs'!$B$11))*('3. Leases'!$H$8+'2. Inputs'!$B$11))/4)-('2. Inputs'!$B$3+'2. Inputs'!$B$4)*(1+'2. Inputs'!$B$7)^(('3. Leases'!$G$8+'3. Leases'!$H$8+INT(($A34-'3. Leases'!$G$8-1)/('3. Leases'!$H$8+'2. Inputs'!$B$11))*('3. Leases'!$H$8+'2. Inputs'!$B$11))/4))/4))</f>
        <v>64433.4097541974</v>
      </c>
      <c r="AD34" s="15" t="n">
        <f aca="false">IF($A34&lt;='3. Leases'!$G$8,'3. Leases'!$C$8*'3. Leases'!$D$8,IF(AB34&lt;'3. Leases'!$H$8,0,'3. Leases'!$C$8*MAX(0,'3. Leases'!$F$8*'3. Leases'!$E$8*(1+'2. Inputs'!$B$6)^(('3. Leases'!$G$8+'3. Leases'!$H$8+INT(($A34-'3. Leases'!$G$8-1)/('3. Leases'!$H$8+'2. Inputs'!$B$11))*('3. Leases'!$H$8+'2. Inputs'!$B$11))/4)-('2. Inputs'!$B$3+'2. Inputs'!$B$4)*(1+'2. Inputs'!$B$7)^(('3. Leases'!$G$8+'3. Leases'!$H$8+INT(($A34-'3. Leases'!$G$8-1)/('3. Leases'!$H$8+'2. Inputs'!$B$11))*('3. Leases'!$H$8+'2. Inputs'!$B$11))/4))))</f>
        <v>257733.639016789</v>
      </c>
      <c r="AE34" s="15" t="n">
        <f aca="false">IF($A34&lt;='3. Leases'!$G$8,0,IF(AB34=0,'3. Leases'!$C$8*'2. Inputs'!$B$8*(1+'2. Inputs'!$B$7)^(('3. Leases'!$G$8+INT(($A34-'3. Leases'!$G$8-1)/('3. Leases'!$H$8+'2. Inputs'!$B$11))*('3. Leases'!$H$8+'2. Inputs'!$B$11))/4),0)+IF(AB34='3. Leases'!$H$8,'2. Inputs'!$B$12*MAX(0,'3. Leases'!$F$8*'3. Leases'!$E$8*(1+'2. Inputs'!$B$6)^(('3. Leases'!$G$8+'3. Leases'!$H$8+INT(($A34-'3. Leases'!$G$8-1)/('3. Leases'!$H$8+'2. Inputs'!$B$11))*('3. Leases'!$H$8+'2. Inputs'!$B$11))/4)-('2. Inputs'!$B$3+'2. Inputs'!$B$4)*(1+'2. Inputs'!$B$7)^(('3. Leases'!$G$8+'3. Leases'!$H$8+INT(($A34-'3. Leases'!$G$8-1)/('3. Leases'!$H$8+'2. Inputs'!$B$11))*('3. Leases'!$H$8+'2. Inputs'!$B$11))/4))*'3. Leases'!$C$8,0))</f>
        <v>0</v>
      </c>
      <c r="AF34" s="15" t="n">
        <f aca="false">IF($A34&lt;='3. Leases'!$G$8,0,IF(AB34&lt;'3. Leases'!$H$8,'3. Leases'!$C$8,0))</f>
        <v>0</v>
      </c>
      <c r="AG34" s="14" t="n">
        <f aca="false">IF($A34&lt;='3. Leases'!$G$9,-1,MOD($A34-'3. Leases'!$G$9-1,('3. Leases'!$H$9+'2. Inputs'!$B$11)))</f>
        <v>8</v>
      </c>
      <c r="AH34" s="15" t="n">
        <f aca="false">IF($A34&lt;='3. Leases'!$G$9,'3. Leases'!$C$9*'3. Leases'!$D$9/4,IF(AG34&lt;'3. Leases'!$H$9+'2. Inputs'!$B$10,0,'3. Leases'!$C$9*MAX(0,'3. Leases'!$F$9*'3. Leases'!$E$9*(1+'2. Inputs'!$B$6)^(('3. Leases'!$G$9+'3. Leases'!$H$9+INT(($A34-'3. Leases'!$G$9-1)/('3. Leases'!$H$9+'2. Inputs'!$B$11))*('3. Leases'!$H$9+'2. Inputs'!$B$11))/4)-('2. Inputs'!$B$3+'2. Inputs'!$B$4)*(1+'2. Inputs'!$B$7)^(('3. Leases'!$G$9+'3. Leases'!$H$9+INT(($A34-'3. Leases'!$G$9-1)/('3. Leases'!$H$9+'2. Inputs'!$B$11))*('3. Leases'!$H$9+'2. Inputs'!$B$11))/4))/4))</f>
        <v>59048.6411656326</v>
      </c>
      <c r="AI34" s="15" t="n">
        <f aca="false">IF($A34&lt;='3. Leases'!$G$9,'3. Leases'!$C$9*'3. Leases'!$D$9,IF(AG34&lt;'3. Leases'!$H$9,0,'3. Leases'!$C$9*MAX(0,'3. Leases'!$F$9*'3. Leases'!$E$9*(1+'2. Inputs'!$B$6)^(('3. Leases'!$G$9+'3. Leases'!$H$9+INT(($A34-'3. Leases'!$G$9-1)/('3. Leases'!$H$9+'2. Inputs'!$B$11))*('3. Leases'!$H$9+'2. Inputs'!$B$11))/4)-('2. Inputs'!$B$3+'2. Inputs'!$B$4)*(1+'2. Inputs'!$B$7)^(('3. Leases'!$G$9+'3. Leases'!$H$9+INT(($A34-'3. Leases'!$G$9-1)/('3. Leases'!$H$9+'2. Inputs'!$B$11))*('3. Leases'!$H$9+'2. Inputs'!$B$11))/4))))</f>
        <v>236194.564662531</v>
      </c>
      <c r="AJ34" s="15" t="n">
        <f aca="false">IF($A34&lt;='3. Leases'!$G$9,0,IF(AG34=0,'3. Leases'!$C$9*'2. Inputs'!$B$8*(1+'2. Inputs'!$B$7)^(('3. Leases'!$G$9+INT(($A34-'3. Leases'!$G$9-1)/('3. Leases'!$H$9+'2. Inputs'!$B$11))*('3. Leases'!$H$9+'2. Inputs'!$B$11))/4),0)+IF(AG34='3. Leases'!$H$9,'2. Inputs'!$B$12*MAX(0,'3. Leases'!$F$9*'3. Leases'!$E$9*(1+'2. Inputs'!$B$6)^(('3. Leases'!$G$9+'3. Leases'!$H$9+INT(($A34-'3. Leases'!$G$9-1)/('3. Leases'!$H$9+'2. Inputs'!$B$11))*('3. Leases'!$H$9+'2. Inputs'!$B$11))/4)-('2. Inputs'!$B$3+'2. Inputs'!$B$4)*(1+'2. Inputs'!$B$7)^(('3. Leases'!$G$9+'3. Leases'!$H$9+INT(($A34-'3. Leases'!$G$9-1)/('3. Leases'!$H$9+'2. Inputs'!$B$11))*('3. Leases'!$H$9+'2. Inputs'!$B$11))/4))*'3. Leases'!$C$9,0))</f>
        <v>0</v>
      </c>
      <c r="AK34" s="15" t="n">
        <f aca="false">IF($A34&lt;='3. Leases'!$G$9,0,IF(AG34&lt;'3. Leases'!$H$9,'3. Leases'!$C$9,0))</f>
        <v>0</v>
      </c>
      <c r="AL34" s="14" t="n">
        <f aca="false">IF($A34&lt;='3. Leases'!$G$10,-1,MOD($A34-'3. Leases'!$G$10-1,('3. Leases'!$H$10+'2. Inputs'!$B$11)))</f>
        <v>0</v>
      </c>
      <c r="AM34" s="15" t="n">
        <f aca="false">IF($A34&lt;='3. Leases'!$G$10,'3. Leases'!$C$10*'3. Leases'!$D$10/4,IF(AL34&lt;'3. Leases'!$H$10+'2. Inputs'!$B$10,0,'3. Leases'!$C$10*MAX(0,'3. Leases'!$F$10*'3. Leases'!$E$10*(1+'2. Inputs'!$B$6)^(('3. Leases'!$G$10+'3. Leases'!$H$10+INT(($A34-'3. Leases'!$G$10-1)/('3. Leases'!$H$10+'2. Inputs'!$B$11))*('3. Leases'!$H$10+'2. Inputs'!$B$11))/4)-('2. Inputs'!$B$3+'2. Inputs'!$B$4)*(1+'2. Inputs'!$B$7)^(('3. Leases'!$G$10+'3. Leases'!$H$10+INT(($A34-'3. Leases'!$G$10-1)/('3. Leases'!$H$10+'2. Inputs'!$B$11))*('3. Leases'!$H$10+'2. Inputs'!$B$11))/4))/4))</f>
        <v>0</v>
      </c>
      <c r="AN34" s="15" t="n">
        <f aca="false">IF($A34&lt;='3. Leases'!$G$10,'3. Leases'!$C$10*'3. Leases'!$D$10,IF(AL34&lt;'3. Leases'!$H$10,0,'3. Leases'!$C$10*MAX(0,'3. Leases'!$F$10*'3. Leases'!$E$10*(1+'2. Inputs'!$B$6)^(('3. Leases'!$G$10+'3. Leases'!$H$10+INT(($A34-'3. Leases'!$G$10-1)/('3. Leases'!$H$10+'2. Inputs'!$B$11))*('3. Leases'!$H$10+'2. Inputs'!$B$11))/4)-('2. Inputs'!$B$3+'2. Inputs'!$B$4)*(1+'2. Inputs'!$B$7)^(('3. Leases'!$G$10+'3. Leases'!$H$10+INT(($A34-'3. Leases'!$G$10-1)/('3. Leases'!$H$10+'2. Inputs'!$B$11))*('3. Leases'!$H$10+'2. Inputs'!$B$11))/4))))</f>
        <v>0</v>
      </c>
      <c r="AO34" s="15" t="n">
        <f aca="false">IF($A34&lt;='3. Leases'!$G$10,0,IF(AL34=0,'3. Leases'!$C$10*'2. Inputs'!$B$8*(1+'2. Inputs'!$B$7)^(('3. Leases'!$G$10+INT(($A34-'3. Leases'!$G$10-1)/('3. Leases'!$H$10+'2. Inputs'!$B$11))*('3. Leases'!$H$10+'2. Inputs'!$B$11))/4),0)+IF(AL34='3. Leases'!$H$10,'2. Inputs'!$B$12*MAX(0,'3. Leases'!$F$10*'3. Leases'!$E$10*(1+'2. Inputs'!$B$6)^(('3. Leases'!$G$10+'3. Leases'!$H$10+INT(($A34-'3. Leases'!$G$10-1)/('3. Leases'!$H$10+'2. Inputs'!$B$11))*('3. Leases'!$H$10+'2. Inputs'!$B$11))/4)-('2. Inputs'!$B$3+'2. Inputs'!$B$4)*(1+'2. Inputs'!$B$7)^(('3. Leases'!$G$10+'3. Leases'!$H$10+INT(($A34-'3. Leases'!$G$10-1)/('3. Leases'!$H$10+'2. Inputs'!$B$11))*('3. Leases'!$H$10+'2. Inputs'!$B$11))/4))*'3. Leases'!$C$10,0))</f>
        <v>69318.8699048157</v>
      </c>
      <c r="AP34" s="15" t="n">
        <f aca="false">IF($A34&lt;='3. Leases'!$G$10,0,IF(AL34&lt;'3. Leases'!$H$10,'3. Leases'!$C$10,0))</f>
        <v>320</v>
      </c>
      <c r="AQ34" s="14" t="n">
        <f aca="false">IF($A34&lt;='3. Leases'!$G$11,-1,MOD($A34-'3. Leases'!$G$11-1,('3. Leases'!$H$11+'2. Inputs'!$B$11)))</f>
        <v>18</v>
      </c>
      <c r="AR34" s="15" t="n">
        <f aca="false">IF($A34&lt;='3. Leases'!$G$11,'3. Leases'!$C$11*'3. Leases'!$D$11/4,IF(AQ34&lt;'3. Leases'!$H$11+'2. Inputs'!$B$10,0,'3. Leases'!$C$11*MAX(0,'3. Leases'!$F$11*'3. Leases'!$E$11*(1+'2. Inputs'!$B$6)^(('3. Leases'!$G$11+'3. Leases'!$H$11+INT(($A34-'3. Leases'!$G$11-1)/('3. Leases'!$H$11+'2. Inputs'!$B$11))*('3. Leases'!$H$11+'2. Inputs'!$B$11))/4)-('2. Inputs'!$B$3+'2. Inputs'!$B$4)*(1+'2. Inputs'!$B$7)^(('3. Leases'!$G$11+'3. Leases'!$H$11+INT(($A34-'3. Leases'!$G$11-1)/('3. Leases'!$H$11+'2. Inputs'!$B$11))*('3. Leases'!$H$11+'2. Inputs'!$B$11))/4))/4))</f>
        <v>153600.90759225</v>
      </c>
      <c r="AS34" s="15" t="n">
        <f aca="false">IF($A34&lt;='3. Leases'!$G$11,'3. Leases'!$C$11*'3. Leases'!$D$11,IF(AQ34&lt;'3. Leases'!$H$11,0,'3. Leases'!$C$11*MAX(0,'3. Leases'!$F$11*'3. Leases'!$E$11*(1+'2. Inputs'!$B$6)^(('3. Leases'!$G$11+'3. Leases'!$H$11+INT(($A34-'3. Leases'!$G$11-1)/('3. Leases'!$H$11+'2. Inputs'!$B$11))*('3. Leases'!$H$11+'2. Inputs'!$B$11))/4)-('2. Inputs'!$B$3+'2. Inputs'!$B$4)*(1+'2. Inputs'!$B$7)^(('3. Leases'!$G$11+'3. Leases'!$H$11+INT(($A34-'3. Leases'!$G$11-1)/('3. Leases'!$H$11+'2. Inputs'!$B$11))*('3. Leases'!$H$11+'2. Inputs'!$B$11))/4))))</f>
        <v>614403.630369</v>
      </c>
      <c r="AT34" s="15" t="n">
        <f aca="false">IF($A34&lt;='3. Leases'!$G$11,0,IF(AQ34=0,'3. Leases'!$C$11*'2. Inputs'!$B$8*(1+'2. Inputs'!$B$7)^(('3. Leases'!$G$11+INT(($A34-'3. Leases'!$G$11-1)/('3. Leases'!$H$11+'2. Inputs'!$B$11))*('3. Leases'!$H$11+'2. Inputs'!$B$11))/4),0)+IF(AQ34='3. Leases'!$H$11,'2. Inputs'!$B$12*MAX(0,'3. Leases'!$F$11*'3. Leases'!$E$11*(1+'2. Inputs'!$B$6)^(('3. Leases'!$G$11+'3. Leases'!$H$11+INT(($A34-'3. Leases'!$G$11-1)/('3. Leases'!$H$11+'2. Inputs'!$B$11))*('3. Leases'!$H$11+'2. Inputs'!$B$11))/4)-('2. Inputs'!$B$3+'2. Inputs'!$B$4)*(1+'2. Inputs'!$B$7)^(('3. Leases'!$G$11+'3. Leases'!$H$11+INT(($A34-'3. Leases'!$G$11-1)/('3. Leases'!$H$11+'2. Inputs'!$B$11))*('3. Leases'!$H$11+'2. Inputs'!$B$11))/4))*'3. Leases'!$C$11,0))</f>
        <v>0</v>
      </c>
      <c r="AU34" s="15" t="n">
        <f aca="false">IF($A34&lt;='3. Leases'!$G$11,0,IF(AQ34&lt;'3. Leases'!$H$11,'3. Leases'!$C$11,0))</f>
        <v>0</v>
      </c>
      <c r="AV34" s="14" t="n">
        <f aca="false">IF($A34&lt;='3. Leases'!$G$12,-1,MOD($A34-'3. Leases'!$G$12-1,('3. Leases'!$H$12+'2. Inputs'!$B$11)))</f>
        <v>4</v>
      </c>
      <c r="AW34" s="15" t="n">
        <f aca="false">IF($A34&lt;='3. Leases'!$G$12,'3. Leases'!$C$12*'3. Leases'!$D$12/4,IF(AV34&lt;'3. Leases'!$H$12+'2. Inputs'!$B$10,0,'3. Leases'!$C$12*MAX(0,'3. Leases'!$F$12*'3. Leases'!$E$12*(1+'2. Inputs'!$B$6)^(('3. Leases'!$G$12+'3. Leases'!$H$12+INT(($A34-'3. Leases'!$G$12-1)/('3. Leases'!$H$12+'2. Inputs'!$B$11))*('3. Leases'!$H$12+'2. Inputs'!$B$11))/4)-('2. Inputs'!$B$3+'2. Inputs'!$B$4)*(1+'2. Inputs'!$B$7)^(('3. Leases'!$G$12+'3. Leases'!$H$12+INT(($A34-'3. Leases'!$G$12-1)/('3. Leases'!$H$12+'2. Inputs'!$B$11))*('3. Leases'!$H$12+'2. Inputs'!$B$11))/4))/4))</f>
        <v>0</v>
      </c>
      <c r="AX34" s="15" t="n">
        <f aca="false">IF($A34&lt;='3. Leases'!$G$12,'3. Leases'!$C$12*'3. Leases'!$D$12,IF(AV34&lt;'3. Leases'!$H$12,0,'3. Leases'!$C$12*MAX(0,'3. Leases'!$F$12*'3. Leases'!$E$12*(1+'2. Inputs'!$B$6)^(('3. Leases'!$G$12+'3. Leases'!$H$12+INT(($A34-'3. Leases'!$G$12-1)/('3. Leases'!$H$12+'2. Inputs'!$B$11))*('3. Leases'!$H$12+'2. Inputs'!$B$11))/4)-('2. Inputs'!$B$3+'2. Inputs'!$B$4)*(1+'2. Inputs'!$B$7)^(('3. Leases'!$G$12+'3. Leases'!$H$12+INT(($A34-'3. Leases'!$G$12-1)/('3. Leases'!$H$12+'2. Inputs'!$B$11))*('3. Leases'!$H$12+'2. Inputs'!$B$11))/4))))</f>
        <v>101013.983814437</v>
      </c>
      <c r="AY34" s="15" t="n">
        <f aca="false">IF($A34&lt;='3. Leases'!$G$12,0,IF(AV34=0,'3. Leases'!$C$12*'2. Inputs'!$B$8*(1+'2. Inputs'!$B$7)^(('3. Leases'!$G$12+INT(($A34-'3. Leases'!$G$12-1)/('3. Leases'!$H$12+'2. Inputs'!$B$11))*('3. Leases'!$H$12+'2. Inputs'!$B$11))/4),0)+IF(AV34='3. Leases'!$H$12,'2. Inputs'!$B$12*MAX(0,'3. Leases'!$F$12*'3. Leases'!$E$12*(1+'2. Inputs'!$B$6)^(('3. Leases'!$G$12+'3. Leases'!$H$12+INT(($A34-'3. Leases'!$G$12-1)/('3. Leases'!$H$12+'2. Inputs'!$B$11))*('3. Leases'!$H$12+'2. Inputs'!$B$11))/4)-('2. Inputs'!$B$3+'2. Inputs'!$B$4)*(1+'2. Inputs'!$B$7)^(('3. Leases'!$G$12+'3. Leases'!$H$12+INT(($A34-'3. Leases'!$G$12-1)/('3. Leases'!$H$12+'2. Inputs'!$B$11))*('3. Leases'!$H$12+'2. Inputs'!$B$11))/4))*'3. Leases'!$C$12,0))</f>
        <v>15152.0975721656</v>
      </c>
      <c r="AZ34" s="15" t="n">
        <f aca="false">IF($A34&lt;='3. Leases'!$G$12,0,IF(AV34&lt;'3. Leases'!$H$12,'3. Leases'!$C$12,0))</f>
        <v>0</v>
      </c>
      <c r="BA34" s="14" t="n">
        <f aca="false">IF($A34&lt;='3. Leases'!$G$13,-1,MOD($A34-'3. Leases'!$G$13-1,('3. Leases'!$H$13+'2. Inputs'!$B$11)))</f>
        <v>22</v>
      </c>
      <c r="BB34" s="15" t="n">
        <f aca="false">IF($A34&lt;='3. Leases'!$G$13,'3. Leases'!$C$13*'3. Leases'!$D$13/4,IF(BA34&lt;'3. Leases'!$H$13+'2. Inputs'!$B$10,0,'3. Leases'!$C$13*MAX(0,'3. Leases'!$F$13*'3. Leases'!$E$13*(1+'2. Inputs'!$B$6)^(('3. Leases'!$G$13+'3. Leases'!$H$13+INT(($A34-'3. Leases'!$G$13-1)/('3. Leases'!$H$13+'2. Inputs'!$B$11))*('3. Leases'!$H$13+'2. Inputs'!$B$11))/4)-('2. Inputs'!$B$3+'2. Inputs'!$B$4)*(1+'2. Inputs'!$B$7)^(('3. Leases'!$G$13+'3. Leases'!$H$13+INT(($A34-'3. Leases'!$G$13-1)/('3. Leases'!$H$13+'2. Inputs'!$B$11))*('3. Leases'!$H$13+'2. Inputs'!$B$11))/4))/4))</f>
        <v>46135.0409025</v>
      </c>
      <c r="BC34" s="15" t="n">
        <f aca="false">IF($A34&lt;='3. Leases'!$G$13,'3. Leases'!$C$13*'3. Leases'!$D$13,IF(BA34&lt;'3. Leases'!$H$13,0,'3. Leases'!$C$13*MAX(0,'3. Leases'!$F$13*'3. Leases'!$E$13*(1+'2. Inputs'!$B$6)^(('3. Leases'!$G$13+'3. Leases'!$H$13+INT(($A34-'3. Leases'!$G$13-1)/('3. Leases'!$H$13+'2. Inputs'!$B$11))*('3. Leases'!$H$13+'2. Inputs'!$B$11))/4)-('2. Inputs'!$B$3+'2. Inputs'!$B$4)*(1+'2. Inputs'!$B$7)^(('3. Leases'!$G$13+'3. Leases'!$H$13+INT(($A34-'3. Leases'!$G$13-1)/('3. Leases'!$H$13+'2. Inputs'!$B$11))*('3. Leases'!$H$13+'2. Inputs'!$B$11))/4))))</f>
        <v>184540.16361</v>
      </c>
      <c r="BD34" s="15" t="n">
        <f aca="false">IF($A34&lt;='3. Leases'!$G$13,0,IF(BA34=0,'3. Leases'!$C$13*'2. Inputs'!$B$8*(1+'2. Inputs'!$B$7)^(('3. Leases'!$G$13+INT(($A34-'3. Leases'!$G$13-1)/('3. Leases'!$H$13+'2. Inputs'!$B$11))*('3. Leases'!$H$13+'2. Inputs'!$B$11))/4),0)+IF(BA34='3. Leases'!$H$13,'2. Inputs'!$B$12*MAX(0,'3. Leases'!$F$13*'3. Leases'!$E$13*(1+'2. Inputs'!$B$6)^(('3. Leases'!$G$13+'3. Leases'!$H$13+INT(($A34-'3. Leases'!$G$13-1)/('3. Leases'!$H$13+'2. Inputs'!$B$11))*('3. Leases'!$H$13+'2. Inputs'!$B$11))/4)-('2. Inputs'!$B$3+'2. Inputs'!$B$4)*(1+'2. Inputs'!$B$7)^(('3. Leases'!$G$13+'3. Leases'!$H$13+INT(($A34-'3. Leases'!$G$13-1)/('3. Leases'!$H$13+'2. Inputs'!$B$11))*('3. Leases'!$H$13+'2. Inputs'!$B$11))/4))*'3. Leases'!$C$13,0))</f>
        <v>0</v>
      </c>
      <c r="BE34" s="15" t="n">
        <f aca="false">IF($A34&lt;='3. Leases'!$G$13,0,IF(BA34&lt;'3. Leases'!$H$13,'3. Leases'!$C$13,0))</f>
        <v>0</v>
      </c>
      <c r="BF34" s="14" t="n">
        <f aca="false">IF($A34&lt;='3. Leases'!$G$14,-1,MOD($A34-'3. Leases'!$G$14-1,('3. Leases'!$H$14+'2. Inputs'!$B$11)))</f>
        <v>-1</v>
      </c>
      <c r="BG34" s="15" t="n">
        <f aca="false">IF($A34&lt;='3. Leases'!$G$14,'3. Leases'!$C$14*'3. Leases'!$D$14/4,IF(BF34&lt;'3. Leases'!$H$14+'2. Inputs'!$B$10,0,'3. Leases'!$C$14*MAX(0,'3. Leases'!$F$14*'3. Leases'!$E$14*(1+'2. Inputs'!$B$6)^(('3. Leases'!$G$14+'3. Leases'!$H$14+INT(($A34-'3. Leases'!$G$14-1)/('3. Leases'!$H$14+'2. Inputs'!$B$11))*('3. Leases'!$H$14+'2. Inputs'!$B$11))/4)-('2. Inputs'!$B$3+'2. Inputs'!$B$4)*(1+'2. Inputs'!$B$7)^(('3. Leases'!$G$14+'3. Leases'!$H$14+INT(($A34-'3. Leases'!$G$14-1)/('3. Leases'!$H$14+'2. Inputs'!$B$11))*('3. Leases'!$H$14+'2. Inputs'!$B$11))/4))/4))</f>
        <v>119625</v>
      </c>
      <c r="BH34" s="15" t="n">
        <f aca="false">IF($A34&lt;='3. Leases'!$G$14,'3. Leases'!$C$14*'3. Leases'!$D$14,IF(BF34&lt;'3. Leases'!$H$14,0,'3. Leases'!$C$14*MAX(0,'3. Leases'!$F$14*'3. Leases'!$E$14*(1+'2. Inputs'!$B$6)^(('3. Leases'!$G$14+'3. Leases'!$H$14+INT(($A34-'3. Leases'!$G$14-1)/('3. Leases'!$H$14+'2. Inputs'!$B$11))*('3. Leases'!$H$14+'2. Inputs'!$B$11))/4)-('2. Inputs'!$B$3+'2. Inputs'!$B$4)*(1+'2. Inputs'!$B$7)^(('3. Leases'!$G$14+'3. Leases'!$H$14+INT(($A34-'3. Leases'!$G$14-1)/('3. Leases'!$H$14+'2. Inputs'!$B$11))*('3. Leases'!$H$14+'2. Inputs'!$B$11))/4))))</f>
        <v>478500</v>
      </c>
      <c r="BI34" s="15" t="n">
        <f aca="false">IF($A34&lt;='3. Leases'!$G$14,0,IF(BF34=0,'3. Leases'!$C$14*'2. Inputs'!$B$8*(1+'2. Inputs'!$B$7)^(('3. Leases'!$G$14+INT(($A34-'3. Leases'!$G$14-1)/('3. Leases'!$H$14+'2. Inputs'!$B$11))*('3. Leases'!$H$14+'2. Inputs'!$B$11))/4),0)+IF(BF34='3. Leases'!$H$14,'2. Inputs'!$B$12*MAX(0,'3. Leases'!$F$14*'3. Leases'!$E$14*(1+'2. Inputs'!$B$6)^(('3. Leases'!$G$14+'3. Leases'!$H$14+INT(($A34-'3. Leases'!$G$14-1)/('3. Leases'!$H$14+'2. Inputs'!$B$11))*('3. Leases'!$H$14+'2. Inputs'!$B$11))/4)-('2. Inputs'!$B$3+'2. Inputs'!$B$4)*(1+'2. Inputs'!$B$7)^(('3. Leases'!$G$14+'3. Leases'!$H$14+INT(($A34-'3. Leases'!$G$14-1)/('3. Leases'!$H$14+'2. Inputs'!$B$11))*('3. Leases'!$H$14+'2. Inputs'!$B$11))/4))*'3. Leases'!$C$14,0))</f>
        <v>0</v>
      </c>
      <c r="BJ34" s="15" t="n">
        <f aca="false">IF($A34&lt;='3. Leases'!$G$14,0,IF(BF34&lt;'3. Leases'!$H$14,'3. Leases'!$C$14,0))</f>
        <v>0</v>
      </c>
      <c r="BK34" s="14" t="n">
        <f aca="false">IF($A34&lt;='3. Leases'!$G$15,-1,MOD($A34-'3. Leases'!$G$15-1,('3. Leases'!$H$15+'2. Inputs'!$B$11)))</f>
        <v>14</v>
      </c>
      <c r="BL34" s="15" t="n">
        <f aca="false">IF($A34&lt;='3. Leases'!$G$15,'3. Leases'!$C$15*'3. Leases'!$D$15/4,IF(BK34&lt;'3. Leases'!$H$15+'2. Inputs'!$B$10,0,'3. Leases'!$C$15*MAX(0,'3. Leases'!$F$15*'3. Leases'!$E$15*(1+'2. Inputs'!$B$6)^(('3. Leases'!$G$15+'3. Leases'!$H$15+INT(($A34-'3. Leases'!$G$15-1)/('3. Leases'!$H$15+'2. Inputs'!$B$11))*('3. Leases'!$H$15+'2. Inputs'!$B$11))/4)-('2. Inputs'!$B$3+'2. Inputs'!$B$4)*(1+'2. Inputs'!$B$7)^(('3. Leases'!$G$15+'3. Leases'!$H$15+INT(($A34-'3. Leases'!$G$15-1)/('3. Leases'!$H$15+'2. Inputs'!$B$11))*('3. Leases'!$H$15+'2. Inputs'!$B$11))/4))/4))</f>
        <v>47760.5905913129</v>
      </c>
      <c r="BM34" s="15" t="n">
        <f aca="false">IF($A34&lt;='3. Leases'!$G$15,'3. Leases'!$C$15*'3. Leases'!$D$15,IF(BK34&lt;'3. Leases'!$H$15,0,'3. Leases'!$C$15*MAX(0,'3. Leases'!$F$15*'3. Leases'!$E$15*(1+'2. Inputs'!$B$6)^(('3. Leases'!$G$15+'3. Leases'!$H$15+INT(($A34-'3. Leases'!$G$15-1)/('3. Leases'!$H$15+'2. Inputs'!$B$11))*('3. Leases'!$H$15+'2. Inputs'!$B$11))/4)-('2. Inputs'!$B$3+'2. Inputs'!$B$4)*(1+'2. Inputs'!$B$7)^(('3. Leases'!$G$15+'3. Leases'!$H$15+INT(($A34-'3. Leases'!$G$15-1)/('3. Leases'!$H$15+'2. Inputs'!$B$11))*('3. Leases'!$H$15+'2. Inputs'!$B$11))/4))))</f>
        <v>191042.362365252</v>
      </c>
      <c r="BN34" s="15" t="n">
        <f aca="false">IF($A34&lt;='3. Leases'!$G$15,0,IF(BK34=0,'3. Leases'!$C$15*'2. Inputs'!$B$8*(1+'2. Inputs'!$B$7)^(('3. Leases'!$G$15+INT(($A34-'3. Leases'!$G$15-1)/('3. Leases'!$H$15+'2. Inputs'!$B$11))*('3. Leases'!$H$15+'2. Inputs'!$B$11))/4),0)+IF(BK34='3. Leases'!$H$15,'2. Inputs'!$B$12*MAX(0,'3. Leases'!$F$15*'3. Leases'!$E$15*(1+'2. Inputs'!$B$6)^(('3. Leases'!$G$15+'3. Leases'!$H$15+INT(($A34-'3. Leases'!$G$15-1)/('3. Leases'!$H$15+'2. Inputs'!$B$11))*('3. Leases'!$H$15+'2. Inputs'!$B$11))/4)-('2. Inputs'!$B$3+'2. Inputs'!$B$4)*(1+'2. Inputs'!$B$7)^(('3. Leases'!$G$15+'3. Leases'!$H$15+INT(($A34-'3. Leases'!$G$15-1)/('3. Leases'!$H$15+'2. Inputs'!$B$11))*('3. Leases'!$H$15+'2. Inputs'!$B$11))/4))*'3. Leases'!$C$15,0))</f>
        <v>0</v>
      </c>
      <c r="BO34" s="15" t="n">
        <f aca="false">IF($A34&lt;='3. Leases'!$G$15,0,IF(BK34&lt;'3. Leases'!$H$15,'3. Leases'!$C$15,0))</f>
        <v>0</v>
      </c>
      <c r="BP34" s="14" t="n">
        <f aca="false">IF($A34&lt;='3. Leases'!$G$16,-1,MOD($A34-'3. Leases'!$G$16-1,('3. Leases'!$H$16+'2. Inputs'!$B$11)))</f>
        <v>2</v>
      </c>
      <c r="BQ34" s="15" t="n">
        <f aca="false">IF($A34&lt;='3. Leases'!$G$16,'3. Leases'!$C$16*'3. Leases'!$D$16/4,IF(BP34&lt;'3. Leases'!$H$16+'2. Inputs'!$B$10,0,'3. Leases'!$C$16*MAX(0,'3. Leases'!$F$16*'3. Leases'!$E$16*(1+'2. Inputs'!$B$6)^(('3. Leases'!$G$16+'3. Leases'!$H$16+INT(($A34-'3. Leases'!$G$16-1)/('3. Leases'!$H$16+'2. Inputs'!$B$11))*('3. Leases'!$H$16+'2. Inputs'!$B$11))/4)-('2. Inputs'!$B$3+'2. Inputs'!$B$4)*(1+'2. Inputs'!$B$7)^(('3. Leases'!$G$16+'3. Leases'!$H$16+INT(($A34-'3. Leases'!$G$16-1)/('3. Leases'!$H$16+'2. Inputs'!$B$11))*('3. Leases'!$H$16+'2. Inputs'!$B$11))/4))/4))</f>
        <v>0</v>
      </c>
      <c r="BR34" s="15" t="n">
        <f aca="false">IF($A34&lt;='3. Leases'!$G$16,'3. Leases'!$C$16*'3. Leases'!$D$16,IF(BP34&lt;'3. Leases'!$H$16,0,'3. Leases'!$C$16*MAX(0,'3. Leases'!$F$16*'3. Leases'!$E$16*(1+'2. Inputs'!$B$6)^(('3. Leases'!$G$16+'3. Leases'!$H$16+INT(($A34-'3. Leases'!$G$16-1)/('3. Leases'!$H$16+'2. Inputs'!$B$11))*('3. Leases'!$H$16+'2. Inputs'!$B$11))/4)-('2. Inputs'!$B$3+'2. Inputs'!$B$4)*(1+'2. Inputs'!$B$7)^(('3. Leases'!$G$16+'3. Leases'!$H$16+INT(($A34-'3. Leases'!$G$16-1)/('3. Leases'!$H$16+'2. Inputs'!$B$11))*('3. Leases'!$H$16+'2. Inputs'!$B$11))/4))))</f>
        <v>0</v>
      </c>
      <c r="BS34" s="15" t="n">
        <f aca="false">IF($A34&lt;='3. Leases'!$G$16,0,IF(BP34=0,'3. Leases'!$C$16*'2. Inputs'!$B$8*(1+'2. Inputs'!$B$7)^(('3. Leases'!$G$16+INT(($A34-'3. Leases'!$G$16-1)/('3. Leases'!$H$16+'2. Inputs'!$B$11))*('3. Leases'!$H$16+'2. Inputs'!$B$11))/4),0)+IF(BP34='3. Leases'!$H$16,'2. Inputs'!$B$12*MAX(0,'3. Leases'!$F$16*'3. Leases'!$E$16*(1+'2. Inputs'!$B$6)^(('3. Leases'!$G$16+'3. Leases'!$H$16+INT(($A34-'3. Leases'!$G$16-1)/('3. Leases'!$H$16+'2. Inputs'!$B$11))*('3. Leases'!$H$16+'2. Inputs'!$B$11))/4)-('2. Inputs'!$B$3+'2. Inputs'!$B$4)*(1+'2. Inputs'!$B$7)^(('3. Leases'!$G$16+'3. Leases'!$H$16+INT(($A34-'3. Leases'!$G$16-1)/('3. Leases'!$H$16+'2. Inputs'!$B$11))*('3. Leases'!$H$16+'2. Inputs'!$B$11))/4))*'3. Leases'!$C$16,0))</f>
        <v>0</v>
      </c>
      <c r="BT34" s="15" t="n">
        <f aca="false">IF($A34&lt;='3. Leases'!$G$16,0,IF(BP34&lt;'3. Leases'!$H$16,'3. Leases'!$C$16,0))</f>
        <v>1250</v>
      </c>
      <c r="BU34" s="14" t="n">
        <f aca="false">IF($A34&lt;='3. Leases'!$G$17,-1,MOD($A34-'3. Leases'!$G$17-1,('3. Leases'!$H$17+'2. Inputs'!$B$11)))</f>
        <v>2</v>
      </c>
      <c r="BV34" s="15" t="n">
        <f aca="false">IF($A34&lt;='3. Leases'!$G$17,'3. Leases'!$C$17*'3. Leases'!$D$17/4,IF(BU34&lt;'3. Leases'!$H$17+'2. Inputs'!$B$10,0,'3. Leases'!$C$17*MAX(0,'3. Leases'!$F$17*'3. Leases'!$E$17*(1+'2. Inputs'!$B$6)^(('3. Leases'!$G$17+'3. Leases'!$H$17+INT(($A34-'3. Leases'!$G$17-1)/('3. Leases'!$H$17+'2. Inputs'!$B$11))*('3. Leases'!$H$17+'2. Inputs'!$B$11))/4)-('2. Inputs'!$B$3+'2. Inputs'!$B$4)*(1+'2. Inputs'!$B$7)^(('3. Leases'!$G$17+'3. Leases'!$H$17+INT(($A34-'3. Leases'!$G$17-1)/('3. Leases'!$H$17+'2. Inputs'!$B$11))*('3. Leases'!$H$17+'2. Inputs'!$B$11))/4))/4))</f>
        <v>0</v>
      </c>
      <c r="BW34" s="15" t="n">
        <f aca="false">IF($A34&lt;='3. Leases'!$G$17,'3. Leases'!$C$17*'3. Leases'!$D$17,IF(BU34&lt;'3. Leases'!$H$17,0,'3. Leases'!$C$17*MAX(0,'3. Leases'!$F$17*'3. Leases'!$E$17*(1+'2. Inputs'!$B$6)^(('3. Leases'!$G$17+'3. Leases'!$H$17+INT(($A34-'3. Leases'!$G$17-1)/('3. Leases'!$H$17+'2. Inputs'!$B$11))*('3. Leases'!$H$17+'2. Inputs'!$B$11))/4)-('2. Inputs'!$B$3+'2. Inputs'!$B$4)*(1+'2. Inputs'!$B$7)^(('3. Leases'!$G$17+'3. Leases'!$H$17+INT(($A34-'3. Leases'!$G$17-1)/('3. Leases'!$H$17+'2. Inputs'!$B$11))*('3. Leases'!$H$17+'2. Inputs'!$B$11))/4))))</f>
        <v>0</v>
      </c>
      <c r="BX34" s="15" t="n">
        <f aca="false">IF($A34&lt;='3. Leases'!$G$17,0,IF(BU34=0,'3. Leases'!$C$17*'2. Inputs'!$B$8*(1+'2. Inputs'!$B$7)^(('3. Leases'!$G$17+INT(($A34-'3. Leases'!$G$17-1)/('3. Leases'!$H$17+'2. Inputs'!$B$11))*('3. Leases'!$H$17+'2. Inputs'!$B$11))/4),0)+IF(BU34='3. Leases'!$H$17,'2. Inputs'!$B$12*MAX(0,'3. Leases'!$F$17*'3. Leases'!$E$17*(1+'2. Inputs'!$B$6)^(('3. Leases'!$G$17+'3. Leases'!$H$17+INT(($A34-'3. Leases'!$G$17-1)/('3. Leases'!$H$17+'2. Inputs'!$B$11))*('3. Leases'!$H$17+'2. Inputs'!$B$11))/4)-('2. Inputs'!$B$3+'2. Inputs'!$B$4)*(1+'2. Inputs'!$B$7)^(('3. Leases'!$G$17+'3. Leases'!$H$17+INT(($A34-'3. Leases'!$G$17-1)/('3. Leases'!$H$17+'2. Inputs'!$B$11))*('3. Leases'!$H$17+'2. Inputs'!$B$11))/4))*'3. Leases'!$C$17,0))</f>
        <v>0</v>
      </c>
      <c r="BY34" s="15" t="n">
        <f aca="false">IF($A34&lt;='3. Leases'!$G$17,0,IF(BU34&lt;'3. Leases'!$H$17,'3. Leases'!$C$17,0))</f>
        <v>900</v>
      </c>
      <c r="BZ34" s="14" t="n">
        <f aca="false">IF($A34&lt;='3. Leases'!$G$18,-1,MOD($A34-'3. Leases'!$G$18-1,('3. Leases'!$H$18+'2. Inputs'!$B$11)))</f>
        <v>10</v>
      </c>
      <c r="CA34" s="15" t="n">
        <f aca="false">IF($A34&lt;='3. Leases'!$G$18,'3. Leases'!$C$18*'3. Leases'!$D$18/4,IF(BZ34&lt;'3. Leases'!$H$18+'2. Inputs'!$B$10,0,'3. Leases'!$C$18*MAX(0,'3. Leases'!$F$18*'3. Leases'!$E$18*(1+'2. Inputs'!$B$6)^(('3. Leases'!$G$18+'3. Leases'!$H$18+INT(($A34-'3. Leases'!$G$18-1)/('3. Leases'!$H$18+'2. Inputs'!$B$11))*('3. Leases'!$H$18+'2. Inputs'!$B$11))/4)-('2. Inputs'!$B$3+'2. Inputs'!$B$4)*(1+'2. Inputs'!$B$7)^(('3. Leases'!$G$18+'3. Leases'!$H$18+INT(($A34-'3. Leases'!$G$18-1)/('3. Leases'!$H$18+'2. Inputs'!$B$11))*('3. Leases'!$H$18+'2. Inputs'!$B$11))/4))/4))</f>
        <v>97650.1310263876</v>
      </c>
      <c r="CB34" s="15" t="n">
        <f aca="false">IF($A34&lt;='3. Leases'!$G$18,'3. Leases'!$C$18*'3. Leases'!$D$18,IF(BZ34&lt;'3. Leases'!$H$18,0,'3. Leases'!$C$18*MAX(0,'3. Leases'!$F$18*'3. Leases'!$E$18*(1+'2. Inputs'!$B$6)^(('3. Leases'!$G$18+'3. Leases'!$H$18+INT(($A34-'3. Leases'!$G$18-1)/('3. Leases'!$H$18+'2. Inputs'!$B$11))*('3. Leases'!$H$18+'2. Inputs'!$B$11))/4)-('2. Inputs'!$B$3+'2. Inputs'!$B$4)*(1+'2. Inputs'!$B$7)^(('3. Leases'!$G$18+'3. Leases'!$H$18+INT(($A34-'3. Leases'!$G$18-1)/('3. Leases'!$H$18+'2. Inputs'!$B$11))*('3. Leases'!$H$18+'2. Inputs'!$B$11))/4))))</f>
        <v>390600.52410555</v>
      </c>
      <c r="CC34" s="15" t="n">
        <f aca="false">IF($A34&lt;='3. Leases'!$G$18,0,IF(BZ34=0,'3. Leases'!$C$18*'2. Inputs'!$B$8*(1+'2. Inputs'!$B$7)^(('3. Leases'!$G$18+INT(($A34-'3. Leases'!$G$18-1)/('3. Leases'!$H$18+'2. Inputs'!$B$11))*('3. Leases'!$H$18+'2. Inputs'!$B$11))/4),0)+IF(BZ34='3. Leases'!$H$18,'2. Inputs'!$B$12*MAX(0,'3. Leases'!$F$18*'3. Leases'!$E$18*(1+'2. Inputs'!$B$6)^(('3. Leases'!$G$18+'3. Leases'!$H$18+INT(($A34-'3. Leases'!$G$18-1)/('3. Leases'!$H$18+'2. Inputs'!$B$11))*('3. Leases'!$H$18+'2. Inputs'!$B$11))/4)-('2. Inputs'!$B$3+'2. Inputs'!$B$4)*(1+'2. Inputs'!$B$7)^(('3. Leases'!$G$18+'3. Leases'!$H$18+INT(($A34-'3. Leases'!$G$18-1)/('3. Leases'!$H$18+'2. Inputs'!$B$11))*('3. Leases'!$H$18+'2. Inputs'!$B$11))/4))*'3. Leases'!$C$18,0))</f>
        <v>0</v>
      </c>
      <c r="CD34" s="15" t="n">
        <f aca="false">IF($A34&lt;='3. Leases'!$G$18,0,IF(BZ34&lt;'3. Leases'!$H$18,'3. Leases'!$C$18,0))</f>
        <v>0</v>
      </c>
      <c r="CE34" s="14" t="n">
        <f aca="false">IF($A34&lt;='3. Leases'!$G$19,-1,MOD($A34-'3. Leases'!$G$19-1,('3. Leases'!$H$19+'2. Inputs'!$B$11)))</f>
        <v>6</v>
      </c>
      <c r="CF34" s="15" t="n">
        <f aca="false">IF($A34&lt;='3. Leases'!$G$19,'3. Leases'!$C$19*'3. Leases'!$D$19/4,IF(CE34&lt;'3. Leases'!$H$19+'2. Inputs'!$B$10,0,'3. Leases'!$C$19*MAX(0,'3. Leases'!$F$19*'3. Leases'!$E$19*(1+'2. Inputs'!$B$6)^(('3. Leases'!$G$19+'3. Leases'!$H$19+INT(($A34-'3. Leases'!$G$19-1)/('3. Leases'!$H$19+'2. Inputs'!$B$11))*('3. Leases'!$H$19+'2. Inputs'!$B$11))/4)-('2. Inputs'!$B$3+'2. Inputs'!$B$4)*(1+'2. Inputs'!$B$7)^(('3. Leases'!$G$19+'3. Leases'!$H$19+INT(($A34-'3. Leases'!$G$19-1)/('3. Leases'!$H$19+'2. Inputs'!$B$11))*('3. Leases'!$H$19+'2. Inputs'!$B$11))/4))/4))</f>
        <v>24444.2574627658</v>
      </c>
      <c r="CG34" s="15" t="n">
        <f aca="false">IF($A34&lt;='3. Leases'!$G$19,'3. Leases'!$C$19*'3. Leases'!$D$19,IF(CE34&lt;'3. Leases'!$H$19,0,'3. Leases'!$C$19*MAX(0,'3. Leases'!$F$19*'3. Leases'!$E$19*(1+'2. Inputs'!$B$6)^(('3. Leases'!$G$19+'3. Leases'!$H$19+INT(($A34-'3. Leases'!$G$19-1)/('3. Leases'!$H$19+'2. Inputs'!$B$11))*('3. Leases'!$H$19+'2. Inputs'!$B$11))/4)-('2. Inputs'!$B$3+'2. Inputs'!$B$4)*(1+'2. Inputs'!$B$7)^(('3. Leases'!$G$19+'3. Leases'!$H$19+INT(($A34-'3. Leases'!$G$19-1)/('3. Leases'!$H$19+'2. Inputs'!$B$11))*('3. Leases'!$H$19+'2. Inputs'!$B$11))/4))))</f>
        <v>97777.029851063</v>
      </c>
      <c r="CH34" s="15" t="n">
        <f aca="false">IF($A34&lt;='3. Leases'!$G$19,0,IF(CE34=0,'3. Leases'!$C$19*'2. Inputs'!$B$8*(1+'2. Inputs'!$B$7)^(('3. Leases'!$G$19+INT(($A34-'3. Leases'!$G$19-1)/('3. Leases'!$H$19+'2. Inputs'!$B$11))*('3. Leases'!$H$19+'2. Inputs'!$B$11))/4),0)+IF(CE34='3. Leases'!$H$19,'2. Inputs'!$B$12*MAX(0,'3. Leases'!$F$19*'3. Leases'!$E$19*(1+'2. Inputs'!$B$6)^(('3. Leases'!$G$19+'3. Leases'!$H$19+INT(($A34-'3. Leases'!$G$19-1)/('3. Leases'!$H$19+'2. Inputs'!$B$11))*('3. Leases'!$H$19+'2. Inputs'!$B$11))/4)-('2. Inputs'!$B$3+'2. Inputs'!$B$4)*(1+'2. Inputs'!$B$7)^(('3. Leases'!$G$19+'3. Leases'!$H$19+INT(($A34-'3. Leases'!$G$19-1)/('3. Leases'!$H$19+'2. Inputs'!$B$11))*('3. Leases'!$H$19+'2. Inputs'!$B$11))/4))*'3. Leases'!$C$19,0))</f>
        <v>0</v>
      </c>
      <c r="CI34" s="15" t="n">
        <f aca="false">IF($A34&lt;='3. Leases'!$G$19,0,IF(CE34&lt;'3. Leases'!$H$19,'3. Leases'!$C$19,0))</f>
        <v>0</v>
      </c>
      <c r="CJ34" s="15" t="n">
        <f aca="false">D34+I34+N34+S34+X34+AC34+AH34+AM34+AR34+AW34+BB34+BG34+BL34+BQ34+BV34+CA34+CF34</f>
        <v>1058296.8134952</v>
      </c>
      <c r="CK34" s="15" t="n">
        <f aca="false">E34+J34+O34+T34+Y34+AD34+AI34+AN34+AS34+AX34+BC34+BH34+BM34+BR34+BW34+CB34+CG34</f>
        <v>4334201.23779525</v>
      </c>
      <c r="CL34" s="15" t="n">
        <f aca="false">F34+K34+P34+U34+Z34+AE34+AJ34+AO34+AT34+AY34+BD34+BI34+BN34+BS34+BX34+CC34+CH34</f>
        <v>392073.452679601</v>
      </c>
      <c r="CM34" s="15" t="n">
        <f aca="false">G34+L34+Q34+V34+AA34+AF34+AK34+AP34+AU34+AZ34+BE34+BJ34+BO34+BT34+BY34+CD34+CI34</f>
        <v>3890</v>
      </c>
      <c r="CN34" s="15" t="n">
        <f aca="false">CJ34*(1-'2. Inputs'!$B$13)*(1-'2. Inputs'!$B$15)-CM34*('2. Inputs'!$B$5-'2. Inputs'!$B$4*MIN('2. Inputs'!$B$14,'2. Inputs'!$B$9)/'2. Inputs'!$B$9)*(1+'2. Inputs'!$B$7)^(($A34-1)/4)/4</f>
        <v>867279.769418931</v>
      </c>
      <c r="CO34" s="15" t="n">
        <f aca="false">CN34-CL34</f>
        <v>475206.316739329</v>
      </c>
      <c r="CP34" s="16" t="n">
        <f aca="false">1/(1+((1+'2. Inputs'!$B$16)^0.25-1))^$A34</f>
        <v>0.531397527117333</v>
      </c>
      <c r="CQ34" s="15" t="n">
        <f aca="false">CO34*CP34</f>
        <v>252523.461585816</v>
      </c>
    </row>
    <row r="35" customFormat="false" ht="15" hidden="false" customHeight="false" outlineLevel="0" collapsed="false">
      <c r="A35" s="0" t="n">
        <v>32</v>
      </c>
      <c r="B35" s="0" t="n">
        <f aca="false">CEILING(A35/4,1)</f>
        <v>8</v>
      </c>
      <c r="C35" s="14" t="n">
        <f aca="false">IF($A35&lt;='3. Leases'!$G$3,-1,MOD($A35-'3. Leases'!$G$3-1,('3. Leases'!$H$3+'2. Inputs'!$B$11)))</f>
        <v>-1</v>
      </c>
      <c r="D35" s="15" t="n">
        <f aca="false">IF($A35&lt;='3. Leases'!$G$3,'3. Leases'!$C$3*'3. Leases'!$D$3/4,IF(C35&lt;'3. Leases'!$H$3+'2. Inputs'!$B$10,0,'3. Leases'!$C$3*MAX(0,'3. Leases'!$F$3*'3. Leases'!$E$3*(1+'2. Inputs'!$B$6)^(('3. Leases'!$G$3+'3. Leases'!$H$3+INT(($A35-'3. Leases'!$G$3-1)/('3. Leases'!$H$3+'2. Inputs'!$B$11))*('3. Leases'!$H$3+'2. Inputs'!$B$11))/4)-('2. Inputs'!$B$3+'2. Inputs'!$B$4)*(1+'2. Inputs'!$B$7)^(('3. Leases'!$G$3+'3. Leases'!$H$3+INT(($A35-'3. Leases'!$G$3-1)/('3. Leases'!$H$3+'2. Inputs'!$B$11))*('3. Leases'!$H$3+'2. Inputs'!$B$11))/4))/4))</f>
        <v>140400</v>
      </c>
      <c r="E35" s="15" t="n">
        <f aca="false">IF($A35&lt;='3. Leases'!$G$3,'3. Leases'!$C$3*'3. Leases'!$D$3,IF(C35&lt;'3. Leases'!$H$3,0,'3. Leases'!$C$3*MAX(0,'3. Leases'!$F$3*'3. Leases'!$E$3*(1+'2. Inputs'!$B$6)^(('3. Leases'!$G$3+'3. Leases'!$H$3+INT(($A35-'3. Leases'!$G$3-1)/('3. Leases'!$H$3+'2. Inputs'!$B$11))*('3. Leases'!$H$3+'2. Inputs'!$B$11))/4)-('2. Inputs'!$B$3+'2. Inputs'!$B$4)*(1+'2. Inputs'!$B$7)^(('3. Leases'!$G$3+'3. Leases'!$H$3+INT(($A35-'3. Leases'!$G$3-1)/('3. Leases'!$H$3+'2. Inputs'!$B$11))*('3. Leases'!$H$3+'2. Inputs'!$B$11))/4))))</f>
        <v>561600</v>
      </c>
      <c r="F35" s="15" t="n">
        <f aca="false">IF($A35&lt;='3. Leases'!$G$3,0,IF(C35=0,'3. Leases'!$C$3*'2. Inputs'!$B$8*(1+'2. Inputs'!$B$7)^(('3. Leases'!$G$3+INT(($A35-'3. Leases'!$G$3-1)/('3. Leases'!$H$3+'2. Inputs'!$B$11))*('3. Leases'!$H$3+'2. Inputs'!$B$11))/4),0)+IF(C35='3. Leases'!$H$3,'2. Inputs'!$B$12*MAX(0,'3. Leases'!$F$3*'3. Leases'!$E$3*(1+'2. Inputs'!$B$6)^(('3. Leases'!$G$3+'3. Leases'!$H$3+INT(($A35-'3. Leases'!$G$3-1)/('3. Leases'!$H$3+'2. Inputs'!$B$11))*('3. Leases'!$H$3+'2. Inputs'!$B$11))/4)-('2. Inputs'!$B$3+'2. Inputs'!$B$4)*(1+'2. Inputs'!$B$7)^(('3. Leases'!$G$3+'3. Leases'!$H$3+INT(($A35-'3. Leases'!$G$3-1)/('3. Leases'!$H$3+'2. Inputs'!$B$11))*('3. Leases'!$H$3+'2. Inputs'!$B$11))/4))*'3. Leases'!$C$3,0))</f>
        <v>0</v>
      </c>
      <c r="G35" s="15" t="n">
        <f aca="false">IF($A35&lt;='3. Leases'!$G$3,0,IF(C35&lt;'3. Leases'!$H$3,'3. Leases'!$C$3,0))</f>
        <v>0</v>
      </c>
      <c r="H35" s="14" t="n">
        <f aca="false">IF($A35&lt;='3. Leases'!$G$4,-1,MOD($A35-'3. Leases'!$G$4-1,('3. Leases'!$H$4+'2. Inputs'!$B$11)))</f>
        <v>17</v>
      </c>
      <c r="I35" s="15" t="n">
        <f aca="false">IF($A35&lt;='3. Leases'!$G$4,'3. Leases'!$C$4*'3. Leases'!$D$4/4,IF(H35&lt;'3. Leases'!$H$4+'2. Inputs'!$B$10,0,'3. Leases'!$C$4*MAX(0,'3. Leases'!$F$4*'3. Leases'!$E$4*(1+'2. Inputs'!$B$6)^(('3. Leases'!$G$4+'3. Leases'!$H$4+INT(($A35-'3. Leases'!$G$4-1)/('3. Leases'!$H$4+'2. Inputs'!$B$11))*('3. Leases'!$H$4+'2. Inputs'!$B$11))/4)-('2. Inputs'!$B$3+'2. Inputs'!$B$4)*(1+'2. Inputs'!$B$7)^(('3. Leases'!$G$4+'3. Leases'!$H$4+INT(($A35-'3. Leases'!$G$4-1)/('3. Leases'!$H$4+'2. Inputs'!$B$11))*('3. Leases'!$H$4+'2. Inputs'!$B$11))/4))/4))</f>
        <v>142225.890018863</v>
      </c>
      <c r="J35" s="15" t="n">
        <f aca="false">IF($A35&lt;='3. Leases'!$G$4,'3. Leases'!$C$4*'3. Leases'!$D$4,IF(H35&lt;'3. Leases'!$H$4,0,'3. Leases'!$C$4*MAX(0,'3. Leases'!$F$4*'3. Leases'!$E$4*(1+'2. Inputs'!$B$6)^(('3. Leases'!$G$4+'3. Leases'!$H$4+INT(($A35-'3. Leases'!$G$4-1)/('3. Leases'!$H$4+'2. Inputs'!$B$11))*('3. Leases'!$H$4+'2. Inputs'!$B$11))/4)-('2. Inputs'!$B$3+'2. Inputs'!$B$4)*(1+'2. Inputs'!$B$7)^(('3. Leases'!$G$4+'3. Leases'!$H$4+INT(($A35-'3. Leases'!$G$4-1)/('3. Leases'!$H$4+'2. Inputs'!$B$11))*('3. Leases'!$H$4+'2. Inputs'!$B$11))/4))))</f>
        <v>568903.56007545</v>
      </c>
      <c r="K35" s="15" t="n">
        <f aca="false">IF($A35&lt;='3. Leases'!$G$4,0,IF(H35=0,'3. Leases'!$C$4*'2. Inputs'!$B$8*(1+'2. Inputs'!$B$7)^(('3. Leases'!$G$4+INT(($A35-'3. Leases'!$G$4-1)/('3. Leases'!$H$4+'2. Inputs'!$B$11))*('3. Leases'!$H$4+'2. Inputs'!$B$11))/4),0)+IF(H35='3. Leases'!$H$4,'2. Inputs'!$B$12*MAX(0,'3. Leases'!$F$4*'3. Leases'!$E$4*(1+'2. Inputs'!$B$6)^(('3. Leases'!$G$4+'3. Leases'!$H$4+INT(($A35-'3. Leases'!$G$4-1)/('3. Leases'!$H$4+'2. Inputs'!$B$11))*('3. Leases'!$H$4+'2. Inputs'!$B$11))/4)-('2. Inputs'!$B$3+'2. Inputs'!$B$4)*(1+'2. Inputs'!$B$7)^(('3. Leases'!$G$4+'3. Leases'!$H$4+INT(($A35-'3. Leases'!$G$4-1)/('3. Leases'!$H$4+'2. Inputs'!$B$11))*('3. Leases'!$H$4+'2. Inputs'!$B$11))/4))*'3. Leases'!$C$4,0))</f>
        <v>0</v>
      </c>
      <c r="L35" s="15" t="n">
        <f aca="false">IF($A35&lt;='3. Leases'!$G$4,0,IF(H35&lt;'3. Leases'!$H$4,'3. Leases'!$C$4,0))</f>
        <v>0</v>
      </c>
      <c r="M35" s="14" t="n">
        <f aca="false">IF($A35&lt;='3. Leases'!$G$5,-1,MOD($A35-'3. Leases'!$G$5-1,('3. Leases'!$H$5+'2. Inputs'!$B$11)))</f>
        <v>1</v>
      </c>
      <c r="N35" s="15" t="n">
        <f aca="false">IF($A35&lt;='3. Leases'!$G$5,'3. Leases'!$C$5*'3. Leases'!$D$5/4,IF(M35&lt;'3. Leases'!$H$5+'2. Inputs'!$B$10,0,'3. Leases'!$C$5*MAX(0,'3. Leases'!$F$5*'3. Leases'!$E$5*(1+'2. Inputs'!$B$6)^(('3. Leases'!$G$5+'3. Leases'!$H$5+INT(($A35-'3. Leases'!$G$5-1)/('3. Leases'!$H$5+'2. Inputs'!$B$11))*('3. Leases'!$H$5+'2. Inputs'!$B$11))/4)-('2. Inputs'!$B$3+'2. Inputs'!$B$4)*(1+'2. Inputs'!$B$7)^(('3. Leases'!$G$5+'3. Leases'!$H$5+INT(($A35-'3. Leases'!$G$5-1)/('3. Leases'!$H$5+'2. Inputs'!$B$11))*('3. Leases'!$H$5+'2. Inputs'!$B$11))/4))/4))</f>
        <v>0</v>
      </c>
      <c r="O35" s="15" t="n">
        <f aca="false">IF($A35&lt;='3. Leases'!$G$5,'3. Leases'!$C$5*'3. Leases'!$D$5,IF(M35&lt;'3. Leases'!$H$5,0,'3. Leases'!$C$5*MAX(0,'3. Leases'!$F$5*'3. Leases'!$E$5*(1+'2. Inputs'!$B$6)^(('3. Leases'!$G$5+'3. Leases'!$H$5+INT(($A35-'3. Leases'!$G$5-1)/('3. Leases'!$H$5+'2. Inputs'!$B$11))*('3. Leases'!$H$5+'2. Inputs'!$B$11))/4)-('2. Inputs'!$B$3+'2. Inputs'!$B$4)*(1+'2. Inputs'!$B$7)^(('3. Leases'!$G$5+'3. Leases'!$H$5+INT(($A35-'3. Leases'!$G$5-1)/('3. Leases'!$H$5+'2. Inputs'!$B$11))*('3. Leases'!$H$5+'2. Inputs'!$B$11))/4))))</f>
        <v>0</v>
      </c>
      <c r="P35" s="15" t="n">
        <f aca="false">IF($A35&lt;='3. Leases'!$G$5,0,IF(M35=0,'3. Leases'!$C$5*'2. Inputs'!$B$8*(1+'2. Inputs'!$B$7)^(('3. Leases'!$G$5+INT(($A35-'3. Leases'!$G$5-1)/('3. Leases'!$H$5+'2. Inputs'!$B$11))*('3. Leases'!$H$5+'2. Inputs'!$B$11))/4),0)+IF(M35='3. Leases'!$H$5,'2. Inputs'!$B$12*MAX(0,'3. Leases'!$F$5*'3. Leases'!$E$5*(1+'2. Inputs'!$B$6)^(('3. Leases'!$G$5+'3. Leases'!$H$5+INT(($A35-'3. Leases'!$G$5-1)/('3. Leases'!$H$5+'2. Inputs'!$B$11))*('3. Leases'!$H$5+'2. Inputs'!$B$11))/4)-('2. Inputs'!$B$3+'2. Inputs'!$B$4)*(1+'2. Inputs'!$B$7)^(('3. Leases'!$G$5+'3. Leases'!$H$5+INT(($A35-'3. Leases'!$G$5-1)/('3. Leases'!$H$5+'2. Inputs'!$B$11))*('3. Leases'!$H$5+'2. Inputs'!$B$11))/4))*'3. Leases'!$C$5,0))</f>
        <v>0</v>
      </c>
      <c r="Q35" s="15" t="n">
        <f aca="false">IF($A35&lt;='3. Leases'!$G$5,0,IF(M35&lt;'3. Leases'!$H$5,'3. Leases'!$C$5,0))</f>
        <v>1420</v>
      </c>
      <c r="R35" s="14" t="n">
        <f aca="false">IF($A35&lt;='3. Leases'!$G$6,-1,MOD($A35-'3. Leases'!$G$6-1,('3. Leases'!$H$6+'2. Inputs'!$B$11)))</f>
        <v>21</v>
      </c>
      <c r="S35" s="15" t="n">
        <f aca="false">IF($A35&lt;='3. Leases'!$G$6,'3. Leases'!$C$6*'3. Leases'!$D$6/4,IF(R35&lt;'3. Leases'!$H$6+'2. Inputs'!$B$10,0,'3. Leases'!$C$6*MAX(0,'3. Leases'!$F$6*'3. Leases'!$E$6*(1+'2. Inputs'!$B$6)^(('3. Leases'!$G$6+'3. Leases'!$H$6+INT(($A35-'3. Leases'!$G$6-1)/('3. Leases'!$H$6+'2. Inputs'!$B$11))*('3. Leases'!$H$6+'2. Inputs'!$B$11))/4)-('2. Inputs'!$B$3+'2. Inputs'!$B$4)*(1+'2. Inputs'!$B$7)^(('3. Leases'!$G$6+'3. Leases'!$H$6+INT(($A35-'3. Leases'!$G$6-1)/('3. Leases'!$H$6+'2. Inputs'!$B$11))*('3. Leases'!$H$6+'2. Inputs'!$B$11))/4))/4))</f>
        <v>52221.3103266196</v>
      </c>
      <c r="T35" s="15" t="n">
        <f aca="false">IF($A35&lt;='3. Leases'!$G$6,'3. Leases'!$C$6*'3. Leases'!$D$6,IF(R35&lt;'3. Leases'!$H$6,0,'3. Leases'!$C$6*MAX(0,'3. Leases'!$F$6*'3. Leases'!$E$6*(1+'2. Inputs'!$B$6)^(('3. Leases'!$G$6+'3. Leases'!$H$6+INT(($A35-'3. Leases'!$G$6-1)/('3. Leases'!$H$6+'2. Inputs'!$B$11))*('3. Leases'!$H$6+'2. Inputs'!$B$11))/4)-('2. Inputs'!$B$3+'2. Inputs'!$B$4)*(1+'2. Inputs'!$B$7)^(('3. Leases'!$G$6+'3. Leases'!$H$6+INT(($A35-'3. Leases'!$G$6-1)/('3. Leases'!$H$6+'2. Inputs'!$B$11))*('3. Leases'!$H$6+'2. Inputs'!$B$11))/4))))</f>
        <v>208885.241306479</v>
      </c>
      <c r="U35" s="15" t="n">
        <f aca="false">IF($A35&lt;='3. Leases'!$G$6,0,IF(R35=0,'3. Leases'!$C$6*'2. Inputs'!$B$8*(1+'2. Inputs'!$B$7)^(('3. Leases'!$G$6+INT(($A35-'3. Leases'!$G$6-1)/('3. Leases'!$H$6+'2. Inputs'!$B$11))*('3. Leases'!$H$6+'2. Inputs'!$B$11))/4),0)+IF(R35='3. Leases'!$H$6,'2. Inputs'!$B$12*MAX(0,'3. Leases'!$F$6*'3. Leases'!$E$6*(1+'2. Inputs'!$B$6)^(('3. Leases'!$G$6+'3. Leases'!$H$6+INT(($A35-'3. Leases'!$G$6-1)/('3. Leases'!$H$6+'2. Inputs'!$B$11))*('3. Leases'!$H$6+'2. Inputs'!$B$11))/4)-('2. Inputs'!$B$3+'2. Inputs'!$B$4)*(1+'2. Inputs'!$B$7)^(('3. Leases'!$G$6+'3. Leases'!$H$6+INT(($A35-'3. Leases'!$G$6-1)/('3. Leases'!$H$6+'2. Inputs'!$B$11))*('3. Leases'!$H$6+'2. Inputs'!$B$11))/4))*'3. Leases'!$C$6,0))</f>
        <v>0</v>
      </c>
      <c r="V35" s="15" t="n">
        <f aca="false">IF($A35&lt;='3. Leases'!$G$6,0,IF(R35&lt;'3. Leases'!$H$6,'3. Leases'!$C$6,0))</f>
        <v>0</v>
      </c>
      <c r="W35" s="14" t="n">
        <f aca="false">IF($A35&lt;='3. Leases'!$G$7,-1,MOD($A35-'3. Leases'!$G$7-1,('3. Leases'!$H$7+'2. Inputs'!$B$11)))</f>
        <v>7</v>
      </c>
      <c r="X35" s="15" t="n">
        <f aca="false">IF($A35&lt;='3. Leases'!$G$7,'3. Leases'!$C$7*'3. Leases'!$D$7/4,IF(W35&lt;'3. Leases'!$H$7+'2. Inputs'!$B$10,0,'3. Leases'!$C$7*MAX(0,'3. Leases'!$F$7*'3. Leases'!$E$7*(1+'2. Inputs'!$B$6)^(('3. Leases'!$G$7+'3. Leases'!$H$7+INT(($A35-'3. Leases'!$G$7-1)/('3. Leases'!$H$7+'2. Inputs'!$B$11))*('3. Leases'!$H$7+'2. Inputs'!$B$11))/4)-('2. Inputs'!$B$3+'2. Inputs'!$B$4)*(1+'2. Inputs'!$B$7)^(('3. Leases'!$G$7+'3. Leases'!$H$7+INT(($A35-'3. Leases'!$G$7-1)/('3. Leases'!$H$7+'2. Inputs'!$B$11))*('3. Leases'!$H$7+'2. Inputs'!$B$11))/4))/4))</f>
        <v>110751.634654675</v>
      </c>
      <c r="Y35" s="15" t="n">
        <f aca="false">IF($A35&lt;='3. Leases'!$G$7,'3. Leases'!$C$7*'3. Leases'!$D$7,IF(W35&lt;'3. Leases'!$H$7,0,'3. Leases'!$C$7*MAX(0,'3. Leases'!$F$7*'3. Leases'!$E$7*(1+'2. Inputs'!$B$6)^(('3. Leases'!$G$7+'3. Leases'!$H$7+INT(($A35-'3. Leases'!$G$7-1)/('3. Leases'!$H$7+'2. Inputs'!$B$11))*('3. Leases'!$H$7+'2. Inputs'!$B$11))/4)-('2. Inputs'!$B$3+'2. Inputs'!$B$4)*(1+'2. Inputs'!$B$7)^(('3. Leases'!$G$7+'3. Leases'!$H$7+INT(($A35-'3. Leases'!$G$7-1)/('3. Leases'!$H$7+'2. Inputs'!$B$11))*('3. Leases'!$H$7+'2. Inputs'!$B$11))/4))))</f>
        <v>443006.5386187</v>
      </c>
      <c r="Z35" s="15" t="n">
        <f aca="false">IF($A35&lt;='3. Leases'!$G$7,0,IF(W35=0,'3. Leases'!$C$7*'2. Inputs'!$B$8*(1+'2. Inputs'!$B$7)^(('3. Leases'!$G$7+INT(($A35-'3. Leases'!$G$7-1)/('3. Leases'!$H$7+'2. Inputs'!$B$11))*('3. Leases'!$H$7+'2. Inputs'!$B$11))/4),0)+IF(W35='3. Leases'!$H$7,'2. Inputs'!$B$12*MAX(0,'3. Leases'!$F$7*'3. Leases'!$E$7*(1+'2. Inputs'!$B$6)^(('3. Leases'!$G$7+'3. Leases'!$H$7+INT(($A35-'3. Leases'!$G$7-1)/('3. Leases'!$H$7+'2. Inputs'!$B$11))*('3. Leases'!$H$7+'2. Inputs'!$B$11))/4)-('2. Inputs'!$B$3+'2. Inputs'!$B$4)*(1+'2. Inputs'!$B$7)^(('3. Leases'!$G$7+'3. Leases'!$H$7+INT(($A35-'3. Leases'!$G$7-1)/('3. Leases'!$H$7+'2. Inputs'!$B$11))*('3. Leases'!$H$7+'2. Inputs'!$B$11))/4))*'3. Leases'!$C$7,0))</f>
        <v>0</v>
      </c>
      <c r="AA35" s="15" t="n">
        <f aca="false">IF($A35&lt;='3. Leases'!$G$7,0,IF(W35&lt;'3. Leases'!$H$7,'3. Leases'!$C$7,0))</f>
        <v>0</v>
      </c>
      <c r="AB35" s="14" t="n">
        <f aca="false">IF($A35&lt;='3. Leases'!$G$8,-1,MOD($A35-'3. Leases'!$G$8-1,('3. Leases'!$H$8+'2. Inputs'!$B$11)))</f>
        <v>13</v>
      </c>
      <c r="AC35" s="15" t="n">
        <f aca="false">IF($A35&lt;='3. Leases'!$G$8,'3. Leases'!$C$8*'3. Leases'!$D$8/4,IF(AB35&lt;'3. Leases'!$H$8+'2. Inputs'!$B$10,0,'3. Leases'!$C$8*MAX(0,'3. Leases'!$F$8*'3. Leases'!$E$8*(1+'2. Inputs'!$B$6)^(('3. Leases'!$G$8+'3. Leases'!$H$8+INT(($A35-'3. Leases'!$G$8-1)/('3. Leases'!$H$8+'2. Inputs'!$B$11))*('3. Leases'!$H$8+'2. Inputs'!$B$11))/4)-('2. Inputs'!$B$3+'2. Inputs'!$B$4)*(1+'2. Inputs'!$B$7)^(('3. Leases'!$G$8+'3. Leases'!$H$8+INT(($A35-'3. Leases'!$G$8-1)/('3. Leases'!$H$8+'2. Inputs'!$B$11))*('3. Leases'!$H$8+'2. Inputs'!$B$11))/4))/4))</f>
        <v>64433.4097541974</v>
      </c>
      <c r="AD35" s="15" t="n">
        <f aca="false">IF($A35&lt;='3. Leases'!$G$8,'3. Leases'!$C$8*'3. Leases'!$D$8,IF(AB35&lt;'3. Leases'!$H$8,0,'3. Leases'!$C$8*MAX(0,'3. Leases'!$F$8*'3. Leases'!$E$8*(1+'2. Inputs'!$B$6)^(('3. Leases'!$G$8+'3. Leases'!$H$8+INT(($A35-'3. Leases'!$G$8-1)/('3. Leases'!$H$8+'2. Inputs'!$B$11))*('3. Leases'!$H$8+'2. Inputs'!$B$11))/4)-('2. Inputs'!$B$3+'2. Inputs'!$B$4)*(1+'2. Inputs'!$B$7)^(('3. Leases'!$G$8+'3. Leases'!$H$8+INT(($A35-'3. Leases'!$G$8-1)/('3. Leases'!$H$8+'2. Inputs'!$B$11))*('3. Leases'!$H$8+'2. Inputs'!$B$11))/4))))</f>
        <v>257733.639016789</v>
      </c>
      <c r="AE35" s="15" t="n">
        <f aca="false">IF($A35&lt;='3. Leases'!$G$8,0,IF(AB35=0,'3. Leases'!$C$8*'2. Inputs'!$B$8*(1+'2. Inputs'!$B$7)^(('3. Leases'!$G$8+INT(($A35-'3. Leases'!$G$8-1)/('3. Leases'!$H$8+'2. Inputs'!$B$11))*('3. Leases'!$H$8+'2. Inputs'!$B$11))/4),0)+IF(AB35='3. Leases'!$H$8,'2. Inputs'!$B$12*MAX(0,'3. Leases'!$F$8*'3. Leases'!$E$8*(1+'2. Inputs'!$B$6)^(('3. Leases'!$G$8+'3. Leases'!$H$8+INT(($A35-'3. Leases'!$G$8-1)/('3. Leases'!$H$8+'2. Inputs'!$B$11))*('3. Leases'!$H$8+'2. Inputs'!$B$11))/4)-('2. Inputs'!$B$3+'2. Inputs'!$B$4)*(1+'2. Inputs'!$B$7)^(('3. Leases'!$G$8+'3. Leases'!$H$8+INT(($A35-'3. Leases'!$G$8-1)/('3. Leases'!$H$8+'2. Inputs'!$B$11))*('3. Leases'!$H$8+'2. Inputs'!$B$11))/4))*'3. Leases'!$C$8,0))</f>
        <v>0</v>
      </c>
      <c r="AF35" s="15" t="n">
        <f aca="false">IF($A35&lt;='3. Leases'!$G$8,0,IF(AB35&lt;'3. Leases'!$H$8,'3. Leases'!$C$8,0))</f>
        <v>0</v>
      </c>
      <c r="AG35" s="14" t="n">
        <f aca="false">IF($A35&lt;='3. Leases'!$G$9,-1,MOD($A35-'3. Leases'!$G$9-1,('3. Leases'!$H$9+'2. Inputs'!$B$11)))</f>
        <v>9</v>
      </c>
      <c r="AH35" s="15" t="n">
        <f aca="false">IF($A35&lt;='3. Leases'!$G$9,'3. Leases'!$C$9*'3. Leases'!$D$9/4,IF(AG35&lt;'3. Leases'!$H$9+'2. Inputs'!$B$10,0,'3. Leases'!$C$9*MAX(0,'3. Leases'!$F$9*'3. Leases'!$E$9*(1+'2. Inputs'!$B$6)^(('3. Leases'!$G$9+'3. Leases'!$H$9+INT(($A35-'3. Leases'!$G$9-1)/('3. Leases'!$H$9+'2. Inputs'!$B$11))*('3. Leases'!$H$9+'2. Inputs'!$B$11))/4)-('2. Inputs'!$B$3+'2. Inputs'!$B$4)*(1+'2. Inputs'!$B$7)^(('3. Leases'!$G$9+'3. Leases'!$H$9+INT(($A35-'3. Leases'!$G$9-1)/('3. Leases'!$H$9+'2. Inputs'!$B$11))*('3. Leases'!$H$9+'2. Inputs'!$B$11))/4))/4))</f>
        <v>59048.6411656326</v>
      </c>
      <c r="AI35" s="15" t="n">
        <f aca="false">IF($A35&lt;='3. Leases'!$G$9,'3. Leases'!$C$9*'3. Leases'!$D$9,IF(AG35&lt;'3. Leases'!$H$9,0,'3. Leases'!$C$9*MAX(0,'3. Leases'!$F$9*'3. Leases'!$E$9*(1+'2. Inputs'!$B$6)^(('3. Leases'!$G$9+'3. Leases'!$H$9+INT(($A35-'3. Leases'!$G$9-1)/('3. Leases'!$H$9+'2. Inputs'!$B$11))*('3. Leases'!$H$9+'2. Inputs'!$B$11))/4)-('2. Inputs'!$B$3+'2. Inputs'!$B$4)*(1+'2. Inputs'!$B$7)^(('3. Leases'!$G$9+'3. Leases'!$H$9+INT(($A35-'3. Leases'!$G$9-1)/('3. Leases'!$H$9+'2. Inputs'!$B$11))*('3. Leases'!$H$9+'2. Inputs'!$B$11))/4))))</f>
        <v>236194.564662531</v>
      </c>
      <c r="AJ35" s="15" t="n">
        <f aca="false">IF($A35&lt;='3. Leases'!$G$9,0,IF(AG35=0,'3. Leases'!$C$9*'2. Inputs'!$B$8*(1+'2. Inputs'!$B$7)^(('3. Leases'!$G$9+INT(($A35-'3. Leases'!$G$9-1)/('3. Leases'!$H$9+'2. Inputs'!$B$11))*('3. Leases'!$H$9+'2. Inputs'!$B$11))/4),0)+IF(AG35='3. Leases'!$H$9,'2. Inputs'!$B$12*MAX(0,'3. Leases'!$F$9*'3. Leases'!$E$9*(1+'2. Inputs'!$B$6)^(('3. Leases'!$G$9+'3. Leases'!$H$9+INT(($A35-'3. Leases'!$G$9-1)/('3. Leases'!$H$9+'2. Inputs'!$B$11))*('3. Leases'!$H$9+'2. Inputs'!$B$11))/4)-('2. Inputs'!$B$3+'2. Inputs'!$B$4)*(1+'2. Inputs'!$B$7)^(('3. Leases'!$G$9+'3. Leases'!$H$9+INT(($A35-'3. Leases'!$G$9-1)/('3. Leases'!$H$9+'2. Inputs'!$B$11))*('3. Leases'!$H$9+'2. Inputs'!$B$11))/4))*'3. Leases'!$C$9,0))</f>
        <v>0</v>
      </c>
      <c r="AK35" s="15" t="n">
        <f aca="false">IF($A35&lt;='3. Leases'!$G$9,0,IF(AG35&lt;'3. Leases'!$H$9,'3. Leases'!$C$9,0))</f>
        <v>0</v>
      </c>
      <c r="AL35" s="14" t="n">
        <f aca="false">IF($A35&lt;='3. Leases'!$G$10,-1,MOD($A35-'3. Leases'!$G$10-1,('3. Leases'!$H$10+'2. Inputs'!$B$11)))</f>
        <v>1</v>
      </c>
      <c r="AM35" s="15" t="n">
        <f aca="false">IF($A35&lt;='3. Leases'!$G$10,'3. Leases'!$C$10*'3. Leases'!$D$10/4,IF(AL35&lt;'3. Leases'!$H$10+'2. Inputs'!$B$10,0,'3. Leases'!$C$10*MAX(0,'3. Leases'!$F$10*'3. Leases'!$E$10*(1+'2. Inputs'!$B$6)^(('3. Leases'!$G$10+'3. Leases'!$H$10+INT(($A35-'3. Leases'!$G$10-1)/('3. Leases'!$H$10+'2. Inputs'!$B$11))*('3. Leases'!$H$10+'2. Inputs'!$B$11))/4)-('2. Inputs'!$B$3+'2. Inputs'!$B$4)*(1+'2. Inputs'!$B$7)^(('3. Leases'!$G$10+'3. Leases'!$H$10+INT(($A35-'3. Leases'!$G$10-1)/('3. Leases'!$H$10+'2. Inputs'!$B$11))*('3. Leases'!$H$10+'2. Inputs'!$B$11))/4))/4))</f>
        <v>0</v>
      </c>
      <c r="AN35" s="15" t="n">
        <f aca="false">IF($A35&lt;='3. Leases'!$G$10,'3. Leases'!$C$10*'3. Leases'!$D$10,IF(AL35&lt;'3. Leases'!$H$10,0,'3. Leases'!$C$10*MAX(0,'3. Leases'!$F$10*'3. Leases'!$E$10*(1+'2. Inputs'!$B$6)^(('3. Leases'!$G$10+'3. Leases'!$H$10+INT(($A35-'3. Leases'!$G$10-1)/('3. Leases'!$H$10+'2. Inputs'!$B$11))*('3. Leases'!$H$10+'2. Inputs'!$B$11))/4)-('2. Inputs'!$B$3+'2. Inputs'!$B$4)*(1+'2. Inputs'!$B$7)^(('3. Leases'!$G$10+'3. Leases'!$H$10+INT(($A35-'3. Leases'!$G$10-1)/('3. Leases'!$H$10+'2. Inputs'!$B$11))*('3. Leases'!$H$10+'2. Inputs'!$B$11))/4))))</f>
        <v>0</v>
      </c>
      <c r="AO35" s="15" t="n">
        <f aca="false">IF($A35&lt;='3. Leases'!$G$10,0,IF(AL35=0,'3. Leases'!$C$10*'2. Inputs'!$B$8*(1+'2. Inputs'!$B$7)^(('3. Leases'!$G$10+INT(($A35-'3. Leases'!$G$10-1)/('3. Leases'!$H$10+'2. Inputs'!$B$11))*('3. Leases'!$H$10+'2. Inputs'!$B$11))/4),0)+IF(AL35='3. Leases'!$H$10,'2. Inputs'!$B$12*MAX(0,'3. Leases'!$F$10*'3. Leases'!$E$10*(1+'2. Inputs'!$B$6)^(('3. Leases'!$G$10+'3. Leases'!$H$10+INT(($A35-'3. Leases'!$G$10-1)/('3. Leases'!$H$10+'2. Inputs'!$B$11))*('3. Leases'!$H$10+'2. Inputs'!$B$11))/4)-('2. Inputs'!$B$3+'2. Inputs'!$B$4)*(1+'2. Inputs'!$B$7)^(('3. Leases'!$G$10+'3. Leases'!$H$10+INT(($A35-'3. Leases'!$G$10-1)/('3. Leases'!$H$10+'2. Inputs'!$B$11))*('3. Leases'!$H$10+'2. Inputs'!$B$11))/4))*'3. Leases'!$C$10,0))</f>
        <v>0</v>
      </c>
      <c r="AP35" s="15" t="n">
        <f aca="false">IF($A35&lt;='3. Leases'!$G$10,0,IF(AL35&lt;'3. Leases'!$H$10,'3. Leases'!$C$10,0))</f>
        <v>320</v>
      </c>
      <c r="AQ35" s="14" t="n">
        <f aca="false">IF($A35&lt;='3. Leases'!$G$11,-1,MOD($A35-'3. Leases'!$G$11-1,('3. Leases'!$H$11+'2. Inputs'!$B$11)))</f>
        <v>19</v>
      </c>
      <c r="AR35" s="15" t="n">
        <f aca="false">IF($A35&lt;='3. Leases'!$G$11,'3. Leases'!$C$11*'3. Leases'!$D$11/4,IF(AQ35&lt;'3. Leases'!$H$11+'2. Inputs'!$B$10,0,'3. Leases'!$C$11*MAX(0,'3. Leases'!$F$11*'3. Leases'!$E$11*(1+'2. Inputs'!$B$6)^(('3. Leases'!$G$11+'3. Leases'!$H$11+INT(($A35-'3. Leases'!$G$11-1)/('3. Leases'!$H$11+'2. Inputs'!$B$11))*('3. Leases'!$H$11+'2. Inputs'!$B$11))/4)-('2. Inputs'!$B$3+'2. Inputs'!$B$4)*(1+'2. Inputs'!$B$7)^(('3. Leases'!$G$11+'3. Leases'!$H$11+INT(($A35-'3. Leases'!$G$11-1)/('3. Leases'!$H$11+'2. Inputs'!$B$11))*('3. Leases'!$H$11+'2. Inputs'!$B$11))/4))/4))</f>
        <v>153600.90759225</v>
      </c>
      <c r="AS35" s="15" t="n">
        <f aca="false">IF($A35&lt;='3. Leases'!$G$11,'3. Leases'!$C$11*'3. Leases'!$D$11,IF(AQ35&lt;'3. Leases'!$H$11,0,'3. Leases'!$C$11*MAX(0,'3. Leases'!$F$11*'3. Leases'!$E$11*(1+'2. Inputs'!$B$6)^(('3. Leases'!$G$11+'3. Leases'!$H$11+INT(($A35-'3. Leases'!$G$11-1)/('3. Leases'!$H$11+'2. Inputs'!$B$11))*('3. Leases'!$H$11+'2. Inputs'!$B$11))/4)-('2. Inputs'!$B$3+'2. Inputs'!$B$4)*(1+'2. Inputs'!$B$7)^(('3. Leases'!$G$11+'3. Leases'!$H$11+INT(($A35-'3. Leases'!$G$11-1)/('3. Leases'!$H$11+'2. Inputs'!$B$11))*('3. Leases'!$H$11+'2. Inputs'!$B$11))/4))))</f>
        <v>614403.630369</v>
      </c>
      <c r="AT35" s="15" t="n">
        <f aca="false">IF($A35&lt;='3. Leases'!$G$11,0,IF(AQ35=0,'3. Leases'!$C$11*'2. Inputs'!$B$8*(1+'2. Inputs'!$B$7)^(('3. Leases'!$G$11+INT(($A35-'3. Leases'!$G$11-1)/('3. Leases'!$H$11+'2. Inputs'!$B$11))*('3. Leases'!$H$11+'2. Inputs'!$B$11))/4),0)+IF(AQ35='3. Leases'!$H$11,'2. Inputs'!$B$12*MAX(0,'3. Leases'!$F$11*'3. Leases'!$E$11*(1+'2. Inputs'!$B$6)^(('3. Leases'!$G$11+'3. Leases'!$H$11+INT(($A35-'3. Leases'!$G$11-1)/('3. Leases'!$H$11+'2. Inputs'!$B$11))*('3. Leases'!$H$11+'2. Inputs'!$B$11))/4)-('2. Inputs'!$B$3+'2. Inputs'!$B$4)*(1+'2. Inputs'!$B$7)^(('3. Leases'!$G$11+'3. Leases'!$H$11+INT(($A35-'3. Leases'!$G$11-1)/('3. Leases'!$H$11+'2. Inputs'!$B$11))*('3. Leases'!$H$11+'2. Inputs'!$B$11))/4))*'3. Leases'!$C$11,0))</f>
        <v>0</v>
      </c>
      <c r="AU35" s="15" t="n">
        <f aca="false">IF($A35&lt;='3. Leases'!$G$11,0,IF(AQ35&lt;'3. Leases'!$H$11,'3. Leases'!$C$11,0))</f>
        <v>0</v>
      </c>
      <c r="AV35" s="14" t="n">
        <f aca="false">IF($A35&lt;='3. Leases'!$G$12,-1,MOD($A35-'3. Leases'!$G$12-1,('3. Leases'!$H$12+'2. Inputs'!$B$11)))</f>
        <v>5</v>
      </c>
      <c r="AW35" s="15" t="n">
        <f aca="false">IF($A35&lt;='3. Leases'!$G$12,'3. Leases'!$C$12*'3. Leases'!$D$12/4,IF(AV35&lt;'3. Leases'!$H$12+'2. Inputs'!$B$10,0,'3. Leases'!$C$12*MAX(0,'3. Leases'!$F$12*'3. Leases'!$E$12*(1+'2. Inputs'!$B$6)^(('3. Leases'!$G$12+'3. Leases'!$H$12+INT(($A35-'3. Leases'!$G$12-1)/('3. Leases'!$H$12+'2. Inputs'!$B$11))*('3. Leases'!$H$12+'2. Inputs'!$B$11))/4)-('2. Inputs'!$B$3+'2. Inputs'!$B$4)*(1+'2. Inputs'!$B$7)^(('3. Leases'!$G$12+'3. Leases'!$H$12+INT(($A35-'3. Leases'!$G$12-1)/('3. Leases'!$H$12+'2. Inputs'!$B$11))*('3. Leases'!$H$12+'2. Inputs'!$B$11))/4))/4))</f>
        <v>0</v>
      </c>
      <c r="AX35" s="15" t="n">
        <f aca="false">IF($A35&lt;='3. Leases'!$G$12,'3. Leases'!$C$12*'3. Leases'!$D$12,IF(AV35&lt;'3. Leases'!$H$12,0,'3. Leases'!$C$12*MAX(0,'3. Leases'!$F$12*'3. Leases'!$E$12*(1+'2. Inputs'!$B$6)^(('3. Leases'!$G$12+'3. Leases'!$H$12+INT(($A35-'3. Leases'!$G$12-1)/('3. Leases'!$H$12+'2. Inputs'!$B$11))*('3. Leases'!$H$12+'2. Inputs'!$B$11))/4)-('2. Inputs'!$B$3+'2. Inputs'!$B$4)*(1+'2. Inputs'!$B$7)^(('3. Leases'!$G$12+'3. Leases'!$H$12+INT(($A35-'3. Leases'!$G$12-1)/('3. Leases'!$H$12+'2. Inputs'!$B$11))*('3. Leases'!$H$12+'2. Inputs'!$B$11))/4))))</f>
        <v>101013.983814437</v>
      </c>
      <c r="AY35" s="15" t="n">
        <f aca="false">IF($A35&lt;='3. Leases'!$G$12,0,IF(AV35=0,'3. Leases'!$C$12*'2. Inputs'!$B$8*(1+'2. Inputs'!$B$7)^(('3. Leases'!$G$12+INT(($A35-'3. Leases'!$G$12-1)/('3. Leases'!$H$12+'2. Inputs'!$B$11))*('3. Leases'!$H$12+'2. Inputs'!$B$11))/4),0)+IF(AV35='3. Leases'!$H$12,'2. Inputs'!$B$12*MAX(0,'3. Leases'!$F$12*'3. Leases'!$E$12*(1+'2. Inputs'!$B$6)^(('3. Leases'!$G$12+'3. Leases'!$H$12+INT(($A35-'3. Leases'!$G$12-1)/('3. Leases'!$H$12+'2. Inputs'!$B$11))*('3. Leases'!$H$12+'2. Inputs'!$B$11))/4)-('2. Inputs'!$B$3+'2. Inputs'!$B$4)*(1+'2. Inputs'!$B$7)^(('3. Leases'!$G$12+'3. Leases'!$H$12+INT(($A35-'3. Leases'!$G$12-1)/('3. Leases'!$H$12+'2. Inputs'!$B$11))*('3. Leases'!$H$12+'2. Inputs'!$B$11))/4))*'3. Leases'!$C$12,0))</f>
        <v>0</v>
      </c>
      <c r="AZ35" s="15" t="n">
        <f aca="false">IF($A35&lt;='3. Leases'!$G$12,0,IF(AV35&lt;'3. Leases'!$H$12,'3. Leases'!$C$12,0))</f>
        <v>0</v>
      </c>
      <c r="BA35" s="14" t="n">
        <f aca="false">IF($A35&lt;='3. Leases'!$G$13,-1,MOD($A35-'3. Leases'!$G$13-1,('3. Leases'!$H$13+'2. Inputs'!$B$11)))</f>
        <v>23</v>
      </c>
      <c r="BB35" s="15" t="n">
        <f aca="false">IF($A35&lt;='3. Leases'!$G$13,'3. Leases'!$C$13*'3. Leases'!$D$13/4,IF(BA35&lt;'3. Leases'!$H$13+'2. Inputs'!$B$10,0,'3. Leases'!$C$13*MAX(0,'3. Leases'!$F$13*'3. Leases'!$E$13*(1+'2. Inputs'!$B$6)^(('3. Leases'!$G$13+'3. Leases'!$H$13+INT(($A35-'3. Leases'!$G$13-1)/('3. Leases'!$H$13+'2. Inputs'!$B$11))*('3. Leases'!$H$13+'2. Inputs'!$B$11))/4)-('2. Inputs'!$B$3+'2. Inputs'!$B$4)*(1+'2. Inputs'!$B$7)^(('3. Leases'!$G$13+'3. Leases'!$H$13+INT(($A35-'3. Leases'!$G$13-1)/('3. Leases'!$H$13+'2. Inputs'!$B$11))*('3. Leases'!$H$13+'2. Inputs'!$B$11))/4))/4))</f>
        <v>46135.0409025</v>
      </c>
      <c r="BC35" s="15" t="n">
        <f aca="false">IF($A35&lt;='3. Leases'!$G$13,'3. Leases'!$C$13*'3. Leases'!$D$13,IF(BA35&lt;'3. Leases'!$H$13,0,'3. Leases'!$C$13*MAX(0,'3. Leases'!$F$13*'3. Leases'!$E$13*(1+'2. Inputs'!$B$6)^(('3. Leases'!$G$13+'3. Leases'!$H$13+INT(($A35-'3. Leases'!$G$13-1)/('3. Leases'!$H$13+'2. Inputs'!$B$11))*('3. Leases'!$H$13+'2. Inputs'!$B$11))/4)-('2. Inputs'!$B$3+'2. Inputs'!$B$4)*(1+'2. Inputs'!$B$7)^(('3. Leases'!$G$13+'3. Leases'!$H$13+INT(($A35-'3. Leases'!$G$13-1)/('3. Leases'!$H$13+'2. Inputs'!$B$11))*('3. Leases'!$H$13+'2. Inputs'!$B$11))/4))))</f>
        <v>184540.16361</v>
      </c>
      <c r="BD35" s="15" t="n">
        <f aca="false">IF($A35&lt;='3. Leases'!$G$13,0,IF(BA35=0,'3. Leases'!$C$13*'2. Inputs'!$B$8*(1+'2. Inputs'!$B$7)^(('3. Leases'!$G$13+INT(($A35-'3. Leases'!$G$13-1)/('3. Leases'!$H$13+'2. Inputs'!$B$11))*('3. Leases'!$H$13+'2. Inputs'!$B$11))/4),0)+IF(BA35='3. Leases'!$H$13,'2. Inputs'!$B$12*MAX(0,'3. Leases'!$F$13*'3. Leases'!$E$13*(1+'2. Inputs'!$B$6)^(('3. Leases'!$G$13+'3. Leases'!$H$13+INT(($A35-'3. Leases'!$G$13-1)/('3. Leases'!$H$13+'2. Inputs'!$B$11))*('3. Leases'!$H$13+'2. Inputs'!$B$11))/4)-('2. Inputs'!$B$3+'2. Inputs'!$B$4)*(1+'2. Inputs'!$B$7)^(('3. Leases'!$G$13+'3. Leases'!$H$13+INT(($A35-'3. Leases'!$G$13-1)/('3. Leases'!$H$13+'2. Inputs'!$B$11))*('3. Leases'!$H$13+'2. Inputs'!$B$11))/4))*'3. Leases'!$C$13,0))</f>
        <v>0</v>
      </c>
      <c r="BE35" s="15" t="n">
        <f aca="false">IF($A35&lt;='3. Leases'!$G$13,0,IF(BA35&lt;'3. Leases'!$H$13,'3. Leases'!$C$13,0))</f>
        <v>0</v>
      </c>
      <c r="BF35" s="14" t="n">
        <f aca="false">IF($A35&lt;='3. Leases'!$G$14,-1,MOD($A35-'3. Leases'!$G$14-1,('3. Leases'!$H$14+'2. Inputs'!$B$11)))</f>
        <v>-1</v>
      </c>
      <c r="BG35" s="15" t="n">
        <f aca="false">IF($A35&lt;='3. Leases'!$G$14,'3. Leases'!$C$14*'3. Leases'!$D$14/4,IF(BF35&lt;'3. Leases'!$H$14+'2. Inputs'!$B$10,0,'3. Leases'!$C$14*MAX(0,'3. Leases'!$F$14*'3. Leases'!$E$14*(1+'2. Inputs'!$B$6)^(('3. Leases'!$G$14+'3. Leases'!$H$14+INT(($A35-'3. Leases'!$G$14-1)/('3. Leases'!$H$14+'2. Inputs'!$B$11))*('3. Leases'!$H$14+'2. Inputs'!$B$11))/4)-('2. Inputs'!$B$3+'2. Inputs'!$B$4)*(1+'2. Inputs'!$B$7)^(('3. Leases'!$G$14+'3. Leases'!$H$14+INT(($A35-'3. Leases'!$G$14-1)/('3. Leases'!$H$14+'2. Inputs'!$B$11))*('3. Leases'!$H$14+'2. Inputs'!$B$11))/4))/4))</f>
        <v>119625</v>
      </c>
      <c r="BH35" s="15" t="n">
        <f aca="false">IF($A35&lt;='3. Leases'!$G$14,'3. Leases'!$C$14*'3. Leases'!$D$14,IF(BF35&lt;'3. Leases'!$H$14,0,'3. Leases'!$C$14*MAX(0,'3. Leases'!$F$14*'3. Leases'!$E$14*(1+'2. Inputs'!$B$6)^(('3. Leases'!$G$14+'3. Leases'!$H$14+INT(($A35-'3. Leases'!$G$14-1)/('3. Leases'!$H$14+'2. Inputs'!$B$11))*('3. Leases'!$H$14+'2. Inputs'!$B$11))/4)-('2. Inputs'!$B$3+'2. Inputs'!$B$4)*(1+'2. Inputs'!$B$7)^(('3. Leases'!$G$14+'3. Leases'!$H$14+INT(($A35-'3. Leases'!$G$14-1)/('3. Leases'!$H$14+'2. Inputs'!$B$11))*('3. Leases'!$H$14+'2. Inputs'!$B$11))/4))))</f>
        <v>478500</v>
      </c>
      <c r="BI35" s="15" t="n">
        <f aca="false">IF($A35&lt;='3. Leases'!$G$14,0,IF(BF35=0,'3. Leases'!$C$14*'2. Inputs'!$B$8*(1+'2. Inputs'!$B$7)^(('3. Leases'!$G$14+INT(($A35-'3. Leases'!$G$14-1)/('3. Leases'!$H$14+'2. Inputs'!$B$11))*('3. Leases'!$H$14+'2. Inputs'!$B$11))/4),0)+IF(BF35='3. Leases'!$H$14,'2. Inputs'!$B$12*MAX(0,'3. Leases'!$F$14*'3. Leases'!$E$14*(1+'2. Inputs'!$B$6)^(('3. Leases'!$G$14+'3. Leases'!$H$14+INT(($A35-'3. Leases'!$G$14-1)/('3. Leases'!$H$14+'2. Inputs'!$B$11))*('3. Leases'!$H$14+'2. Inputs'!$B$11))/4)-('2. Inputs'!$B$3+'2. Inputs'!$B$4)*(1+'2. Inputs'!$B$7)^(('3. Leases'!$G$14+'3. Leases'!$H$14+INT(($A35-'3. Leases'!$G$14-1)/('3. Leases'!$H$14+'2. Inputs'!$B$11))*('3. Leases'!$H$14+'2. Inputs'!$B$11))/4))*'3. Leases'!$C$14,0))</f>
        <v>0</v>
      </c>
      <c r="BJ35" s="15" t="n">
        <f aca="false">IF($A35&lt;='3. Leases'!$G$14,0,IF(BF35&lt;'3. Leases'!$H$14,'3. Leases'!$C$14,0))</f>
        <v>0</v>
      </c>
      <c r="BK35" s="14" t="n">
        <f aca="false">IF($A35&lt;='3. Leases'!$G$15,-1,MOD($A35-'3. Leases'!$G$15-1,('3. Leases'!$H$15+'2. Inputs'!$B$11)))</f>
        <v>15</v>
      </c>
      <c r="BL35" s="15" t="n">
        <f aca="false">IF($A35&lt;='3. Leases'!$G$15,'3. Leases'!$C$15*'3. Leases'!$D$15/4,IF(BK35&lt;'3. Leases'!$H$15+'2. Inputs'!$B$10,0,'3. Leases'!$C$15*MAX(0,'3. Leases'!$F$15*'3. Leases'!$E$15*(1+'2. Inputs'!$B$6)^(('3. Leases'!$G$15+'3. Leases'!$H$15+INT(($A35-'3. Leases'!$G$15-1)/('3. Leases'!$H$15+'2. Inputs'!$B$11))*('3. Leases'!$H$15+'2. Inputs'!$B$11))/4)-('2. Inputs'!$B$3+'2. Inputs'!$B$4)*(1+'2. Inputs'!$B$7)^(('3. Leases'!$G$15+'3. Leases'!$H$15+INT(($A35-'3. Leases'!$G$15-1)/('3. Leases'!$H$15+'2. Inputs'!$B$11))*('3. Leases'!$H$15+'2. Inputs'!$B$11))/4))/4))</f>
        <v>47760.5905913129</v>
      </c>
      <c r="BM35" s="15" t="n">
        <f aca="false">IF($A35&lt;='3. Leases'!$G$15,'3. Leases'!$C$15*'3. Leases'!$D$15,IF(BK35&lt;'3. Leases'!$H$15,0,'3. Leases'!$C$15*MAX(0,'3. Leases'!$F$15*'3. Leases'!$E$15*(1+'2. Inputs'!$B$6)^(('3. Leases'!$G$15+'3. Leases'!$H$15+INT(($A35-'3. Leases'!$G$15-1)/('3. Leases'!$H$15+'2. Inputs'!$B$11))*('3. Leases'!$H$15+'2. Inputs'!$B$11))/4)-('2. Inputs'!$B$3+'2. Inputs'!$B$4)*(1+'2. Inputs'!$B$7)^(('3. Leases'!$G$15+'3. Leases'!$H$15+INT(($A35-'3. Leases'!$G$15-1)/('3. Leases'!$H$15+'2. Inputs'!$B$11))*('3. Leases'!$H$15+'2. Inputs'!$B$11))/4))))</f>
        <v>191042.362365252</v>
      </c>
      <c r="BN35" s="15" t="n">
        <f aca="false">IF($A35&lt;='3. Leases'!$G$15,0,IF(BK35=0,'3. Leases'!$C$15*'2. Inputs'!$B$8*(1+'2. Inputs'!$B$7)^(('3. Leases'!$G$15+INT(($A35-'3. Leases'!$G$15-1)/('3. Leases'!$H$15+'2. Inputs'!$B$11))*('3. Leases'!$H$15+'2. Inputs'!$B$11))/4),0)+IF(BK35='3. Leases'!$H$15,'2. Inputs'!$B$12*MAX(0,'3. Leases'!$F$15*'3. Leases'!$E$15*(1+'2. Inputs'!$B$6)^(('3. Leases'!$G$15+'3. Leases'!$H$15+INT(($A35-'3. Leases'!$G$15-1)/('3. Leases'!$H$15+'2. Inputs'!$B$11))*('3. Leases'!$H$15+'2. Inputs'!$B$11))/4)-('2. Inputs'!$B$3+'2. Inputs'!$B$4)*(1+'2. Inputs'!$B$7)^(('3. Leases'!$G$15+'3. Leases'!$H$15+INT(($A35-'3. Leases'!$G$15-1)/('3. Leases'!$H$15+'2. Inputs'!$B$11))*('3. Leases'!$H$15+'2. Inputs'!$B$11))/4))*'3. Leases'!$C$15,0))</f>
        <v>0</v>
      </c>
      <c r="BO35" s="15" t="n">
        <f aca="false">IF($A35&lt;='3. Leases'!$G$15,0,IF(BK35&lt;'3. Leases'!$H$15,'3. Leases'!$C$15,0))</f>
        <v>0</v>
      </c>
      <c r="BP35" s="14" t="n">
        <f aca="false">IF($A35&lt;='3. Leases'!$G$16,-1,MOD($A35-'3. Leases'!$G$16-1,('3. Leases'!$H$16+'2. Inputs'!$B$11)))</f>
        <v>3</v>
      </c>
      <c r="BQ35" s="15" t="n">
        <f aca="false">IF($A35&lt;='3. Leases'!$G$16,'3. Leases'!$C$16*'3. Leases'!$D$16/4,IF(BP35&lt;'3. Leases'!$H$16+'2. Inputs'!$B$10,0,'3. Leases'!$C$16*MAX(0,'3. Leases'!$F$16*'3. Leases'!$E$16*(1+'2. Inputs'!$B$6)^(('3. Leases'!$G$16+'3. Leases'!$H$16+INT(($A35-'3. Leases'!$G$16-1)/('3. Leases'!$H$16+'2. Inputs'!$B$11))*('3. Leases'!$H$16+'2. Inputs'!$B$11))/4)-('2. Inputs'!$B$3+'2. Inputs'!$B$4)*(1+'2. Inputs'!$B$7)^(('3. Leases'!$G$16+'3. Leases'!$H$16+INT(($A35-'3. Leases'!$G$16-1)/('3. Leases'!$H$16+'2. Inputs'!$B$11))*('3. Leases'!$H$16+'2. Inputs'!$B$11))/4))/4))</f>
        <v>0</v>
      </c>
      <c r="BR35" s="15" t="n">
        <f aca="false">IF($A35&lt;='3. Leases'!$G$16,'3. Leases'!$C$16*'3. Leases'!$D$16,IF(BP35&lt;'3. Leases'!$H$16,0,'3. Leases'!$C$16*MAX(0,'3. Leases'!$F$16*'3. Leases'!$E$16*(1+'2. Inputs'!$B$6)^(('3. Leases'!$G$16+'3. Leases'!$H$16+INT(($A35-'3. Leases'!$G$16-1)/('3. Leases'!$H$16+'2. Inputs'!$B$11))*('3. Leases'!$H$16+'2. Inputs'!$B$11))/4)-('2. Inputs'!$B$3+'2. Inputs'!$B$4)*(1+'2. Inputs'!$B$7)^(('3. Leases'!$G$16+'3. Leases'!$H$16+INT(($A35-'3. Leases'!$G$16-1)/('3. Leases'!$H$16+'2. Inputs'!$B$11))*('3. Leases'!$H$16+'2. Inputs'!$B$11))/4))))</f>
        <v>0</v>
      </c>
      <c r="BS35" s="15" t="n">
        <f aca="false">IF($A35&lt;='3. Leases'!$G$16,0,IF(BP35=0,'3. Leases'!$C$16*'2. Inputs'!$B$8*(1+'2. Inputs'!$B$7)^(('3. Leases'!$G$16+INT(($A35-'3. Leases'!$G$16-1)/('3. Leases'!$H$16+'2. Inputs'!$B$11))*('3. Leases'!$H$16+'2. Inputs'!$B$11))/4),0)+IF(BP35='3. Leases'!$H$16,'2. Inputs'!$B$12*MAX(0,'3. Leases'!$F$16*'3. Leases'!$E$16*(1+'2. Inputs'!$B$6)^(('3. Leases'!$G$16+'3. Leases'!$H$16+INT(($A35-'3. Leases'!$G$16-1)/('3. Leases'!$H$16+'2. Inputs'!$B$11))*('3. Leases'!$H$16+'2. Inputs'!$B$11))/4)-('2. Inputs'!$B$3+'2. Inputs'!$B$4)*(1+'2. Inputs'!$B$7)^(('3. Leases'!$G$16+'3. Leases'!$H$16+INT(($A35-'3. Leases'!$G$16-1)/('3. Leases'!$H$16+'2. Inputs'!$B$11))*('3. Leases'!$H$16+'2. Inputs'!$B$11))/4))*'3. Leases'!$C$16,0))</f>
        <v>0</v>
      </c>
      <c r="BT35" s="15" t="n">
        <f aca="false">IF($A35&lt;='3. Leases'!$G$16,0,IF(BP35&lt;'3. Leases'!$H$16,'3. Leases'!$C$16,0))</f>
        <v>1250</v>
      </c>
      <c r="BU35" s="14" t="n">
        <f aca="false">IF($A35&lt;='3. Leases'!$G$17,-1,MOD($A35-'3. Leases'!$G$17-1,('3. Leases'!$H$17+'2. Inputs'!$B$11)))</f>
        <v>3</v>
      </c>
      <c r="BV35" s="15" t="n">
        <f aca="false">IF($A35&lt;='3. Leases'!$G$17,'3. Leases'!$C$17*'3. Leases'!$D$17/4,IF(BU35&lt;'3. Leases'!$H$17+'2. Inputs'!$B$10,0,'3. Leases'!$C$17*MAX(0,'3. Leases'!$F$17*'3. Leases'!$E$17*(1+'2. Inputs'!$B$6)^(('3. Leases'!$G$17+'3. Leases'!$H$17+INT(($A35-'3. Leases'!$G$17-1)/('3. Leases'!$H$17+'2. Inputs'!$B$11))*('3. Leases'!$H$17+'2. Inputs'!$B$11))/4)-('2. Inputs'!$B$3+'2. Inputs'!$B$4)*(1+'2. Inputs'!$B$7)^(('3. Leases'!$G$17+'3. Leases'!$H$17+INT(($A35-'3. Leases'!$G$17-1)/('3. Leases'!$H$17+'2. Inputs'!$B$11))*('3. Leases'!$H$17+'2. Inputs'!$B$11))/4))/4))</f>
        <v>0</v>
      </c>
      <c r="BW35" s="15" t="n">
        <f aca="false">IF($A35&lt;='3. Leases'!$G$17,'3. Leases'!$C$17*'3. Leases'!$D$17,IF(BU35&lt;'3. Leases'!$H$17,0,'3. Leases'!$C$17*MAX(0,'3. Leases'!$F$17*'3. Leases'!$E$17*(1+'2. Inputs'!$B$6)^(('3. Leases'!$G$17+'3. Leases'!$H$17+INT(($A35-'3. Leases'!$G$17-1)/('3. Leases'!$H$17+'2. Inputs'!$B$11))*('3. Leases'!$H$17+'2. Inputs'!$B$11))/4)-('2. Inputs'!$B$3+'2. Inputs'!$B$4)*(1+'2. Inputs'!$B$7)^(('3. Leases'!$G$17+'3. Leases'!$H$17+INT(($A35-'3. Leases'!$G$17-1)/('3. Leases'!$H$17+'2. Inputs'!$B$11))*('3. Leases'!$H$17+'2. Inputs'!$B$11))/4))))</f>
        <v>0</v>
      </c>
      <c r="BX35" s="15" t="n">
        <f aca="false">IF($A35&lt;='3. Leases'!$G$17,0,IF(BU35=0,'3. Leases'!$C$17*'2. Inputs'!$B$8*(1+'2. Inputs'!$B$7)^(('3. Leases'!$G$17+INT(($A35-'3. Leases'!$G$17-1)/('3. Leases'!$H$17+'2. Inputs'!$B$11))*('3. Leases'!$H$17+'2. Inputs'!$B$11))/4),0)+IF(BU35='3. Leases'!$H$17,'2. Inputs'!$B$12*MAX(0,'3. Leases'!$F$17*'3. Leases'!$E$17*(1+'2. Inputs'!$B$6)^(('3. Leases'!$G$17+'3. Leases'!$H$17+INT(($A35-'3. Leases'!$G$17-1)/('3. Leases'!$H$17+'2. Inputs'!$B$11))*('3. Leases'!$H$17+'2. Inputs'!$B$11))/4)-('2. Inputs'!$B$3+'2. Inputs'!$B$4)*(1+'2. Inputs'!$B$7)^(('3. Leases'!$G$17+'3. Leases'!$H$17+INT(($A35-'3. Leases'!$G$17-1)/('3. Leases'!$H$17+'2. Inputs'!$B$11))*('3. Leases'!$H$17+'2. Inputs'!$B$11))/4))*'3. Leases'!$C$17,0))</f>
        <v>0</v>
      </c>
      <c r="BY35" s="15" t="n">
        <f aca="false">IF($A35&lt;='3. Leases'!$G$17,0,IF(BU35&lt;'3. Leases'!$H$17,'3. Leases'!$C$17,0))</f>
        <v>900</v>
      </c>
      <c r="BZ35" s="14" t="n">
        <f aca="false">IF($A35&lt;='3. Leases'!$G$18,-1,MOD($A35-'3. Leases'!$G$18-1,('3. Leases'!$H$18+'2. Inputs'!$B$11)))</f>
        <v>11</v>
      </c>
      <c r="CA35" s="15" t="n">
        <f aca="false">IF($A35&lt;='3. Leases'!$G$18,'3. Leases'!$C$18*'3. Leases'!$D$18/4,IF(BZ35&lt;'3. Leases'!$H$18+'2. Inputs'!$B$10,0,'3. Leases'!$C$18*MAX(0,'3. Leases'!$F$18*'3. Leases'!$E$18*(1+'2. Inputs'!$B$6)^(('3. Leases'!$G$18+'3. Leases'!$H$18+INT(($A35-'3. Leases'!$G$18-1)/('3. Leases'!$H$18+'2. Inputs'!$B$11))*('3. Leases'!$H$18+'2. Inputs'!$B$11))/4)-('2. Inputs'!$B$3+'2. Inputs'!$B$4)*(1+'2. Inputs'!$B$7)^(('3. Leases'!$G$18+'3. Leases'!$H$18+INT(($A35-'3. Leases'!$G$18-1)/('3. Leases'!$H$18+'2. Inputs'!$B$11))*('3. Leases'!$H$18+'2. Inputs'!$B$11))/4))/4))</f>
        <v>97650.1310263876</v>
      </c>
      <c r="CB35" s="15" t="n">
        <f aca="false">IF($A35&lt;='3. Leases'!$G$18,'3. Leases'!$C$18*'3. Leases'!$D$18,IF(BZ35&lt;'3. Leases'!$H$18,0,'3. Leases'!$C$18*MAX(0,'3. Leases'!$F$18*'3. Leases'!$E$18*(1+'2. Inputs'!$B$6)^(('3. Leases'!$G$18+'3. Leases'!$H$18+INT(($A35-'3. Leases'!$G$18-1)/('3. Leases'!$H$18+'2. Inputs'!$B$11))*('3. Leases'!$H$18+'2. Inputs'!$B$11))/4)-('2. Inputs'!$B$3+'2. Inputs'!$B$4)*(1+'2. Inputs'!$B$7)^(('3. Leases'!$G$18+'3. Leases'!$H$18+INT(($A35-'3. Leases'!$G$18-1)/('3. Leases'!$H$18+'2. Inputs'!$B$11))*('3. Leases'!$H$18+'2. Inputs'!$B$11))/4))))</f>
        <v>390600.52410555</v>
      </c>
      <c r="CC35" s="15" t="n">
        <f aca="false">IF($A35&lt;='3. Leases'!$G$18,0,IF(BZ35=0,'3. Leases'!$C$18*'2. Inputs'!$B$8*(1+'2. Inputs'!$B$7)^(('3. Leases'!$G$18+INT(($A35-'3. Leases'!$G$18-1)/('3. Leases'!$H$18+'2. Inputs'!$B$11))*('3. Leases'!$H$18+'2. Inputs'!$B$11))/4),0)+IF(BZ35='3. Leases'!$H$18,'2. Inputs'!$B$12*MAX(0,'3. Leases'!$F$18*'3. Leases'!$E$18*(1+'2. Inputs'!$B$6)^(('3. Leases'!$G$18+'3. Leases'!$H$18+INT(($A35-'3. Leases'!$G$18-1)/('3. Leases'!$H$18+'2. Inputs'!$B$11))*('3. Leases'!$H$18+'2. Inputs'!$B$11))/4)-('2. Inputs'!$B$3+'2. Inputs'!$B$4)*(1+'2. Inputs'!$B$7)^(('3. Leases'!$G$18+'3. Leases'!$H$18+INT(($A35-'3. Leases'!$G$18-1)/('3. Leases'!$H$18+'2. Inputs'!$B$11))*('3. Leases'!$H$18+'2. Inputs'!$B$11))/4))*'3. Leases'!$C$18,0))</f>
        <v>0</v>
      </c>
      <c r="CD35" s="15" t="n">
        <f aca="false">IF($A35&lt;='3. Leases'!$G$18,0,IF(BZ35&lt;'3. Leases'!$H$18,'3. Leases'!$C$18,0))</f>
        <v>0</v>
      </c>
      <c r="CE35" s="14" t="n">
        <f aca="false">IF($A35&lt;='3. Leases'!$G$19,-1,MOD($A35-'3. Leases'!$G$19-1,('3. Leases'!$H$19+'2. Inputs'!$B$11)))</f>
        <v>7</v>
      </c>
      <c r="CF35" s="15" t="n">
        <f aca="false">IF($A35&lt;='3. Leases'!$G$19,'3. Leases'!$C$19*'3. Leases'!$D$19/4,IF(CE35&lt;'3. Leases'!$H$19+'2. Inputs'!$B$10,0,'3. Leases'!$C$19*MAX(0,'3. Leases'!$F$19*'3. Leases'!$E$19*(1+'2. Inputs'!$B$6)^(('3. Leases'!$G$19+'3. Leases'!$H$19+INT(($A35-'3. Leases'!$G$19-1)/('3. Leases'!$H$19+'2. Inputs'!$B$11))*('3. Leases'!$H$19+'2. Inputs'!$B$11))/4)-('2. Inputs'!$B$3+'2. Inputs'!$B$4)*(1+'2. Inputs'!$B$7)^(('3. Leases'!$G$19+'3. Leases'!$H$19+INT(($A35-'3. Leases'!$G$19-1)/('3. Leases'!$H$19+'2. Inputs'!$B$11))*('3. Leases'!$H$19+'2. Inputs'!$B$11))/4))/4))</f>
        <v>24444.2574627658</v>
      </c>
      <c r="CG35" s="15" t="n">
        <f aca="false">IF($A35&lt;='3. Leases'!$G$19,'3. Leases'!$C$19*'3. Leases'!$D$19,IF(CE35&lt;'3. Leases'!$H$19,0,'3. Leases'!$C$19*MAX(0,'3. Leases'!$F$19*'3. Leases'!$E$19*(1+'2. Inputs'!$B$6)^(('3. Leases'!$G$19+'3. Leases'!$H$19+INT(($A35-'3. Leases'!$G$19-1)/('3. Leases'!$H$19+'2. Inputs'!$B$11))*('3. Leases'!$H$19+'2. Inputs'!$B$11))/4)-('2. Inputs'!$B$3+'2. Inputs'!$B$4)*(1+'2. Inputs'!$B$7)^(('3. Leases'!$G$19+'3. Leases'!$H$19+INT(($A35-'3. Leases'!$G$19-1)/('3. Leases'!$H$19+'2. Inputs'!$B$11))*('3. Leases'!$H$19+'2. Inputs'!$B$11))/4))))</f>
        <v>97777.029851063</v>
      </c>
      <c r="CH35" s="15" t="n">
        <f aca="false">IF($A35&lt;='3. Leases'!$G$19,0,IF(CE35=0,'3. Leases'!$C$19*'2. Inputs'!$B$8*(1+'2. Inputs'!$B$7)^(('3. Leases'!$G$19+INT(($A35-'3. Leases'!$G$19-1)/('3. Leases'!$H$19+'2. Inputs'!$B$11))*('3. Leases'!$H$19+'2. Inputs'!$B$11))/4),0)+IF(CE35='3. Leases'!$H$19,'2. Inputs'!$B$12*MAX(0,'3. Leases'!$F$19*'3. Leases'!$E$19*(1+'2. Inputs'!$B$6)^(('3. Leases'!$G$19+'3. Leases'!$H$19+INT(($A35-'3. Leases'!$G$19-1)/('3. Leases'!$H$19+'2. Inputs'!$B$11))*('3. Leases'!$H$19+'2. Inputs'!$B$11))/4)-('2. Inputs'!$B$3+'2. Inputs'!$B$4)*(1+'2. Inputs'!$B$7)^(('3. Leases'!$G$19+'3. Leases'!$H$19+INT(($A35-'3. Leases'!$G$19-1)/('3. Leases'!$H$19+'2. Inputs'!$B$11))*('3. Leases'!$H$19+'2. Inputs'!$B$11))/4))*'3. Leases'!$C$19,0))</f>
        <v>0</v>
      </c>
      <c r="CI35" s="15" t="n">
        <f aca="false">IF($A35&lt;='3. Leases'!$G$19,0,IF(CE35&lt;'3. Leases'!$H$19,'3. Leases'!$C$19,0))</f>
        <v>0</v>
      </c>
      <c r="CJ35" s="15" t="n">
        <f aca="false">D35+I35+N35+S35+X35+AC35+AH35+AM35+AR35+AW35+BB35+BG35+BL35+BQ35+BV35+CA35+CF35</f>
        <v>1058296.8134952</v>
      </c>
      <c r="CK35" s="15" t="n">
        <f aca="false">E35+J35+O35+T35+Y35+AD35+AI35+AN35+AS35+AX35+BC35+BH35+BM35+BR35+BW35+CB35+CG35</f>
        <v>4334201.23779525</v>
      </c>
      <c r="CL35" s="15" t="n">
        <f aca="false">F35+K35+P35+U35+Z35+AE35+AJ35+AO35+AT35+AY35+BD35+BI35+BN35+BS35+BX35+CC35+CH35</f>
        <v>0</v>
      </c>
      <c r="CM35" s="15" t="n">
        <f aca="false">G35+L35+Q35+V35+AA35+AF35+AK35+AP35+AU35+AZ35+BE35+BJ35+BO35+BT35+BY35+CD35+CI35</f>
        <v>3890</v>
      </c>
      <c r="CN35" s="15" t="n">
        <f aca="false">CJ35*(1-'2. Inputs'!$B$13)*(1-'2. Inputs'!$B$15)-CM35*('2. Inputs'!$B$5-'2. Inputs'!$B$4*MIN('2. Inputs'!$B$14,'2. Inputs'!$B$9)/'2. Inputs'!$B$9)*(1+'2. Inputs'!$B$7)^(($A35-1)/4)/4</f>
        <v>866424.606557355</v>
      </c>
      <c r="CO35" s="15" t="n">
        <f aca="false">CN35-CL35</f>
        <v>866424.606557355</v>
      </c>
      <c r="CP35" s="16" t="n">
        <f aca="false">1/(1+((1+'2. Inputs'!$B$16)^0.25-1))^$A35</f>
        <v>0.52066944771681</v>
      </c>
      <c r="CQ35" s="15" t="n">
        <f aca="false">CO35*CP35</f>
        <v>451120.821384472</v>
      </c>
    </row>
    <row r="36" customFormat="false" ht="15" hidden="false" customHeight="false" outlineLevel="0" collapsed="false">
      <c r="A36" s="0" t="n">
        <v>33</v>
      </c>
      <c r="B36" s="0" t="n">
        <f aca="false">CEILING(A36/4,1)</f>
        <v>9</v>
      </c>
      <c r="C36" s="14" t="n">
        <f aca="false">IF($A36&lt;='3. Leases'!$G$3,-1,MOD($A36-'3. Leases'!$G$3-1,('3. Leases'!$H$3+'2. Inputs'!$B$11)))</f>
        <v>-1</v>
      </c>
      <c r="D36" s="15" t="n">
        <f aca="false">IF($A36&lt;='3. Leases'!$G$3,'3. Leases'!$C$3*'3. Leases'!$D$3/4,IF(C36&lt;'3. Leases'!$H$3+'2. Inputs'!$B$10,0,'3. Leases'!$C$3*MAX(0,'3. Leases'!$F$3*'3. Leases'!$E$3*(1+'2. Inputs'!$B$6)^(('3. Leases'!$G$3+'3. Leases'!$H$3+INT(($A36-'3. Leases'!$G$3-1)/('3. Leases'!$H$3+'2. Inputs'!$B$11))*('3. Leases'!$H$3+'2. Inputs'!$B$11))/4)-('2. Inputs'!$B$3+'2. Inputs'!$B$4)*(1+'2. Inputs'!$B$7)^(('3. Leases'!$G$3+'3. Leases'!$H$3+INT(($A36-'3. Leases'!$G$3-1)/('3. Leases'!$H$3+'2. Inputs'!$B$11))*('3. Leases'!$H$3+'2. Inputs'!$B$11))/4))/4))</f>
        <v>140400</v>
      </c>
      <c r="E36" s="15" t="n">
        <f aca="false">IF($A36&lt;='3. Leases'!$G$3,'3. Leases'!$C$3*'3. Leases'!$D$3,IF(C36&lt;'3. Leases'!$H$3,0,'3. Leases'!$C$3*MAX(0,'3. Leases'!$F$3*'3. Leases'!$E$3*(1+'2. Inputs'!$B$6)^(('3. Leases'!$G$3+'3. Leases'!$H$3+INT(($A36-'3. Leases'!$G$3-1)/('3. Leases'!$H$3+'2. Inputs'!$B$11))*('3. Leases'!$H$3+'2. Inputs'!$B$11))/4)-('2. Inputs'!$B$3+'2. Inputs'!$B$4)*(1+'2. Inputs'!$B$7)^(('3. Leases'!$G$3+'3. Leases'!$H$3+INT(($A36-'3. Leases'!$G$3-1)/('3. Leases'!$H$3+'2. Inputs'!$B$11))*('3. Leases'!$H$3+'2. Inputs'!$B$11))/4))))</f>
        <v>561600</v>
      </c>
      <c r="F36" s="15" t="n">
        <f aca="false">IF($A36&lt;='3. Leases'!$G$3,0,IF(C36=0,'3. Leases'!$C$3*'2. Inputs'!$B$8*(1+'2. Inputs'!$B$7)^(('3. Leases'!$G$3+INT(($A36-'3. Leases'!$G$3-1)/('3. Leases'!$H$3+'2. Inputs'!$B$11))*('3. Leases'!$H$3+'2. Inputs'!$B$11))/4),0)+IF(C36='3. Leases'!$H$3,'2. Inputs'!$B$12*MAX(0,'3. Leases'!$F$3*'3. Leases'!$E$3*(1+'2. Inputs'!$B$6)^(('3. Leases'!$G$3+'3. Leases'!$H$3+INT(($A36-'3. Leases'!$G$3-1)/('3. Leases'!$H$3+'2. Inputs'!$B$11))*('3. Leases'!$H$3+'2. Inputs'!$B$11))/4)-('2. Inputs'!$B$3+'2. Inputs'!$B$4)*(1+'2. Inputs'!$B$7)^(('3. Leases'!$G$3+'3. Leases'!$H$3+INT(($A36-'3. Leases'!$G$3-1)/('3. Leases'!$H$3+'2. Inputs'!$B$11))*('3. Leases'!$H$3+'2. Inputs'!$B$11))/4))*'3. Leases'!$C$3,0))</f>
        <v>0</v>
      </c>
      <c r="G36" s="15" t="n">
        <f aca="false">IF($A36&lt;='3. Leases'!$G$3,0,IF(C36&lt;'3. Leases'!$H$3,'3. Leases'!$C$3,0))</f>
        <v>0</v>
      </c>
      <c r="H36" s="14" t="n">
        <f aca="false">IF($A36&lt;='3. Leases'!$G$4,-1,MOD($A36-'3. Leases'!$G$4-1,('3. Leases'!$H$4+'2. Inputs'!$B$11)))</f>
        <v>18</v>
      </c>
      <c r="I36" s="15" t="n">
        <f aca="false">IF($A36&lt;='3. Leases'!$G$4,'3. Leases'!$C$4*'3. Leases'!$D$4/4,IF(H36&lt;'3. Leases'!$H$4+'2. Inputs'!$B$10,0,'3. Leases'!$C$4*MAX(0,'3. Leases'!$F$4*'3. Leases'!$E$4*(1+'2. Inputs'!$B$6)^(('3. Leases'!$G$4+'3. Leases'!$H$4+INT(($A36-'3. Leases'!$G$4-1)/('3. Leases'!$H$4+'2. Inputs'!$B$11))*('3. Leases'!$H$4+'2. Inputs'!$B$11))/4)-('2. Inputs'!$B$3+'2. Inputs'!$B$4)*(1+'2. Inputs'!$B$7)^(('3. Leases'!$G$4+'3. Leases'!$H$4+INT(($A36-'3. Leases'!$G$4-1)/('3. Leases'!$H$4+'2. Inputs'!$B$11))*('3. Leases'!$H$4+'2. Inputs'!$B$11))/4))/4))</f>
        <v>142225.890018863</v>
      </c>
      <c r="J36" s="15" t="n">
        <f aca="false">IF($A36&lt;='3. Leases'!$G$4,'3. Leases'!$C$4*'3. Leases'!$D$4,IF(H36&lt;'3. Leases'!$H$4,0,'3. Leases'!$C$4*MAX(0,'3. Leases'!$F$4*'3. Leases'!$E$4*(1+'2. Inputs'!$B$6)^(('3. Leases'!$G$4+'3. Leases'!$H$4+INT(($A36-'3. Leases'!$G$4-1)/('3. Leases'!$H$4+'2. Inputs'!$B$11))*('3. Leases'!$H$4+'2. Inputs'!$B$11))/4)-('2. Inputs'!$B$3+'2. Inputs'!$B$4)*(1+'2. Inputs'!$B$7)^(('3. Leases'!$G$4+'3. Leases'!$H$4+INT(($A36-'3. Leases'!$G$4-1)/('3. Leases'!$H$4+'2. Inputs'!$B$11))*('3. Leases'!$H$4+'2. Inputs'!$B$11))/4))))</f>
        <v>568903.56007545</v>
      </c>
      <c r="K36" s="15" t="n">
        <f aca="false">IF($A36&lt;='3. Leases'!$G$4,0,IF(H36=0,'3. Leases'!$C$4*'2. Inputs'!$B$8*(1+'2. Inputs'!$B$7)^(('3. Leases'!$G$4+INT(($A36-'3. Leases'!$G$4-1)/('3. Leases'!$H$4+'2. Inputs'!$B$11))*('3. Leases'!$H$4+'2. Inputs'!$B$11))/4),0)+IF(H36='3. Leases'!$H$4,'2. Inputs'!$B$12*MAX(0,'3. Leases'!$F$4*'3. Leases'!$E$4*(1+'2. Inputs'!$B$6)^(('3. Leases'!$G$4+'3. Leases'!$H$4+INT(($A36-'3. Leases'!$G$4-1)/('3. Leases'!$H$4+'2. Inputs'!$B$11))*('3. Leases'!$H$4+'2. Inputs'!$B$11))/4)-('2. Inputs'!$B$3+'2. Inputs'!$B$4)*(1+'2. Inputs'!$B$7)^(('3. Leases'!$G$4+'3. Leases'!$H$4+INT(($A36-'3. Leases'!$G$4-1)/('3. Leases'!$H$4+'2. Inputs'!$B$11))*('3. Leases'!$H$4+'2. Inputs'!$B$11))/4))*'3. Leases'!$C$4,0))</f>
        <v>0</v>
      </c>
      <c r="L36" s="15" t="n">
        <f aca="false">IF($A36&lt;='3. Leases'!$G$4,0,IF(H36&lt;'3. Leases'!$H$4,'3. Leases'!$C$4,0))</f>
        <v>0</v>
      </c>
      <c r="M36" s="14" t="n">
        <f aca="false">IF($A36&lt;='3. Leases'!$G$5,-1,MOD($A36-'3. Leases'!$G$5-1,('3. Leases'!$H$5+'2. Inputs'!$B$11)))</f>
        <v>2</v>
      </c>
      <c r="N36" s="15" t="n">
        <f aca="false">IF($A36&lt;='3. Leases'!$G$5,'3. Leases'!$C$5*'3. Leases'!$D$5/4,IF(M36&lt;'3. Leases'!$H$5+'2. Inputs'!$B$10,0,'3. Leases'!$C$5*MAX(0,'3. Leases'!$F$5*'3. Leases'!$E$5*(1+'2. Inputs'!$B$6)^(('3. Leases'!$G$5+'3. Leases'!$H$5+INT(($A36-'3. Leases'!$G$5-1)/('3. Leases'!$H$5+'2. Inputs'!$B$11))*('3. Leases'!$H$5+'2. Inputs'!$B$11))/4)-('2. Inputs'!$B$3+'2. Inputs'!$B$4)*(1+'2. Inputs'!$B$7)^(('3. Leases'!$G$5+'3. Leases'!$H$5+INT(($A36-'3. Leases'!$G$5-1)/('3. Leases'!$H$5+'2. Inputs'!$B$11))*('3. Leases'!$H$5+'2. Inputs'!$B$11))/4))/4))</f>
        <v>0</v>
      </c>
      <c r="O36" s="15" t="n">
        <f aca="false">IF($A36&lt;='3. Leases'!$G$5,'3. Leases'!$C$5*'3. Leases'!$D$5,IF(M36&lt;'3. Leases'!$H$5,0,'3. Leases'!$C$5*MAX(0,'3. Leases'!$F$5*'3. Leases'!$E$5*(1+'2. Inputs'!$B$6)^(('3. Leases'!$G$5+'3. Leases'!$H$5+INT(($A36-'3. Leases'!$G$5-1)/('3. Leases'!$H$5+'2. Inputs'!$B$11))*('3. Leases'!$H$5+'2. Inputs'!$B$11))/4)-('2. Inputs'!$B$3+'2. Inputs'!$B$4)*(1+'2. Inputs'!$B$7)^(('3. Leases'!$G$5+'3. Leases'!$H$5+INT(($A36-'3. Leases'!$G$5-1)/('3. Leases'!$H$5+'2. Inputs'!$B$11))*('3. Leases'!$H$5+'2. Inputs'!$B$11))/4))))</f>
        <v>0</v>
      </c>
      <c r="P36" s="15" t="n">
        <f aca="false">IF($A36&lt;='3. Leases'!$G$5,0,IF(M36=0,'3. Leases'!$C$5*'2. Inputs'!$B$8*(1+'2. Inputs'!$B$7)^(('3. Leases'!$G$5+INT(($A36-'3. Leases'!$G$5-1)/('3. Leases'!$H$5+'2. Inputs'!$B$11))*('3. Leases'!$H$5+'2. Inputs'!$B$11))/4),0)+IF(M36='3. Leases'!$H$5,'2. Inputs'!$B$12*MAX(0,'3. Leases'!$F$5*'3. Leases'!$E$5*(1+'2. Inputs'!$B$6)^(('3. Leases'!$G$5+'3. Leases'!$H$5+INT(($A36-'3. Leases'!$G$5-1)/('3. Leases'!$H$5+'2. Inputs'!$B$11))*('3. Leases'!$H$5+'2. Inputs'!$B$11))/4)-('2. Inputs'!$B$3+'2. Inputs'!$B$4)*(1+'2. Inputs'!$B$7)^(('3. Leases'!$G$5+'3. Leases'!$H$5+INT(($A36-'3. Leases'!$G$5-1)/('3. Leases'!$H$5+'2. Inputs'!$B$11))*('3. Leases'!$H$5+'2. Inputs'!$B$11))/4))*'3. Leases'!$C$5,0))</f>
        <v>0</v>
      </c>
      <c r="Q36" s="15" t="n">
        <f aca="false">IF($A36&lt;='3. Leases'!$G$5,0,IF(M36&lt;'3. Leases'!$H$5,'3. Leases'!$C$5,0))</f>
        <v>1420</v>
      </c>
      <c r="R36" s="14" t="n">
        <f aca="false">IF($A36&lt;='3. Leases'!$G$6,-1,MOD($A36-'3. Leases'!$G$6-1,('3. Leases'!$H$6+'2. Inputs'!$B$11)))</f>
        <v>22</v>
      </c>
      <c r="S36" s="15" t="n">
        <f aca="false">IF($A36&lt;='3. Leases'!$G$6,'3. Leases'!$C$6*'3. Leases'!$D$6/4,IF(R36&lt;'3. Leases'!$H$6+'2. Inputs'!$B$10,0,'3. Leases'!$C$6*MAX(0,'3. Leases'!$F$6*'3. Leases'!$E$6*(1+'2. Inputs'!$B$6)^(('3. Leases'!$G$6+'3. Leases'!$H$6+INT(($A36-'3. Leases'!$G$6-1)/('3. Leases'!$H$6+'2. Inputs'!$B$11))*('3. Leases'!$H$6+'2. Inputs'!$B$11))/4)-('2. Inputs'!$B$3+'2. Inputs'!$B$4)*(1+'2. Inputs'!$B$7)^(('3. Leases'!$G$6+'3. Leases'!$H$6+INT(($A36-'3. Leases'!$G$6-1)/('3. Leases'!$H$6+'2. Inputs'!$B$11))*('3. Leases'!$H$6+'2. Inputs'!$B$11))/4))/4))</f>
        <v>52221.3103266196</v>
      </c>
      <c r="T36" s="15" t="n">
        <f aca="false">IF($A36&lt;='3. Leases'!$G$6,'3. Leases'!$C$6*'3. Leases'!$D$6,IF(R36&lt;'3. Leases'!$H$6,0,'3. Leases'!$C$6*MAX(0,'3. Leases'!$F$6*'3. Leases'!$E$6*(1+'2. Inputs'!$B$6)^(('3. Leases'!$G$6+'3. Leases'!$H$6+INT(($A36-'3. Leases'!$G$6-1)/('3. Leases'!$H$6+'2. Inputs'!$B$11))*('3. Leases'!$H$6+'2. Inputs'!$B$11))/4)-('2. Inputs'!$B$3+'2. Inputs'!$B$4)*(1+'2. Inputs'!$B$7)^(('3. Leases'!$G$6+'3. Leases'!$H$6+INT(($A36-'3. Leases'!$G$6-1)/('3. Leases'!$H$6+'2. Inputs'!$B$11))*('3. Leases'!$H$6+'2. Inputs'!$B$11))/4))))</f>
        <v>208885.241306479</v>
      </c>
      <c r="U36" s="15" t="n">
        <f aca="false">IF($A36&lt;='3. Leases'!$G$6,0,IF(R36=0,'3. Leases'!$C$6*'2. Inputs'!$B$8*(1+'2. Inputs'!$B$7)^(('3. Leases'!$G$6+INT(($A36-'3. Leases'!$G$6-1)/('3. Leases'!$H$6+'2. Inputs'!$B$11))*('3. Leases'!$H$6+'2. Inputs'!$B$11))/4),0)+IF(R36='3. Leases'!$H$6,'2. Inputs'!$B$12*MAX(0,'3. Leases'!$F$6*'3. Leases'!$E$6*(1+'2. Inputs'!$B$6)^(('3. Leases'!$G$6+'3. Leases'!$H$6+INT(($A36-'3. Leases'!$G$6-1)/('3. Leases'!$H$6+'2. Inputs'!$B$11))*('3. Leases'!$H$6+'2. Inputs'!$B$11))/4)-('2. Inputs'!$B$3+'2. Inputs'!$B$4)*(1+'2. Inputs'!$B$7)^(('3. Leases'!$G$6+'3. Leases'!$H$6+INT(($A36-'3. Leases'!$G$6-1)/('3. Leases'!$H$6+'2. Inputs'!$B$11))*('3. Leases'!$H$6+'2. Inputs'!$B$11))/4))*'3. Leases'!$C$6,0))</f>
        <v>0</v>
      </c>
      <c r="V36" s="15" t="n">
        <f aca="false">IF($A36&lt;='3. Leases'!$G$6,0,IF(R36&lt;'3. Leases'!$H$6,'3. Leases'!$C$6,0))</f>
        <v>0</v>
      </c>
      <c r="W36" s="14" t="n">
        <f aca="false">IF($A36&lt;='3. Leases'!$G$7,-1,MOD($A36-'3. Leases'!$G$7-1,('3. Leases'!$H$7+'2. Inputs'!$B$11)))</f>
        <v>8</v>
      </c>
      <c r="X36" s="15" t="n">
        <f aca="false">IF($A36&lt;='3. Leases'!$G$7,'3. Leases'!$C$7*'3. Leases'!$D$7/4,IF(W36&lt;'3. Leases'!$H$7+'2. Inputs'!$B$10,0,'3. Leases'!$C$7*MAX(0,'3. Leases'!$F$7*'3. Leases'!$E$7*(1+'2. Inputs'!$B$6)^(('3. Leases'!$G$7+'3. Leases'!$H$7+INT(($A36-'3. Leases'!$G$7-1)/('3. Leases'!$H$7+'2. Inputs'!$B$11))*('3. Leases'!$H$7+'2. Inputs'!$B$11))/4)-('2. Inputs'!$B$3+'2. Inputs'!$B$4)*(1+'2. Inputs'!$B$7)^(('3. Leases'!$G$7+'3. Leases'!$H$7+INT(($A36-'3. Leases'!$G$7-1)/('3. Leases'!$H$7+'2. Inputs'!$B$11))*('3. Leases'!$H$7+'2. Inputs'!$B$11))/4))/4))</f>
        <v>110751.634654675</v>
      </c>
      <c r="Y36" s="15" t="n">
        <f aca="false">IF($A36&lt;='3. Leases'!$G$7,'3. Leases'!$C$7*'3. Leases'!$D$7,IF(W36&lt;'3. Leases'!$H$7,0,'3. Leases'!$C$7*MAX(0,'3. Leases'!$F$7*'3. Leases'!$E$7*(1+'2. Inputs'!$B$6)^(('3. Leases'!$G$7+'3. Leases'!$H$7+INT(($A36-'3. Leases'!$G$7-1)/('3. Leases'!$H$7+'2. Inputs'!$B$11))*('3. Leases'!$H$7+'2. Inputs'!$B$11))/4)-('2. Inputs'!$B$3+'2. Inputs'!$B$4)*(1+'2. Inputs'!$B$7)^(('3. Leases'!$G$7+'3. Leases'!$H$7+INT(($A36-'3. Leases'!$G$7-1)/('3. Leases'!$H$7+'2. Inputs'!$B$11))*('3. Leases'!$H$7+'2. Inputs'!$B$11))/4))))</f>
        <v>443006.5386187</v>
      </c>
      <c r="Z36" s="15" t="n">
        <f aca="false">IF($A36&lt;='3. Leases'!$G$7,0,IF(W36=0,'3. Leases'!$C$7*'2. Inputs'!$B$8*(1+'2. Inputs'!$B$7)^(('3. Leases'!$G$7+INT(($A36-'3. Leases'!$G$7-1)/('3. Leases'!$H$7+'2. Inputs'!$B$11))*('3. Leases'!$H$7+'2. Inputs'!$B$11))/4),0)+IF(W36='3. Leases'!$H$7,'2. Inputs'!$B$12*MAX(0,'3. Leases'!$F$7*'3. Leases'!$E$7*(1+'2. Inputs'!$B$6)^(('3. Leases'!$G$7+'3. Leases'!$H$7+INT(($A36-'3. Leases'!$G$7-1)/('3. Leases'!$H$7+'2. Inputs'!$B$11))*('3. Leases'!$H$7+'2. Inputs'!$B$11))/4)-('2. Inputs'!$B$3+'2. Inputs'!$B$4)*(1+'2. Inputs'!$B$7)^(('3. Leases'!$G$7+'3. Leases'!$H$7+INT(($A36-'3. Leases'!$G$7-1)/('3. Leases'!$H$7+'2. Inputs'!$B$11))*('3. Leases'!$H$7+'2. Inputs'!$B$11))/4))*'3. Leases'!$C$7,0))</f>
        <v>0</v>
      </c>
      <c r="AA36" s="15" t="n">
        <f aca="false">IF($A36&lt;='3. Leases'!$G$7,0,IF(W36&lt;'3. Leases'!$H$7,'3. Leases'!$C$7,0))</f>
        <v>0</v>
      </c>
      <c r="AB36" s="14" t="n">
        <f aca="false">IF($A36&lt;='3. Leases'!$G$8,-1,MOD($A36-'3. Leases'!$G$8-1,('3. Leases'!$H$8+'2. Inputs'!$B$11)))</f>
        <v>14</v>
      </c>
      <c r="AC36" s="15" t="n">
        <f aca="false">IF($A36&lt;='3. Leases'!$G$8,'3. Leases'!$C$8*'3. Leases'!$D$8/4,IF(AB36&lt;'3. Leases'!$H$8+'2. Inputs'!$B$10,0,'3. Leases'!$C$8*MAX(0,'3. Leases'!$F$8*'3. Leases'!$E$8*(1+'2. Inputs'!$B$6)^(('3. Leases'!$G$8+'3. Leases'!$H$8+INT(($A36-'3. Leases'!$G$8-1)/('3. Leases'!$H$8+'2. Inputs'!$B$11))*('3. Leases'!$H$8+'2. Inputs'!$B$11))/4)-('2. Inputs'!$B$3+'2. Inputs'!$B$4)*(1+'2. Inputs'!$B$7)^(('3. Leases'!$G$8+'3. Leases'!$H$8+INT(($A36-'3. Leases'!$G$8-1)/('3. Leases'!$H$8+'2. Inputs'!$B$11))*('3. Leases'!$H$8+'2. Inputs'!$B$11))/4))/4))</f>
        <v>64433.4097541974</v>
      </c>
      <c r="AD36" s="15" t="n">
        <f aca="false">IF($A36&lt;='3. Leases'!$G$8,'3. Leases'!$C$8*'3. Leases'!$D$8,IF(AB36&lt;'3. Leases'!$H$8,0,'3. Leases'!$C$8*MAX(0,'3. Leases'!$F$8*'3. Leases'!$E$8*(1+'2. Inputs'!$B$6)^(('3. Leases'!$G$8+'3. Leases'!$H$8+INT(($A36-'3. Leases'!$G$8-1)/('3. Leases'!$H$8+'2. Inputs'!$B$11))*('3. Leases'!$H$8+'2. Inputs'!$B$11))/4)-('2. Inputs'!$B$3+'2. Inputs'!$B$4)*(1+'2. Inputs'!$B$7)^(('3. Leases'!$G$8+'3. Leases'!$H$8+INT(($A36-'3. Leases'!$G$8-1)/('3. Leases'!$H$8+'2. Inputs'!$B$11))*('3. Leases'!$H$8+'2. Inputs'!$B$11))/4))))</f>
        <v>257733.639016789</v>
      </c>
      <c r="AE36" s="15" t="n">
        <f aca="false">IF($A36&lt;='3. Leases'!$G$8,0,IF(AB36=0,'3. Leases'!$C$8*'2. Inputs'!$B$8*(1+'2. Inputs'!$B$7)^(('3. Leases'!$G$8+INT(($A36-'3. Leases'!$G$8-1)/('3. Leases'!$H$8+'2. Inputs'!$B$11))*('3. Leases'!$H$8+'2. Inputs'!$B$11))/4),0)+IF(AB36='3. Leases'!$H$8,'2. Inputs'!$B$12*MAX(0,'3. Leases'!$F$8*'3. Leases'!$E$8*(1+'2. Inputs'!$B$6)^(('3. Leases'!$G$8+'3. Leases'!$H$8+INT(($A36-'3. Leases'!$G$8-1)/('3. Leases'!$H$8+'2. Inputs'!$B$11))*('3. Leases'!$H$8+'2. Inputs'!$B$11))/4)-('2. Inputs'!$B$3+'2. Inputs'!$B$4)*(1+'2. Inputs'!$B$7)^(('3. Leases'!$G$8+'3. Leases'!$H$8+INT(($A36-'3. Leases'!$G$8-1)/('3. Leases'!$H$8+'2. Inputs'!$B$11))*('3. Leases'!$H$8+'2. Inputs'!$B$11))/4))*'3. Leases'!$C$8,0))</f>
        <v>0</v>
      </c>
      <c r="AF36" s="15" t="n">
        <f aca="false">IF($A36&lt;='3. Leases'!$G$8,0,IF(AB36&lt;'3. Leases'!$H$8,'3. Leases'!$C$8,0))</f>
        <v>0</v>
      </c>
      <c r="AG36" s="14" t="n">
        <f aca="false">IF($A36&lt;='3. Leases'!$G$9,-1,MOD($A36-'3. Leases'!$G$9-1,('3. Leases'!$H$9+'2. Inputs'!$B$11)))</f>
        <v>10</v>
      </c>
      <c r="AH36" s="15" t="n">
        <f aca="false">IF($A36&lt;='3. Leases'!$G$9,'3. Leases'!$C$9*'3. Leases'!$D$9/4,IF(AG36&lt;'3. Leases'!$H$9+'2. Inputs'!$B$10,0,'3. Leases'!$C$9*MAX(0,'3. Leases'!$F$9*'3. Leases'!$E$9*(1+'2. Inputs'!$B$6)^(('3. Leases'!$G$9+'3. Leases'!$H$9+INT(($A36-'3. Leases'!$G$9-1)/('3. Leases'!$H$9+'2. Inputs'!$B$11))*('3. Leases'!$H$9+'2. Inputs'!$B$11))/4)-('2. Inputs'!$B$3+'2. Inputs'!$B$4)*(1+'2. Inputs'!$B$7)^(('3. Leases'!$G$9+'3. Leases'!$H$9+INT(($A36-'3. Leases'!$G$9-1)/('3. Leases'!$H$9+'2. Inputs'!$B$11))*('3. Leases'!$H$9+'2. Inputs'!$B$11))/4))/4))</f>
        <v>59048.6411656326</v>
      </c>
      <c r="AI36" s="15" t="n">
        <f aca="false">IF($A36&lt;='3. Leases'!$G$9,'3. Leases'!$C$9*'3. Leases'!$D$9,IF(AG36&lt;'3. Leases'!$H$9,0,'3. Leases'!$C$9*MAX(0,'3. Leases'!$F$9*'3. Leases'!$E$9*(1+'2. Inputs'!$B$6)^(('3. Leases'!$G$9+'3. Leases'!$H$9+INT(($A36-'3. Leases'!$G$9-1)/('3. Leases'!$H$9+'2. Inputs'!$B$11))*('3. Leases'!$H$9+'2. Inputs'!$B$11))/4)-('2. Inputs'!$B$3+'2. Inputs'!$B$4)*(1+'2. Inputs'!$B$7)^(('3. Leases'!$G$9+'3. Leases'!$H$9+INT(($A36-'3. Leases'!$G$9-1)/('3. Leases'!$H$9+'2. Inputs'!$B$11))*('3. Leases'!$H$9+'2. Inputs'!$B$11))/4))))</f>
        <v>236194.564662531</v>
      </c>
      <c r="AJ36" s="15" t="n">
        <f aca="false">IF($A36&lt;='3. Leases'!$G$9,0,IF(AG36=0,'3. Leases'!$C$9*'2. Inputs'!$B$8*(1+'2. Inputs'!$B$7)^(('3. Leases'!$G$9+INT(($A36-'3. Leases'!$G$9-1)/('3. Leases'!$H$9+'2. Inputs'!$B$11))*('3. Leases'!$H$9+'2. Inputs'!$B$11))/4),0)+IF(AG36='3. Leases'!$H$9,'2. Inputs'!$B$12*MAX(0,'3. Leases'!$F$9*'3. Leases'!$E$9*(1+'2. Inputs'!$B$6)^(('3. Leases'!$G$9+'3. Leases'!$H$9+INT(($A36-'3. Leases'!$G$9-1)/('3. Leases'!$H$9+'2. Inputs'!$B$11))*('3. Leases'!$H$9+'2. Inputs'!$B$11))/4)-('2. Inputs'!$B$3+'2. Inputs'!$B$4)*(1+'2. Inputs'!$B$7)^(('3. Leases'!$G$9+'3. Leases'!$H$9+INT(($A36-'3. Leases'!$G$9-1)/('3. Leases'!$H$9+'2. Inputs'!$B$11))*('3. Leases'!$H$9+'2. Inputs'!$B$11))/4))*'3. Leases'!$C$9,0))</f>
        <v>0</v>
      </c>
      <c r="AK36" s="15" t="n">
        <f aca="false">IF($A36&lt;='3. Leases'!$G$9,0,IF(AG36&lt;'3. Leases'!$H$9,'3. Leases'!$C$9,0))</f>
        <v>0</v>
      </c>
      <c r="AL36" s="14" t="n">
        <f aca="false">IF($A36&lt;='3. Leases'!$G$10,-1,MOD($A36-'3. Leases'!$G$10-1,('3. Leases'!$H$10+'2. Inputs'!$B$11)))</f>
        <v>2</v>
      </c>
      <c r="AM36" s="15" t="n">
        <f aca="false">IF($A36&lt;='3. Leases'!$G$10,'3. Leases'!$C$10*'3. Leases'!$D$10/4,IF(AL36&lt;'3. Leases'!$H$10+'2. Inputs'!$B$10,0,'3. Leases'!$C$10*MAX(0,'3. Leases'!$F$10*'3. Leases'!$E$10*(1+'2. Inputs'!$B$6)^(('3. Leases'!$G$10+'3. Leases'!$H$10+INT(($A36-'3. Leases'!$G$10-1)/('3. Leases'!$H$10+'2. Inputs'!$B$11))*('3. Leases'!$H$10+'2. Inputs'!$B$11))/4)-('2. Inputs'!$B$3+'2. Inputs'!$B$4)*(1+'2. Inputs'!$B$7)^(('3. Leases'!$G$10+'3. Leases'!$H$10+INT(($A36-'3. Leases'!$G$10-1)/('3. Leases'!$H$10+'2. Inputs'!$B$11))*('3. Leases'!$H$10+'2. Inputs'!$B$11))/4))/4))</f>
        <v>0</v>
      </c>
      <c r="AN36" s="15" t="n">
        <f aca="false">IF($A36&lt;='3. Leases'!$G$10,'3. Leases'!$C$10*'3. Leases'!$D$10,IF(AL36&lt;'3. Leases'!$H$10,0,'3. Leases'!$C$10*MAX(0,'3. Leases'!$F$10*'3. Leases'!$E$10*(1+'2. Inputs'!$B$6)^(('3. Leases'!$G$10+'3. Leases'!$H$10+INT(($A36-'3. Leases'!$G$10-1)/('3. Leases'!$H$10+'2. Inputs'!$B$11))*('3. Leases'!$H$10+'2. Inputs'!$B$11))/4)-('2. Inputs'!$B$3+'2. Inputs'!$B$4)*(1+'2. Inputs'!$B$7)^(('3. Leases'!$G$10+'3. Leases'!$H$10+INT(($A36-'3. Leases'!$G$10-1)/('3. Leases'!$H$10+'2. Inputs'!$B$11))*('3. Leases'!$H$10+'2. Inputs'!$B$11))/4))))</f>
        <v>0</v>
      </c>
      <c r="AO36" s="15" t="n">
        <f aca="false">IF($A36&lt;='3. Leases'!$G$10,0,IF(AL36=0,'3. Leases'!$C$10*'2. Inputs'!$B$8*(1+'2. Inputs'!$B$7)^(('3. Leases'!$G$10+INT(($A36-'3. Leases'!$G$10-1)/('3. Leases'!$H$10+'2. Inputs'!$B$11))*('3. Leases'!$H$10+'2. Inputs'!$B$11))/4),0)+IF(AL36='3. Leases'!$H$10,'2. Inputs'!$B$12*MAX(0,'3. Leases'!$F$10*'3. Leases'!$E$10*(1+'2. Inputs'!$B$6)^(('3. Leases'!$G$10+'3. Leases'!$H$10+INT(($A36-'3. Leases'!$G$10-1)/('3. Leases'!$H$10+'2. Inputs'!$B$11))*('3. Leases'!$H$10+'2. Inputs'!$B$11))/4)-('2. Inputs'!$B$3+'2. Inputs'!$B$4)*(1+'2. Inputs'!$B$7)^(('3. Leases'!$G$10+'3. Leases'!$H$10+INT(($A36-'3. Leases'!$G$10-1)/('3. Leases'!$H$10+'2. Inputs'!$B$11))*('3. Leases'!$H$10+'2. Inputs'!$B$11))/4))*'3. Leases'!$C$10,0))</f>
        <v>0</v>
      </c>
      <c r="AP36" s="15" t="n">
        <f aca="false">IF($A36&lt;='3. Leases'!$G$10,0,IF(AL36&lt;'3. Leases'!$H$10,'3. Leases'!$C$10,0))</f>
        <v>320</v>
      </c>
      <c r="AQ36" s="14" t="n">
        <f aca="false">IF($A36&lt;='3. Leases'!$G$11,-1,MOD($A36-'3. Leases'!$G$11-1,('3. Leases'!$H$11+'2. Inputs'!$B$11)))</f>
        <v>20</v>
      </c>
      <c r="AR36" s="15" t="n">
        <f aca="false">IF($A36&lt;='3. Leases'!$G$11,'3. Leases'!$C$11*'3. Leases'!$D$11/4,IF(AQ36&lt;'3. Leases'!$H$11+'2. Inputs'!$B$10,0,'3. Leases'!$C$11*MAX(0,'3. Leases'!$F$11*'3. Leases'!$E$11*(1+'2. Inputs'!$B$6)^(('3. Leases'!$G$11+'3. Leases'!$H$11+INT(($A36-'3. Leases'!$G$11-1)/('3. Leases'!$H$11+'2. Inputs'!$B$11))*('3. Leases'!$H$11+'2. Inputs'!$B$11))/4)-('2. Inputs'!$B$3+'2. Inputs'!$B$4)*(1+'2. Inputs'!$B$7)^(('3. Leases'!$G$11+'3. Leases'!$H$11+INT(($A36-'3. Leases'!$G$11-1)/('3. Leases'!$H$11+'2. Inputs'!$B$11))*('3. Leases'!$H$11+'2. Inputs'!$B$11))/4))/4))</f>
        <v>153600.90759225</v>
      </c>
      <c r="AS36" s="15" t="n">
        <f aca="false">IF($A36&lt;='3. Leases'!$G$11,'3. Leases'!$C$11*'3. Leases'!$D$11,IF(AQ36&lt;'3. Leases'!$H$11,0,'3. Leases'!$C$11*MAX(0,'3. Leases'!$F$11*'3. Leases'!$E$11*(1+'2. Inputs'!$B$6)^(('3. Leases'!$G$11+'3. Leases'!$H$11+INT(($A36-'3. Leases'!$G$11-1)/('3. Leases'!$H$11+'2. Inputs'!$B$11))*('3. Leases'!$H$11+'2. Inputs'!$B$11))/4)-('2. Inputs'!$B$3+'2. Inputs'!$B$4)*(1+'2. Inputs'!$B$7)^(('3. Leases'!$G$11+'3. Leases'!$H$11+INT(($A36-'3. Leases'!$G$11-1)/('3. Leases'!$H$11+'2. Inputs'!$B$11))*('3. Leases'!$H$11+'2. Inputs'!$B$11))/4))))</f>
        <v>614403.630369</v>
      </c>
      <c r="AT36" s="15" t="n">
        <f aca="false">IF($A36&lt;='3. Leases'!$G$11,0,IF(AQ36=0,'3. Leases'!$C$11*'2. Inputs'!$B$8*(1+'2. Inputs'!$B$7)^(('3. Leases'!$G$11+INT(($A36-'3. Leases'!$G$11-1)/('3. Leases'!$H$11+'2. Inputs'!$B$11))*('3. Leases'!$H$11+'2. Inputs'!$B$11))/4),0)+IF(AQ36='3. Leases'!$H$11,'2. Inputs'!$B$12*MAX(0,'3. Leases'!$F$11*'3. Leases'!$E$11*(1+'2. Inputs'!$B$6)^(('3. Leases'!$G$11+'3. Leases'!$H$11+INT(($A36-'3. Leases'!$G$11-1)/('3. Leases'!$H$11+'2. Inputs'!$B$11))*('3. Leases'!$H$11+'2. Inputs'!$B$11))/4)-('2. Inputs'!$B$3+'2. Inputs'!$B$4)*(1+'2. Inputs'!$B$7)^(('3. Leases'!$G$11+'3. Leases'!$H$11+INT(($A36-'3. Leases'!$G$11-1)/('3. Leases'!$H$11+'2. Inputs'!$B$11))*('3. Leases'!$H$11+'2. Inputs'!$B$11))/4))*'3. Leases'!$C$11,0))</f>
        <v>0</v>
      </c>
      <c r="AU36" s="15" t="n">
        <f aca="false">IF($A36&lt;='3. Leases'!$G$11,0,IF(AQ36&lt;'3. Leases'!$H$11,'3. Leases'!$C$11,0))</f>
        <v>0</v>
      </c>
      <c r="AV36" s="14" t="n">
        <f aca="false">IF($A36&lt;='3. Leases'!$G$12,-1,MOD($A36-'3. Leases'!$G$12-1,('3. Leases'!$H$12+'2. Inputs'!$B$11)))</f>
        <v>6</v>
      </c>
      <c r="AW36" s="15" t="n">
        <f aca="false">IF($A36&lt;='3. Leases'!$G$12,'3. Leases'!$C$12*'3. Leases'!$D$12/4,IF(AV36&lt;'3. Leases'!$H$12+'2. Inputs'!$B$10,0,'3. Leases'!$C$12*MAX(0,'3. Leases'!$F$12*'3. Leases'!$E$12*(1+'2. Inputs'!$B$6)^(('3. Leases'!$G$12+'3. Leases'!$H$12+INT(($A36-'3. Leases'!$G$12-1)/('3. Leases'!$H$12+'2. Inputs'!$B$11))*('3. Leases'!$H$12+'2. Inputs'!$B$11))/4)-('2. Inputs'!$B$3+'2. Inputs'!$B$4)*(1+'2. Inputs'!$B$7)^(('3. Leases'!$G$12+'3. Leases'!$H$12+INT(($A36-'3. Leases'!$G$12-1)/('3. Leases'!$H$12+'2. Inputs'!$B$11))*('3. Leases'!$H$12+'2. Inputs'!$B$11))/4))/4))</f>
        <v>25253.4959536093</v>
      </c>
      <c r="AX36" s="15" t="n">
        <f aca="false">IF($A36&lt;='3. Leases'!$G$12,'3. Leases'!$C$12*'3. Leases'!$D$12,IF(AV36&lt;'3. Leases'!$H$12,0,'3. Leases'!$C$12*MAX(0,'3. Leases'!$F$12*'3. Leases'!$E$12*(1+'2. Inputs'!$B$6)^(('3. Leases'!$G$12+'3. Leases'!$H$12+INT(($A36-'3. Leases'!$G$12-1)/('3. Leases'!$H$12+'2. Inputs'!$B$11))*('3. Leases'!$H$12+'2. Inputs'!$B$11))/4)-('2. Inputs'!$B$3+'2. Inputs'!$B$4)*(1+'2. Inputs'!$B$7)^(('3. Leases'!$G$12+'3. Leases'!$H$12+INT(($A36-'3. Leases'!$G$12-1)/('3. Leases'!$H$12+'2. Inputs'!$B$11))*('3. Leases'!$H$12+'2. Inputs'!$B$11))/4))))</f>
        <v>101013.983814437</v>
      </c>
      <c r="AY36" s="15" t="n">
        <f aca="false">IF($A36&lt;='3. Leases'!$G$12,0,IF(AV36=0,'3. Leases'!$C$12*'2. Inputs'!$B$8*(1+'2. Inputs'!$B$7)^(('3. Leases'!$G$12+INT(($A36-'3. Leases'!$G$12-1)/('3. Leases'!$H$12+'2. Inputs'!$B$11))*('3. Leases'!$H$12+'2. Inputs'!$B$11))/4),0)+IF(AV36='3. Leases'!$H$12,'2. Inputs'!$B$12*MAX(0,'3. Leases'!$F$12*'3. Leases'!$E$12*(1+'2. Inputs'!$B$6)^(('3. Leases'!$G$12+'3. Leases'!$H$12+INT(($A36-'3. Leases'!$G$12-1)/('3. Leases'!$H$12+'2. Inputs'!$B$11))*('3. Leases'!$H$12+'2. Inputs'!$B$11))/4)-('2. Inputs'!$B$3+'2. Inputs'!$B$4)*(1+'2. Inputs'!$B$7)^(('3. Leases'!$G$12+'3. Leases'!$H$12+INT(($A36-'3. Leases'!$G$12-1)/('3. Leases'!$H$12+'2. Inputs'!$B$11))*('3. Leases'!$H$12+'2. Inputs'!$B$11))/4))*'3. Leases'!$C$12,0))</f>
        <v>0</v>
      </c>
      <c r="AZ36" s="15" t="n">
        <f aca="false">IF($A36&lt;='3. Leases'!$G$12,0,IF(AV36&lt;'3. Leases'!$H$12,'3. Leases'!$C$12,0))</f>
        <v>0</v>
      </c>
      <c r="BA36" s="14" t="n">
        <f aca="false">IF($A36&lt;='3. Leases'!$G$13,-1,MOD($A36-'3. Leases'!$G$13-1,('3. Leases'!$H$13+'2. Inputs'!$B$11)))</f>
        <v>0</v>
      </c>
      <c r="BB36" s="15" t="n">
        <f aca="false">IF($A36&lt;='3. Leases'!$G$13,'3. Leases'!$C$13*'3. Leases'!$D$13/4,IF(BA36&lt;'3. Leases'!$H$13+'2. Inputs'!$B$10,0,'3. Leases'!$C$13*MAX(0,'3. Leases'!$F$13*'3. Leases'!$E$13*(1+'2. Inputs'!$B$6)^(('3. Leases'!$G$13+'3. Leases'!$H$13+INT(($A36-'3. Leases'!$G$13-1)/('3. Leases'!$H$13+'2. Inputs'!$B$11))*('3. Leases'!$H$13+'2. Inputs'!$B$11))/4)-('2. Inputs'!$B$3+'2. Inputs'!$B$4)*(1+'2. Inputs'!$B$7)^(('3. Leases'!$G$13+'3. Leases'!$H$13+INT(($A36-'3. Leases'!$G$13-1)/('3. Leases'!$H$13+'2. Inputs'!$B$11))*('3. Leases'!$H$13+'2. Inputs'!$B$11))/4))/4))</f>
        <v>0</v>
      </c>
      <c r="BC36" s="15" t="n">
        <f aca="false">IF($A36&lt;='3. Leases'!$G$13,'3. Leases'!$C$13*'3. Leases'!$D$13,IF(BA36&lt;'3. Leases'!$H$13,0,'3. Leases'!$C$13*MAX(0,'3. Leases'!$F$13*'3. Leases'!$E$13*(1+'2. Inputs'!$B$6)^(('3. Leases'!$G$13+'3. Leases'!$H$13+INT(($A36-'3. Leases'!$G$13-1)/('3. Leases'!$H$13+'2. Inputs'!$B$11))*('3. Leases'!$H$13+'2. Inputs'!$B$11))/4)-('2. Inputs'!$B$3+'2. Inputs'!$B$4)*(1+'2. Inputs'!$B$7)^(('3. Leases'!$G$13+'3. Leases'!$H$13+INT(($A36-'3. Leases'!$G$13-1)/('3. Leases'!$H$13+'2. Inputs'!$B$11))*('3. Leases'!$H$13+'2. Inputs'!$B$11))/4))))</f>
        <v>0</v>
      </c>
      <c r="BD36" s="15" t="n">
        <f aca="false">IF($A36&lt;='3. Leases'!$G$13,0,IF(BA36=0,'3. Leases'!$C$13*'2. Inputs'!$B$8*(1+'2. Inputs'!$B$7)^(('3. Leases'!$G$13+INT(($A36-'3. Leases'!$G$13-1)/('3. Leases'!$H$13+'2. Inputs'!$B$11))*('3. Leases'!$H$13+'2. Inputs'!$B$11))/4),0)+IF(BA36='3. Leases'!$H$13,'2. Inputs'!$B$12*MAX(0,'3. Leases'!$F$13*'3. Leases'!$E$13*(1+'2. Inputs'!$B$6)^(('3. Leases'!$G$13+'3. Leases'!$H$13+INT(($A36-'3. Leases'!$G$13-1)/('3. Leases'!$H$13+'2. Inputs'!$B$11))*('3. Leases'!$H$13+'2. Inputs'!$B$11))/4)-('2. Inputs'!$B$3+'2. Inputs'!$B$4)*(1+'2. Inputs'!$B$7)^(('3. Leases'!$G$13+'3. Leases'!$H$13+INT(($A36-'3. Leases'!$G$13-1)/('3. Leases'!$H$13+'2. Inputs'!$B$11))*('3. Leases'!$H$13+'2. Inputs'!$B$11))/4))*'3. Leases'!$C$13,0))</f>
        <v>83338.7581896783</v>
      </c>
      <c r="BE36" s="15" t="n">
        <f aca="false">IF($A36&lt;='3. Leases'!$G$13,0,IF(BA36&lt;'3. Leases'!$H$13,'3. Leases'!$C$13,0))</f>
        <v>380</v>
      </c>
      <c r="BF36" s="14" t="n">
        <f aca="false">IF($A36&lt;='3. Leases'!$G$14,-1,MOD($A36-'3. Leases'!$G$14-1,('3. Leases'!$H$14+'2. Inputs'!$B$11)))</f>
        <v>-1</v>
      </c>
      <c r="BG36" s="15" t="n">
        <f aca="false">IF($A36&lt;='3. Leases'!$G$14,'3. Leases'!$C$14*'3. Leases'!$D$14/4,IF(BF36&lt;'3. Leases'!$H$14+'2. Inputs'!$B$10,0,'3. Leases'!$C$14*MAX(0,'3. Leases'!$F$14*'3. Leases'!$E$14*(1+'2. Inputs'!$B$6)^(('3. Leases'!$G$14+'3. Leases'!$H$14+INT(($A36-'3. Leases'!$G$14-1)/('3. Leases'!$H$14+'2. Inputs'!$B$11))*('3. Leases'!$H$14+'2. Inputs'!$B$11))/4)-('2. Inputs'!$B$3+'2. Inputs'!$B$4)*(1+'2. Inputs'!$B$7)^(('3. Leases'!$G$14+'3. Leases'!$H$14+INT(($A36-'3. Leases'!$G$14-1)/('3. Leases'!$H$14+'2. Inputs'!$B$11))*('3. Leases'!$H$14+'2. Inputs'!$B$11))/4))/4))</f>
        <v>119625</v>
      </c>
      <c r="BH36" s="15" t="n">
        <f aca="false">IF($A36&lt;='3. Leases'!$G$14,'3. Leases'!$C$14*'3. Leases'!$D$14,IF(BF36&lt;'3. Leases'!$H$14,0,'3. Leases'!$C$14*MAX(0,'3. Leases'!$F$14*'3. Leases'!$E$14*(1+'2. Inputs'!$B$6)^(('3. Leases'!$G$14+'3. Leases'!$H$14+INT(($A36-'3. Leases'!$G$14-1)/('3. Leases'!$H$14+'2. Inputs'!$B$11))*('3. Leases'!$H$14+'2. Inputs'!$B$11))/4)-('2. Inputs'!$B$3+'2. Inputs'!$B$4)*(1+'2. Inputs'!$B$7)^(('3. Leases'!$G$14+'3. Leases'!$H$14+INT(($A36-'3. Leases'!$G$14-1)/('3. Leases'!$H$14+'2. Inputs'!$B$11))*('3. Leases'!$H$14+'2. Inputs'!$B$11))/4))))</f>
        <v>478500</v>
      </c>
      <c r="BI36" s="15" t="n">
        <f aca="false">IF($A36&lt;='3. Leases'!$G$14,0,IF(BF36=0,'3. Leases'!$C$14*'2. Inputs'!$B$8*(1+'2. Inputs'!$B$7)^(('3. Leases'!$G$14+INT(($A36-'3. Leases'!$G$14-1)/('3. Leases'!$H$14+'2. Inputs'!$B$11))*('3. Leases'!$H$14+'2. Inputs'!$B$11))/4),0)+IF(BF36='3. Leases'!$H$14,'2. Inputs'!$B$12*MAX(0,'3. Leases'!$F$14*'3. Leases'!$E$14*(1+'2. Inputs'!$B$6)^(('3. Leases'!$G$14+'3. Leases'!$H$14+INT(($A36-'3. Leases'!$G$14-1)/('3. Leases'!$H$14+'2. Inputs'!$B$11))*('3. Leases'!$H$14+'2. Inputs'!$B$11))/4)-('2. Inputs'!$B$3+'2. Inputs'!$B$4)*(1+'2. Inputs'!$B$7)^(('3. Leases'!$G$14+'3. Leases'!$H$14+INT(($A36-'3. Leases'!$G$14-1)/('3. Leases'!$H$14+'2. Inputs'!$B$11))*('3. Leases'!$H$14+'2. Inputs'!$B$11))/4))*'3. Leases'!$C$14,0))</f>
        <v>0</v>
      </c>
      <c r="BJ36" s="15" t="n">
        <f aca="false">IF($A36&lt;='3. Leases'!$G$14,0,IF(BF36&lt;'3. Leases'!$H$14,'3. Leases'!$C$14,0))</f>
        <v>0</v>
      </c>
      <c r="BK36" s="14" t="n">
        <f aca="false">IF($A36&lt;='3. Leases'!$G$15,-1,MOD($A36-'3. Leases'!$G$15-1,('3. Leases'!$H$15+'2. Inputs'!$B$11)))</f>
        <v>16</v>
      </c>
      <c r="BL36" s="15" t="n">
        <f aca="false">IF($A36&lt;='3. Leases'!$G$15,'3. Leases'!$C$15*'3. Leases'!$D$15/4,IF(BK36&lt;'3. Leases'!$H$15+'2. Inputs'!$B$10,0,'3. Leases'!$C$15*MAX(0,'3. Leases'!$F$15*'3. Leases'!$E$15*(1+'2. Inputs'!$B$6)^(('3. Leases'!$G$15+'3. Leases'!$H$15+INT(($A36-'3. Leases'!$G$15-1)/('3. Leases'!$H$15+'2. Inputs'!$B$11))*('3. Leases'!$H$15+'2. Inputs'!$B$11))/4)-('2. Inputs'!$B$3+'2. Inputs'!$B$4)*(1+'2. Inputs'!$B$7)^(('3. Leases'!$G$15+'3. Leases'!$H$15+INT(($A36-'3. Leases'!$G$15-1)/('3. Leases'!$H$15+'2. Inputs'!$B$11))*('3. Leases'!$H$15+'2. Inputs'!$B$11))/4))/4))</f>
        <v>47760.5905913129</v>
      </c>
      <c r="BM36" s="15" t="n">
        <f aca="false">IF($A36&lt;='3. Leases'!$G$15,'3. Leases'!$C$15*'3. Leases'!$D$15,IF(BK36&lt;'3. Leases'!$H$15,0,'3. Leases'!$C$15*MAX(0,'3. Leases'!$F$15*'3. Leases'!$E$15*(1+'2. Inputs'!$B$6)^(('3. Leases'!$G$15+'3. Leases'!$H$15+INT(($A36-'3. Leases'!$G$15-1)/('3. Leases'!$H$15+'2. Inputs'!$B$11))*('3. Leases'!$H$15+'2. Inputs'!$B$11))/4)-('2. Inputs'!$B$3+'2. Inputs'!$B$4)*(1+'2. Inputs'!$B$7)^(('3. Leases'!$G$15+'3. Leases'!$H$15+INT(($A36-'3. Leases'!$G$15-1)/('3. Leases'!$H$15+'2. Inputs'!$B$11))*('3. Leases'!$H$15+'2. Inputs'!$B$11))/4))))</f>
        <v>191042.362365252</v>
      </c>
      <c r="BN36" s="15" t="n">
        <f aca="false">IF($A36&lt;='3. Leases'!$G$15,0,IF(BK36=0,'3. Leases'!$C$15*'2. Inputs'!$B$8*(1+'2. Inputs'!$B$7)^(('3. Leases'!$G$15+INT(($A36-'3. Leases'!$G$15-1)/('3. Leases'!$H$15+'2. Inputs'!$B$11))*('3. Leases'!$H$15+'2. Inputs'!$B$11))/4),0)+IF(BK36='3. Leases'!$H$15,'2. Inputs'!$B$12*MAX(0,'3. Leases'!$F$15*'3. Leases'!$E$15*(1+'2. Inputs'!$B$6)^(('3. Leases'!$G$15+'3. Leases'!$H$15+INT(($A36-'3. Leases'!$G$15-1)/('3. Leases'!$H$15+'2. Inputs'!$B$11))*('3. Leases'!$H$15+'2. Inputs'!$B$11))/4)-('2. Inputs'!$B$3+'2. Inputs'!$B$4)*(1+'2. Inputs'!$B$7)^(('3. Leases'!$G$15+'3. Leases'!$H$15+INT(($A36-'3. Leases'!$G$15-1)/('3. Leases'!$H$15+'2. Inputs'!$B$11))*('3. Leases'!$H$15+'2. Inputs'!$B$11))/4))*'3. Leases'!$C$15,0))</f>
        <v>0</v>
      </c>
      <c r="BO36" s="15" t="n">
        <f aca="false">IF($A36&lt;='3. Leases'!$G$15,0,IF(BK36&lt;'3. Leases'!$H$15,'3. Leases'!$C$15,0))</f>
        <v>0</v>
      </c>
      <c r="BP36" s="14" t="n">
        <f aca="false">IF($A36&lt;='3. Leases'!$G$16,-1,MOD($A36-'3. Leases'!$G$16-1,('3. Leases'!$H$16+'2. Inputs'!$B$11)))</f>
        <v>4</v>
      </c>
      <c r="BQ36" s="15" t="n">
        <f aca="false">IF($A36&lt;='3. Leases'!$G$16,'3. Leases'!$C$16*'3. Leases'!$D$16/4,IF(BP36&lt;'3. Leases'!$H$16+'2. Inputs'!$B$10,0,'3. Leases'!$C$16*MAX(0,'3. Leases'!$F$16*'3. Leases'!$E$16*(1+'2. Inputs'!$B$6)^(('3. Leases'!$G$16+'3. Leases'!$H$16+INT(($A36-'3. Leases'!$G$16-1)/('3. Leases'!$H$16+'2. Inputs'!$B$11))*('3. Leases'!$H$16+'2. Inputs'!$B$11))/4)-('2. Inputs'!$B$3+'2. Inputs'!$B$4)*(1+'2. Inputs'!$B$7)^(('3. Leases'!$G$16+'3. Leases'!$H$16+INT(($A36-'3. Leases'!$G$16-1)/('3. Leases'!$H$16+'2. Inputs'!$B$11))*('3. Leases'!$H$16+'2. Inputs'!$B$11))/4))/4))</f>
        <v>0</v>
      </c>
      <c r="BR36" s="15" t="n">
        <f aca="false">IF($A36&lt;='3. Leases'!$G$16,'3. Leases'!$C$16*'3. Leases'!$D$16,IF(BP36&lt;'3. Leases'!$H$16,0,'3. Leases'!$C$16*MAX(0,'3. Leases'!$F$16*'3. Leases'!$E$16*(1+'2. Inputs'!$B$6)^(('3. Leases'!$G$16+'3. Leases'!$H$16+INT(($A36-'3. Leases'!$G$16-1)/('3. Leases'!$H$16+'2. Inputs'!$B$11))*('3. Leases'!$H$16+'2. Inputs'!$B$11))/4)-('2. Inputs'!$B$3+'2. Inputs'!$B$4)*(1+'2. Inputs'!$B$7)^(('3. Leases'!$G$16+'3. Leases'!$H$16+INT(($A36-'3. Leases'!$G$16-1)/('3. Leases'!$H$16+'2. Inputs'!$B$11))*('3. Leases'!$H$16+'2. Inputs'!$B$11))/4))))</f>
        <v>184757.771750231</v>
      </c>
      <c r="BS36" s="15" t="n">
        <f aca="false">IF($A36&lt;='3. Leases'!$G$16,0,IF(BP36=0,'3. Leases'!$C$16*'2. Inputs'!$B$8*(1+'2. Inputs'!$B$7)^(('3. Leases'!$G$16+INT(($A36-'3. Leases'!$G$16-1)/('3. Leases'!$H$16+'2. Inputs'!$B$11))*('3. Leases'!$H$16+'2. Inputs'!$B$11))/4),0)+IF(BP36='3. Leases'!$H$16,'2. Inputs'!$B$12*MAX(0,'3. Leases'!$F$16*'3. Leases'!$E$16*(1+'2. Inputs'!$B$6)^(('3. Leases'!$G$16+'3. Leases'!$H$16+INT(($A36-'3. Leases'!$G$16-1)/('3. Leases'!$H$16+'2. Inputs'!$B$11))*('3. Leases'!$H$16+'2. Inputs'!$B$11))/4)-('2. Inputs'!$B$3+'2. Inputs'!$B$4)*(1+'2. Inputs'!$B$7)^(('3. Leases'!$G$16+'3. Leases'!$H$16+INT(($A36-'3. Leases'!$G$16-1)/('3. Leases'!$H$16+'2. Inputs'!$B$11))*('3. Leases'!$H$16+'2. Inputs'!$B$11))/4))*'3. Leases'!$C$16,0))</f>
        <v>27713.6657625347</v>
      </c>
      <c r="BT36" s="15" t="n">
        <f aca="false">IF($A36&lt;='3. Leases'!$G$16,0,IF(BP36&lt;'3. Leases'!$H$16,'3. Leases'!$C$16,0))</f>
        <v>0</v>
      </c>
      <c r="BU36" s="14" t="n">
        <f aca="false">IF($A36&lt;='3. Leases'!$G$17,-1,MOD($A36-'3. Leases'!$G$17-1,('3. Leases'!$H$17+'2. Inputs'!$B$11)))</f>
        <v>4</v>
      </c>
      <c r="BV36" s="15" t="n">
        <f aca="false">IF($A36&lt;='3. Leases'!$G$17,'3. Leases'!$C$17*'3. Leases'!$D$17/4,IF(BU36&lt;'3. Leases'!$H$17+'2. Inputs'!$B$10,0,'3. Leases'!$C$17*MAX(0,'3. Leases'!$F$17*'3. Leases'!$E$17*(1+'2. Inputs'!$B$6)^(('3. Leases'!$G$17+'3. Leases'!$H$17+INT(($A36-'3. Leases'!$G$17-1)/('3. Leases'!$H$17+'2. Inputs'!$B$11))*('3. Leases'!$H$17+'2. Inputs'!$B$11))/4)-('2. Inputs'!$B$3+'2. Inputs'!$B$4)*(1+'2. Inputs'!$B$7)^(('3. Leases'!$G$17+'3. Leases'!$H$17+INT(($A36-'3. Leases'!$G$17-1)/('3. Leases'!$H$17+'2. Inputs'!$B$11))*('3. Leases'!$H$17+'2. Inputs'!$B$11))/4))/4))</f>
        <v>0</v>
      </c>
      <c r="BW36" s="15" t="n">
        <f aca="false">IF($A36&lt;='3. Leases'!$G$17,'3. Leases'!$C$17*'3. Leases'!$D$17,IF(BU36&lt;'3. Leases'!$H$17,0,'3. Leases'!$C$17*MAX(0,'3. Leases'!$F$17*'3. Leases'!$E$17*(1+'2. Inputs'!$B$6)^(('3. Leases'!$G$17+'3. Leases'!$H$17+INT(($A36-'3. Leases'!$G$17-1)/('3. Leases'!$H$17+'2. Inputs'!$B$11))*('3. Leases'!$H$17+'2. Inputs'!$B$11))/4)-('2. Inputs'!$B$3+'2. Inputs'!$B$4)*(1+'2. Inputs'!$B$7)^(('3. Leases'!$G$17+'3. Leases'!$H$17+INT(($A36-'3. Leases'!$G$17-1)/('3. Leases'!$H$17+'2. Inputs'!$B$11))*('3. Leases'!$H$17+'2. Inputs'!$B$11))/4))))</f>
        <v>101089.530830189</v>
      </c>
      <c r="BX36" s="15" t="n">
        <f aca="false">IF($A36&lt;='3. Leases'!$G$17,0,IF(BU36=0,'3. Leases'!$C$17*'2. Inputs'!$B$8*(1+'2. Inputs'!$B$7)^(('3. Leases'!$G$17+INT(($A36-'3. Leases'!$G$17-1)/('3. Leases'!$H$17+'2. Inputs'!$B$11))*('3. Leases'!$H$17+'2. Inputs'!$B$11))/4),0)+IF(BU36='3. Leases'!$H$17,'2. Inputs'!$B$12*MAX(0,'3. Leases'!$F$17*'3. Leases'!$E$17*(1+'2. Inputs'!$B$6)^(('3. Leases'!$G$17+'3. Leases'!$H$17+INT(($A36-'3. Leases'!$G$17-1)/('3. Leases'!$H$17+'2. Inputs'!$B$11))*('3. Leases'!$H$17+'2. Inputs'!$B$11))/4)-('2. Inputs'!$B$3+'2. Inputs'!$B$4)*(1+'2. Inputs'!$B$7)^(('3. Leases'!$G$17+'3. Leases'!$H$17+INT(($A36-'3. Leases'!$G$17-1)/('3. Leases'!$H$17+'2. Inputs'!$B$11))*('3. Leases'!$H$17+'2. Inputs'!$B$11))/4))*'3. Leases'!$C$17,0))</f>
        <v>15163.4296245284</v>
      </c>
      <c r="BY36" s="15" t="n">
        <f aca="false">IF($A36&lt;='3. Leases'!$G$17,0,IF(BU36&lt;'3. Leases'!$H$17,'3. Leases'!$C$17,0))</f>
        <v>0</v>
      </c>
      <c r="BZ36" s="14" t="n">
        <f aca="false">IF($A36&lt;='3. Leases'!$G$18,-1,MOD($A36-'3. Leases'!$G$18-1,('3. Leases'!$H$18+'2. Inputs'!$B$11)))</f>
        <v>12</v>
      </c>
      <c r="CA36" s="15" t="n">
        <f aca="false">IF($A36&lt;='3. Leases'!$G$18,'3. Leases'!$C$18*'3. Leases'!$D$18/4,IF(BZ36&lt;'3. Leases'!$H$18+'2. Inputs'!$B$10,0,'3. Leases'!$C$18*MAX(0,'3. Leases'!$F$18*'3. Leases'!$E$18*(1+'2. Inputs'!$B$6)^(('3. Leases'!$G$18+'3. Leases'!$H$18+INT(($A36-'3. Leases'!$G$18-1)/('3. Leases'!$H$18+'2. Inputs'!$B$11))*('3. Leases'!$H$18+'2. Inputs'!$B$11))/4)-('2. Inputs'!$B$3+'2. Inputs'!$B$4)*(1+'2. Inputs'!$B$7)^(('3. Leases'!$G$18+'3. Leases'!$H$18+INT(($A36-'3. Leases'!$G$18-1)/('3. Leases'!$H$18+'2. Inputs'!$B$11))*('3. Leases'!$H$18+'2. Inputs'!$B$11))/4))/4))</f>
        <v>97650.1310263876</v>
      </c>
      <c r="CB36" s="15" t="n">
        <f aca="false">IF($A36&lt;='3. Leases'!$G$18,'3. Leases'!$C$18*'3. Leases'!$D$18,IF(BZ36&lt;'3. Leases'!$H$18,0,'3. Leases'!$C$18*MAX(0,'3. Leases'!$F$18*'3. Leases'!$E$18*(1+'2. Inputs'!$B$6)^(('3. Leases'!$G$18+'3. Leases'!$H$18+INT(($A36-'3. Leases'!$G$18-1)/('3. Leases'!$H$18+'2. Inputs'!$B$11))*('3. Leases'!$H$18+'2. Inputs'!$B$11))/4)-('2. Inputs'!$B$3+'2. Inputs'!$B$4)*(1+'2. Inputs'!$B$7)^(('3. Leases'!$G$18+'3. Leases'!$H$18+INT(($A36-'3. Leases'!$G$18-1)/('3. Leases'!$H$18+'2. Inputs'!$B$11))*('3. Leases'!$H$18+'2. Inputs'!$B$11))/4))))</f>
        <v>390600.52410555</v>
      </c>
      <c r="CC36" s="15" t="n">
        <f aca="false">IF($A36&lt;='3. Leases'!$G$18,0,IF(BZ36=0,'3. Leases'!$C$18*'2. Inputs'!$B$8*(1+'2. Inputs'!$B$7)^(('3. Leases'!$G$18+INT(($A36-'3. Leases'!$G$18-1)/('3. Leases'!$H$18+'2. Inputs'!$B$11))*('3. Leases'!$H$18+'2. Inputs'!$B$11))/4),0)+IF(BZ36='3. Leases'!$H$18,'2. Inputs'!$B$12*MAX(0,'3. Leases'!$F$18*'3. Leases'!$E$18*(1+'2. Inputs'!$B$6)^(('3. Leases'!$G$18+'3. Leases'!$H$18+INT(($A36-'3. Leases'!$G$18-1)/('3. Leases'!$H$18+'2. Inputs'!$B$11))*('3. Leases'!$H$18+'2. Inputs'!$B$11))/4)-('2. Inputs'!$B$3+'2. Inputs'!$B$4)*(1+'2. Inputs'!$B$7)^(('3. Leases'!$G$18+'3. Leases'!$H$18+INT(($A36-'3. Leases'!$G$18-1)/('3. Leases'!$H$18+'2. Inputs'!$B$11))*('3. Leases'!$H$18+'2. Inputs'!$B$11))/4))*'3. Leases'!$C$18,0))</f>
        <v>0</v>
      </c>
      <c r="CD36" s="15" t="n">
        <f aca="false">IF($A36&lt;='3. Leases'!$G$18,0,IF(BZ36&lt;'3. Leases'!$H$18,'3. Leases'!$C$18,0))</f>
        <v>0</v>
      </c>
      <c r="CE36" s="14" t="n">
        <f aca="false">IF($A36&lt;='3. Leases'!$G$19,-1,MOD($A36-'3. Leases'!$G$19-1,('3. Leases'!$H$19+'2. Inputs'!$B$11)))</f>
        <v>8</v>
      </c>
      <c r="CF36" s="15" t="n">
        <f aca="false">IF($A36&lt;='3. Leases'!$G$19,'3. Leases'!$C$19*'3. Leases'!$D$19/4,IF(CE36&lt;'3. Leases'!$H$19+'2. Inputs'!$B$10,0,'3. Leases'!$C$19*MAX(0,'3. Leases'!$F$19*'3. Leases'!$E$19*(1+'2. Inputs'!$B$6)^(('3. Leases'!$G$19+'3. Leases'!$H$19+INT(($A36-'3. Leases'!$G$19-1)/('3. Leases'!$H$19+'2. Inputs'!$B$11))*('3. Leases'!$H$19+'2. Inputs'!$B$11))/4)-('2. Inputs'!$B$3+'2. Inputs'!$B$4)*(1+'2. Inputs'!$B$7)^(('3. Leases'!$G$19+'3. Leases'!$H$19+INT(($A36-'3. Leases'!$G$19-1)/('3. Leases'!$H$19+'2. Inputs'!$B$11))*('3. Leases'!$H$19+'2. Inputs'!$B$11))/4))/4))</f>
        <v>24444.2574627658</v>
      </c>
      <c r="CG36" s="15" t="n">
        <f aca="false">IF($A36&lt;='3. Leases'!$G$19,'3. Leases'!$C$19*'3. Leases'!$D$19,IF(CE36&lt;'3. Leases'!$H$19,0,'3. Leases'!$C$19*MAX(0,'3. Leases'!$F$19*'3. Leases'!$E$19*(1+'2. Inputs'!$B$6)^(('3. Leases'!$G$19+'3. Leases'!$H$19+INT(($A36-'3. Leases'!$G$19-1)/('3. Leases'!$H$19+'2. Inputs'!$B$11))*('3. Leases'!$H$19+'2. Inputs'!$B$11))/4)-('2. Inputs'!$B$3+'2. Inputs'!$B$4)*(1+'2. Inputs'!$B$7)^(('3. Leases'!$G$19+'3. Leases'!$H$19+INT(($A36-'3. Leases'!$G$19-1)/('3. Leases'!$H$19+'2. Inputs'!$B$11))*('3. Leases'!$H$19+'2. Inputs'!$B$11))/4))))</f>
        <v>97777.029851063</v>
      </c>
      <c r="CH36" s="15" t="n">
        <f aca="false">IF($A36&lt;='3. Leases'!$G$19,0,IF(CE36=0,'3. Leases'!$C$19*'2. Inputs'!$B$8*(1+'2. Inputs'!$B$7)^(('3. Leases'!$G$19+INT(($A36-'3. Leases'!$G$19-1)/('3. Leases'!$H$19+'2. Inputs'!$B$11))*('3. Leases'!$H$19+'2. Inputs'!$B$11))/4),0)+IF(CE36='3. Leases'!$H$19,'2. Inputs'!$B$12*MAX(0,'3. Leases'!$F$19*'3. Leases'!$E$19*(1+'2. Inputs'!$B$6)^(('3. Leases'!$G$19+'3. Leases'!$H$19+INT(($A36-'3. Leases'!$G$19-1)/('3. Leases'!$H$19+'2. Inputs'!$B$11))*('3. Leases'!$H$19+'2. Inputs'!$B$11))/4)-('2. Inputs'!$B$3+'2. Inputs'!$B$4)*(1+'2. Inputs'!$B$7)^(('3. Leases'!$G$19+'3. Leases'!$H$19+INT(($A36-'3. Leases'!$G$19-1)/('3. Leases'!$H$19+'2. Inputs'!$B$11))*('3. Leases'!$H$19+'2. Inputs'!$B$11))/4))*'3. Leases'!$C$19,0))</f>
        <v>0</v>
      </c>
      <c r="CI36" s="15" t="n">
        <f aca="false">IF($A36&lt;='3. Leases'!$G$19,0,IF(CE36&lt;'3. Leases'!$H$19,'3. Leases'!$C$19,0))</f>
        <v>0</v>
      </c>
      <c r="CJ36" s="15" t="n">
        <f aca="false">D36+I36+N36+S36+X36+AC36+AH36+AM36+AR36+AW36+BB36+BG36+BL36+BQ36+BV36+CA36+CF36</f>
        <v>1037415.26854631</v>
      </c>
      <c r="CK36" s="15" t="n">
        <f aca="false">E36+J36+O36+T36+Y36+AD36+AI36+AN36+AS36+AX36+BC36+BH36+BM36+BR36+BW36+CB36+CG36</f>
        <v>4435508.37676567</v>
      </c>
      <c r="CL36" s="15" t="n">
        <f aca="false">F36+K36+P36+U36+Z36+AE36+AJ36+AO36+AT36+AY36+BD36+BI36+BN36+BS36+BX36+CC36+CH36</f>
        <v>126215.853576741</v>
      </c>
      <c r="CM36" s="15" t="n">
        <f aca="false">G36+L36+Q36+V36+AA36+AF36+AK36+AP36+AU36+AZ36+BE36+BJ36+BO36+BT36+BY36+CD36+CI36</f>
        <v>2120</v>
      </c>
      <c r="CN36" s="15" t="n">
        <f aca="false">CJ36*(1-'2. Inputs'!$B$13)*(1-'2. Inputs'!$B$15)-CM36*('2. Inputs'!$B$5-'2. Inputs'!$B$4*MIN('2. Inputs'!$B$14,'2. Inputs'!$B$9)/'2. Inputs'!$B$9)*(1+'2. Inputs'!$B$7)^(($A36-1)/4)/4</f>
        <v>909345.587908727</v>
      </c>
      <c r="CO36" s="15" t="n">
        <f aca="false">CN36-CL36</f>
        <v>783129.734331985</v>
      </c>
      <c r="CP36" s="16" t="n">
        <f aca="false">1/(1+((1+'2. Inputs'!$B$16)^0.25-1))^$A36</f>
        <v>0.510157951348292</v>
      </c>
      <c r="CQ36" s="15" t="n">
        <f aca="false">CO36*CP36</f>
        <v>399519.860906738</v>
      </c>
    </row>
    <row r="37" customFormat="false" ht="15" hidden="false" customHeight="false" outlineLevel="0" collapsed="false">
      <c r="A37" s="0" t="n">
        <v>34</v>
      </c>
      <c r="B37" s="0" t="n">
        <f aca="false">CEILING(A37/4,1)</f>
        <v>9</v>
      </c>
      <c r="C37" s="14" t="n">
        <f aca="false">IF($A37&lt;='3. Leases'!$G$3,-1,MOD($A37-'3. Leases'!$G$3-1,('3. Leases'!$H$3+'2. Inputs'!$B$11)))</f>
        <v>-1</v>
      </c>
      <c r="D37" s="15" t="n">
        <f aca="false">IF($A37&lt;='3. Leases'!$G$3,'3. Leases'!$C$3*'3. Leases'!$D$3/4,IF(C37&lt;'3. Leases'!$H$3+'2. Inputs'!$B$10,0,'3. Leases'!$C$3*MAX(0,'3. Leases'!$F$3*'3. Leases'!$E$3*(1+'2. Inputs'!$B$6)^(('3. Leases'!$G$3+'3. Leases'!$H$3+INT(($A37-'3. Leases'!$G$3-1)/('3. Leases'!$H$3+'2. Inputs'!$B$11))*('3. Leases'!$H$3+'2. Inputs'!$B$11))/4)-('2. Inputs'!$B$3+'2. Inputs'!$B$4)*(1+'2. Inputs'!$B$7)^(('3. Leases'!$G$3+'3. Leases'!$H$3+INT(($A37-'3. Leases'!$G$3-1)/('3. Leases'!$H$3+'2. Inputs'!$B$11))*('3. Leases'!$H$3+'2. Inputs'!$B$11))/4))/4))</f>
        <v>140400</v>
      </c>
      <c r="E37" s="15" t="n">
        <f aca="false">IF($A37&lt;='3. Leases'!$G$3,'3. Leases'!$C$3*'3. Leases'!$D$3,IF(C37&lt;'3. Leases'!$H$3,0,'3. Leases'!$C$3*MAX(0,'3. Leases'!$F$3*'3. Leases'!$E$3*(1+'2. Inputs'!$B$6)^(('3. Leases'!$G$3+'3. Leases'!$H$3+INT(($A37-'3. Leases'!$G$3-1)/('3. Leases'!$H$3+'2. Inputs'!$B$11))*('3. Leases'!$H$3+'2. Inputs'!$B$11))/4)-('2. Inputs'!$B$3+'2. Inputs'!$B$4)*(1+'2. Inputs'!$B$7)^(('3. Leases'!$G$3+'3. Leases'!$H$3+INT(($A37-'3. Leases'!$G$3-1)/('3. Leases'!$H$3+'2. Inputs'!$B$11))*('3. Leases'!$H$3+'2. Inputs'!$B$11))/4))))</f>
        <v>561600</v>
      </c>
      <c r="F37" s="15" t="n">
        <f aca="false">IF($A37&lt;='3. Leases'!$G$3,0,IF(C37=0,'3. Leases'!$C$3*'2. Inputs'!$B$8*(1+'2. Inputs'!$B$7)^(('3. Leases'!$G$3+INT(($A37-'3. Leases'!$G$3-1)/('3. Leases'!$H$3+'2. Inputs'!$B$11))*('3. Leases'!$H$3+'2. Inputs'!$B$11))/4),0)+IF(C37='3. Leases'!$H$3,'2. Inputs'!$B$12*MAX(0,'3. Leases'!$F$3*'3. Leases'!$E$3*(1+'2. Inputs'!$B$6)^(('3. Leases'!$G$3+'3. Leases'!$H$3+INT(($A37-'3. Leases'!$G$3-1)/('3. Leases'!$H$3+'2. Inputs'!$B$11))*('3. Leases'!$H$3+'2. Inputs'!$B$11))/4)-('2. Inputs'!$B$3+'2. Inputs'!$B$4)*(1+'2. Inputs'!$B$7)^(('3. Leases'!$G$3+'3. Leases'!$H$3+INT(($A37-'3. Leases'!$G$3-1)/('3. Leases'!$H$3+'2. Inputs'!$B$11))*('3. Leases'!$H$3+'2. Inputs'!$B$11))/4))*'3. Leases'!$C$3,0))</f>
        <v>0</v>
      </c>
      <c r="G37" s="15" t="n">
        <f aca="false">IF($A37&lt;='3. Leases'!$G$3,0,IF(C37&lt;'3. Leases'!$H$3,'3. Leases'!$C$3,0))</f>
        <v>0</v>
      </c>
      <c r="H37" s="14" t="n">
        <f aca="false">IF($A37&lt;='3. Leases'!$G$4,-1,MOD($A37-'3. Leases'!$G$4-1,('3. Leases'!$H$4+'2. Inputs'!$B$11)))</f>
        <v>19</v>
      </c>
      <c r="I37" s="15" t="n">
        <f aca="false">IF($A37&lt;='3. Leases'!$G$4,'3. Leases'!$C$4*'3. Leases'!$D$4/4,IF(H37&lt;'3. Leases'!$H$4+'2. Inputs'!$B$10,0,'3. Leases'!$C$4*MAX(0,'3. Leases'!$F$4*'3. Leases'!$E$4*(1+'2. Inputs'!$B$6)^(('3. Leases'!$G$4+'3. Leases'!$H$4+INT(($A37-'3. Leases'!$G$4-1)/('3. Leases'!$H$4+'2. Inputs'!$B$11))*('3. Leases'!$H$4+'2. Inputs'!$B$11))/4)-('2. Inputs'!$B$3+'2. Inputs'!$B$4)*(1+'2. Inputs'!$B$7)^(('3. Leases'!$G$4+'3. Leases'!$H$4+INT(($A37-'3. Leases'!$G$4-1)/('3. Leases'!$H$4+'2. Inputs'!$B$11))*('3. Leases'!$H$4+'2. Inputs'!$B$11))/4))/4))</f>
        <v>142225.890018863</v>
      </c>
      <c r="J37" s="15" t="n">
        <f aca="false">IF($A37&lt;='3. Leases'!$G$4,'3. Leases'!$C$4*'3. Leases'!$D$4,IF(H37&lt;'3. Leases'!$H$4,0,'3. Leases'!$C$4*MAX(0,'3. Leases'!$F$4*'3. Leases'!$E$4*(1+'2. Inputs'!$B$6)^(('3. Leases'!$G$4+'3. Leases'!$H$4+INT(($A37-'3. Leases'!$G$4-1)/('3. Leases'!$H$4+'2. Inputs'!$B$11))*('3. Leases'!$H$4+'2. Inputs'!$B$11))/4)-('2. Inputs'!$B$3+'2. Inputs'!$B$4)*(1+'2. Inputs'!$B$7)^(('3. Leases'!$G$4+'3. Leases'!$H$4+INT(($A37-'3. Leases'!$G$4-1)/('3. Leases'!$H$4+'2. Inputs'!$B$11))*('3. Leases'!$H$4+'2. Inputs'!$B$11))/4))))</f>
        <v>568903.56007545</v>
      </c>
      <c r="K37" s="15" t="n">
        <f aca="false">IF($A37&lt;='3. Leases'!$G$4,0,IF(H37=0,'3. Leases'!$C$4*'2. Inputs'!$B$8*(1+'2. Inputs'!$B$7)^(('3. Leases'!$G$4+INT(($A37-'3. Leases'!$G$4-1)/('3. Leases'!$H$4+'2. Inputs'!$B$11))*('3. Leases'!$H$4+'2. Inputs'!$B$11))/4),0)+IF(H37='3. Leases'!$H$4,'2. Inputs'!$B$12*MAX(0,'3. Leases'!$F$4*'3. Leases'!$E$4*(1+'2. Inputs'!$B$6)^(('3. Leases'!$G$4+'3. Leases'!$H$4+INT(($A37-'3. Leases'!$G$4-1)/('3. Leases'!$H$4+'2. Inputs'!$B$11))*('3. Leases'!$H$4+'2. Inputs'!$B$11))/4)-('2. Inputs'!$B$3+'2. Inputs'!$B$4)*(1+'2. Inputs'!$B$7)^(('3. Leases'!$G$4+'3. Leases'!$H$4+INT(($A37-'3. Leases'!$G$4-1)/('3. Leases'!$H$4+'2. Inputs'!$B$11))*('3. Leases'!$H$4+'2. Inputs'!$B$11))/4))*'3. Leases'!$C$4,0))</f>
        <v>0</v>
      </c>
      <c r="L37" s="15" t="n">
        <f aca="false">IF($A37&lt;='3. Leases'!$G$4,0,IF(H37&lt;'3. Leases'!$H$4,'3. Leases'!$C$4,0))</f>
        <v>0</v>
      </c>
      <c r="M37" s="14" t="n">
        <f aca="false">IF($A37&lt;='3. Leases'!$G$5,-1,MOD($A37-'3. Leases'!$G$5-1,('3. Leases'!$H$5+'2. Inputs'!$B$11)))</f>
        <v>3</v>
      </c>
      <c r="N37" s="15" t="n">
        <f aca="false">IF($A37&lt;='3. Leases'!$G$5,'3. Leases'!$C$5*'3. Leases'!$D$5/4,IF(M37&lt;'3. Leases'!$H$5+'2. Inputs'!$B$10,0,'3. Leases'!$C$5*MAX(0,'3. Leases'!$F$5*'3. Leases'!$E$5*(1+'2. Inputs'!$B$6)^(('3. Leases'!$G$5+'3. Leases'!$H$5+INT(($A37-'3. Leases'!$G$5-1)/('3. Leases'!$H$5+'2. Inputs'!$B$11))*('3. Leases'!$H$5+'2. Inputs'!$B$11))/4)-('2. Inputs'!$B$3+'2. Inputs'!$B$4)*(1+'2. Inputs'!$B$7)^(('3. Leases'!$G$5+'3. Leases'!$H$5+INT(($A37-'3. Leases'!$G$5-1)/('3. Leases'!$H$5+'2. Inputs'!$B$11))*('3. Leases'!$H$5+'2. Inputs'!$B$11))/4))/4))</f>
        <v>0</v>
      </c>
      <c r="O37" s="15" t="n">
        <f aca="false">IF($A37&lt;='3. Leases'!$G$5,'3. Leases'!$C$5*'3. Leases'!$D$5,IF(M37&lt;'3. Leases'!$H$5,0,'3. Leases'!$C$5*MAX(0,'3. Leases'!$F$5*'3. Leases'!$E$5*(1+'2. Inputs'!$B$6)^(('3. Leases'!$G$5+'3. Leases'!$H$5+INT(($A37-'3. Leases'!$G$5-1)/('3. Leases'!$H$5+'2. Inputs'!$B$11))*('3. Leases'!$H$5+'2. Inputs'!$B$11))/4)-('2. Inputs'!$B$3+'2. Inputs'!$B$4)*(1+'2. Inputs'!$B$7)^(('3. Leases'!$G$5+'3. Leases'!$H$5+INT(($A37-'3. Leases'!$G$5-1)/('3. Leases'!$H$5+'2. Inputs'!$B$11))*('3. Leases'!$H$5+'2. Inputs'!$B$11))/4))))</f>
        <v>0</v>
      </c>
      <c r="P37" s="15" t="n">
        <f aca="false">IF($A37&lt;='3. Leases'!$G$5,0,IF(M37=0,'3. Leases'!$C$5*'2. Inputs'!$B$8*(1+'2. Inputs'!$B$7)^(('3. Leases'!$G$5+INT(($A37-'3. Leases'!$G$5-1)/('3. Leases'!$H$5+'2. Inputs'!$B$11))*('3. Leases'!$H$5+'2. Inputs'!$B$11))/4),0)+IF(M37='3. Leases'!$H$5,'2. Inputs'!$B$12*MAX(0,'3. Leases'!$F$5*'3. Leases'!$E$5*(1+'2. Inputs'!$B$6)^(('3. Leases'!$G$5+'3. Leases'!$H$5+INT(($A37-'3. Leases'!$G$5-1)/('3. Leases'!$H$5+'2. Inputs'!$B$11))*('3. Leases'!$H$5+'2. Inputs'!$B$11))/4)-('2. Inputs'!$B$3+'2. Inputs'!$B$4)*(1+'2. Inputs'!$B$7)^(('3. Leases'!$G$5+'3. Leases'!$H$5+INT(($A37-'3. Leases'!$G$5-1)/('3. Leases'!$H$5+'2. Inputs'!$B$11))*('3. Leases'!$H$5+'2. Inputs'!$B$11))/4))*'3. Leases'!$C$5,0))</f>
        <v>0</v>
      </c>
      <c r="Q37" s="15" t="n">
        <f aca="false">IF($A37&lt;='3. Leases'!$G$5,0,IF(M37&lt;'3. Leases'!$H$5,'3. Leases'!$C$5,0))</f>
        <v>1420</v>
      </c>
      <c r="R37" s="14" t="n">
        <f aca="false">IF($A37&lt;='3. Leases'!$G$6,-1,MOD($A37-'3. Leases'!$G$6-1,('3. Leases'!$H$6+'2. Inputs'!$B$11)))</f>
        <v>23</v>
      </c>
      <c r="S37" s="15" t="n">
        <f aca="false">IF($A37&lt;='3. Leases'!$G$6,'3. Leases'!$C$6*'3. Leases'!$D$6/4,IF(R37&lt;'3. Leases'!$H$6+'2. Inputs'!$B$10,0,'3. Leases'!$C$6*MAX(0,'3. Leases'!$F$6*'3. Leases'!$E$6*(1+'2. Inputs'!$B$6)^(('3. Leases'!$G$6+'3. Leases'!$H$6+INT(($A37-'3. Leases'!$G$6-1)/('3. Leases'!$H$6+'2. Inputs'!$B$11))*('3. Leases'!$H$6+'2. Inputs'!$B$11))/4)-('2. Inputs'!$B$3+'2. Inputs'!$B$4)*(1+'2. Inputs'!$B$7)^(('3. Leases'!$G$6+'3. Leases'!$H$6+INT(($A37-'3. Leases'!$G$6-1)/('3. Leases'!$H$6+'2. Inputs'!$B$11))*('3. Leases'!$H$6+'2. Inputs'!$B$11))/4))/4))</f>
        <v>52221.3103266196</v>
      </c>
      <c r="T37" s="15" t="n">
        <f aca="false">IF($A37&lt;='3. Leases'!$G$6,'3. Leases'!$C$6*'3. Leases'!$D$6,IF(R37&lt;'3. Leases'!$H$6,0,'3. Leases'!$C$6*MAX(0,'3. Leases'!$F$6*'3. Leases'!$E$6*(1+'2. Inputs'!$B$6)^(('3. Leases'!$G$6+'3. Leases'!$H$6+INT(($A37-'3. Leases'!$G$6-1)/('3. Leases'!$H$6+'2. Inputs'!$B$11))*('3. Leases'!$H$6+'2. Inputs'!$B$11))/4)-('2. Inputs'!$B$3+'2. Inputs'!$B$4)*(1+'2. Inputs'!$B$7)^(('3. Leases'!$G$6+'3. Leases'!$H$6+INT(($A37-'3. Leases'!$G$6-1)/('3. Leases'!$H$6+'2. Inputs'!$B$11))*('3. Leases'!$H$6+'2. Inputs'!$B$11))/4))))</f>
        <v>208885.241306479</v>
      </c>
      <c r="U37" s="15" t="n">
        <f aca="false">IF($A37&lt;='3. Leases'!$G$6,0,IF(R37=0,'3. Leases'!$C$6*'2. Inputs'!$B$8*(1+'2. Inputs'!$B$7)^(('3. Leases'!$G$6+INT(($A37-'3. Leases'!$G$6-1)/('3. Leases'!$H$6+'2. Inputs'!$B$11))*('3. Leases'!$H$6+'2. Inputs'!$B$11))/4),0)+IF(R37='3. Leases'!$H$6,'2. Inputs'!$B$12*MAX(0,'3. Leases'!$F$6*'3. Leases'!$E$6*(1+'2. Inputs'!$B$6)^(('3. Leases'!$G$6+'3. Leases'!$H$6+INT(($A37-'3. Leases'!$G$6-1)/('3. Leases'!$H$6+'2. Inputs'!$B$11))*('3. Leases'!$H$6+'2. Inputs'!$B$11))/4)-('2. Inputs'!$B$3+'2. Inputs'!$B$4)*(1+'2. Inputs'!$B$7)^(('3. Leases'!$G$6+'3. Leases'!$H$6+INT(($A37-'3. Leases'!$G$6-1)/('3. Leases'!$H$6+'2. Inputs'!$B$11))*('3. Leases'!$H$6+'2. Inputs'!$B$11))/4))*'3. Leases'!$C$6,0))</f>
        <v>0</v>
      </c>
      <c r="V37" s="15" t="n">
        <f aca="false">IF($A37&lt;='3. Leases'!$G$6,0,IF(R37&lt;'3. Leases'!$H$6,'3. Leases'!$C$6,0))</f>
        <v>0</v>
      </c>
      <c r="W37" s="14" t="n">
        <f aca="false">IF($A37&lt;='3. Leases'!$G$7,-1,MOD($A37-'3. Leases'!$G$7-1,('3. Leases'!$H$7+'2. Inputs'!$B$11)))</f>
        <v>9</v>
      </c>
      <c r="X37" s="15" t="n">
        <f aca="false">IF($A37&lt;='3. Leases'!$G$7,'3. Leases'!$C$7*'3. Leases'!$D$7/4,IF(W37&lt;'3. Leases'!$H$7+'2. Inputs'!$B$10,0,'3. Leases'!$C$7*MAX(0,'3. Leases'!$F$7*'3. Leases'!$E$7*(1+'2. Inputs'!$B$6)^(('3. Leases'!$G$7+'3. Leases'!$H$7+INT(($A37-'3. Leases'!$G$7-1)/('3. Leases'!$H$7+'2. Inputs'!$B$11))*('3. Leases'!$H$7+'2. Inputs'!$B$11))/4)-('2. Inputs'!$B$3+'2. Inputs'!$B$4)*(1+'2. Inputs'!$B$7)^(('3. Leases'!$G$7+'3. Leases'!$H$7+INT(($A37-'3. Leases'!$G$7-1)/('3. Leases'!$H$7+'2. Inputs'!$B$11))*('3. Leases'!$H$7+'2. Inputs'!$B$11))/4))/4))</f>
        <v>110751.634654675</v>
      </c>
      <c r="Y37" s="15" t="n">
        <f aca="false">IF($A37&lt;='3. Leases'!$G$7,'3. Leases'!$C$7*'3. Leases'!$D$7,IF(W37&lt;'3. Leases'!$H$7,0,'3. Leases'!$C$7*MAX(0,'3. Leases'!$F$7*'3. Leases'!$E$7*(1+'2. Inputs'!$B$6)^(('3. Leases'!$G$7+'3. Leases'!$H$7+INT(($A37-'3. Leases'!$G$7-1)/('3. Leases'!$H$7+'2. Inputs'!$B$11))*('3. Leases'!$H$7+'2. Inputs'!$B$11))/4)-('2. Inputs'!$B$3+'2. Inputs'!$B$4)*(1+'2. Inputs'!$B$7)^(('3. Leases'!$G$7+'3. Leases'!$H$7+INT(($A37-'3. Leases'!$G$7-1)/('3. Leases'!$H$7+'2. Inputs'!$B$11))*('3. Leases'!$H$7+'2. Inputs'!$B$11))/4))))</f>
        <v>443006.5386187</v>
      </c>
      <c r="Z37" s="15" t="n">
        <f aca="false">IF($A37&lt;='3. Leases'!$G$7,0,IF(W37=0,'3. Leases'!$C$7*'2. Inputs'!$B$8*(1+'2. Inputs'!$B$7)^(('3. Leases'!$G$7+INT(($A37-'3. Leases'!$G$7-1)/('3. Leases'!$H$7+'2. Inputs'!$B$11))*('3. Leases'!$H$7+'2. Inputs'!$B$11))/4),0)+IF(W37='3. Leases'!$H$7,'2. Inputs'!$B$12*MAX(0,'3. Leases'!$F$7*'3. Leases'!$E$7*(1+'2. Inputs'!$B$6)^(('3. Leases'!$G$7+'3. Leases'!$H$7+INT(($A37-'3. Leases'!$G$7-1)/('3. Leases'!$H$7+'2. Inputs'!$B$11))*('3. Leases'!$H$7+'2. Inputs'!$B$11))/4)-('2. Inputs'!$B$3+'2. Inputs'!$B$4)*(1+'2. Inputs'!$B$7)^(('3. Leases'!$G$7+'3. Leases'!$H$7+INT(($A37-'3. Leases'!$G$7-1)/('3. Leases'!$H$7+'2. Inputs'!$B$11))*('3. Leases'!$H$7+'2. Inputs'!$B$11))/4))*'3. Leases'!$C$7,0))</f>
        <v>0</v>
      </c>
      <c r="AA37" s="15" t="n">
        <f aca="false">IF($A37&lt;='3. Leases'!$G$7,0,IF(W37&lt;'3. Leases'!$H$7,'3. Leases'!$C$7,0))</f>
        <v>0</v>
      </c>
      <c r="AB37" s="14" t="n">
        <f aca="false">IF($A37&lt;='3. Leases'!$G$8,-1,MOD($A37-'3. Leases'!$G$8-1,('3. Leases'!$H$8+'2. Inputs'!$B$11)))</f>
        <v>15</v>
      </c>
      <c r="AC37" s="15" t="n">
        <f aca="false">IF($A37&lt;='3. Leases'!$G$8,'3. Leases'!$C$8*'3. Leases'!$D$8/4,IF(AB37&lt;'3. Leases'!$H$8+'2. Inputs'!$B$10,0,'3. Leases'!$C$8*MAX(0,'3. Leases'!$F$8*'3. Leases'!$E$8*(1+'2. Inputs'!$B$6)^(('3. Leases'!$G$8+'3. Leases'!$H$8+INT(($A37-'3. Leases'!$G$8-1)/('3. Leases'!$H$8+'2. Inputs'!$B$11))*('3. Leases'!$H$8+'2. Inputs'!$B$11))/4)-('2. Inputs'!$B$3+'2. Inputs'!$B$4)*(1+'2. Inputs'!$B$7)^(('3. Leases'!$G$8+'3. Leases'!$H$8+INT(($A37-'3. Leases'!$G$8-1)/('3. Leases'!$H$8+'2. Inputs'!$B$11))*('3. Leases'!$H$8+'2. Inputs'!$B$11))/4))/4))</f>
        <v>64433.4097541974</v>
      </c>
      <c r="AD37" s="15" t="n">
        <f aca="false">IF($A37&lt;='3. Leases'!$G$8,'3. Leases'!$C$8*'3. Leases'!$D$8,IF(AB37&lt;'3. Leases'!$H$8,0,'3. Leases'!$C$8*MAX(0,'3. Leases'!$F$8*'3. Leases'!$E$8*(1+'2. Inputs'!$B$6)^(('3. Leases'!$G$8+'3. Leases'!$H$8+INT(($A37-'3. Leases'!$G$8-1)/('3. Leases'!$H$8+'2. Inputs'!$B$11))*('3. Leases'!$H$8+'2. Inputs'!$B$11))/4)-('2. Inputs'!$B$3+'2. Inputs'!$B$4)*(1+'2. Inputs'!$B$7)^(('3. Leases'!$G$8+'3. Leases'!$H$8+INT(($A37-'3. Leases'!$G$8-1)/('3. Leases'!$H$8+'2. Inputs'!$B$11))*('3. Leases'!$H$8+'2. Inputs'!$B$11))/4))))</f>
        <v>257733.639016789</v>
      </c>
      <c r="AE37" s="15" t="n">
        <f aca="false">IF($A37&lt;='3. Leases'!$G$8,0,IF(AB37=0,'3. Leases'!$C$8*'2. Inputs'!$B$8*(1+'2. Inputs'!$B$7)^(('3. Leases'!$G$8+INT(($A37-'3. Leases'!$G$8-1)/('3. Leases'!$H$8+'2. Inputs'!$B$11))*('3. Leases'!$H$8+'2. Inputs'!$B$11))/4),0)+IF(AB37='3. Leases'!$H$8,'2. Inputs'!$B$12*MAX(0,'3. Leases'!$F$8*'3. Leases'!$E$8*(1+'2. Inputs'!$B$6)^(('3. Leases'!$G$8+'3. Leases'!$H$8+INT(($A37-'3. Leases'!$G$8-1)/('3. Leases'!$H$8+'2. Inputs'!$B$11))*('3. Leases'!$H$8+'2. Inputs'!$B$11))/4)-('2. Inputs'!$B$3+'2. Inputs'!$B$4)*(1+'2. Inputs'!$B$7)^(('3. Leases'!$G$8+'3. Leases'!$H$8+INT(($A37-'3. Leases'!$G$8-1)/('3. Leases'!$H$8+'2. Inputs'!$B$11))*('3. Leases'!$H$8+'2. Inputs'!$B$11))/4))*'3. Leases'!$C$8,0))</f>
        <v>0</v>
      </c>
      <c r="AF37" s="15" t="n">
        <f aca="false">IF($A37&lt;='3. Leases'!$G$8,0,IF(AB37&lt;'3. Leases'!$H$8,'3. Leases'!$C$8,0))</f>
        <v>0</v>
      </c>
      <c r="AG37" s="14" t="n">
        <f aca="false">IF($A37&lt;='3. Leases'!$G$9,-1,MOD($A37-'3. Leases'!$G$9-1,('3. Leases'!$H$9+'2. Inputs'!$B$11)))</f>
        <v>11</v>
      </c>
      <c r="AH37" s="15" t="n">
        <f aca="false">IF($A37&lt;='3. Leases'!$G$9,'3. Leases'!$C$9*'3. Leases'!$D$9/4,IF(AG37&lt;'3. Leases'!$H$9+'2. Inputs'!$B$10,0,'3. Leases'!$C$9*MAX(0,'3. Leases'!$F$9*'3. Leases'!$E$9*(1+'2. Inputs'!$B$6)^(('3. Leases'!$G$9+'3. Leases'!$H$9+INT(($A37-'3. Leases'!$G$9-1)/('3. Leases'!$H$9+'2. Inputs'!$B$11))*('3. Leases'!$H$9+'2. Inputs'!$B$11))/4)-('2. Inputs'!$B$3+'2. Inputs'!$B$4)*(1+'2. Inputs'!$B$7)^(('3. Leases'!$G$9+'3. Leases'!$H$9+INT(($A37-'3. Leases'!$G$9-1)/('3. Leases'!$H$9+'2. Inputs'!$B$11))*('3. Leases'!$H$9+'2. Inputs'!$B$11))/4))/4))</f>
        <v>59048.6411656326</v>
      </c>
      <c r="AI37" s="15" t="n">
        <f aca="false">IF($A37&lt;='3. Leases'!$G$9,'3. Leases'!$C$9*'3. Leases'!$D$9,IF(AG37&lt;'3. Leases'!$H$9,0,'3. Leases'!$C$9*MAX(0,'3. Leases'!$F$9*'3. Leases'!$E$9*(1+'2. Inputs'!$B$6)^(('3. Leases'!$G$9+'3. Leases'!$H$9+INT(($A37-'3. Leases'!$G$9-1)/('3. Leases'!$H$9+'2. Inputs'!$B$11))*('3. Leases'!$H$9+'2. Inputs'!$B$11))/4)-('2. Inputs'!$B$3+'2. Inputs'!$B$4)*(1+'2. Inputs'!$B$7)^(('3. Leases'!$G$9+'3. Leases'!$H$9+INT(($A37-'3. Leases'!$G$9-1)/('3. Leases'!$H$9+'2. Inputs'!$B$11))*('3. Leases'!$H$9+'2. Inputs'!$B$11))/4))))</f>
        <v>236194.564662531</v>
      </c>
      <c r="AJ37" s="15" t="n">
        <f aca="false">IF($A37&lt;='3. Leases'!$G$9,0,IF(AG37=0,'3. Leases'!$C$9*'2. Inputs'!$B$8*(1+'2. Inputs'!$B$7)^(('3. Leases'!$G$9+INT(($A37-'3. Leases'!$G$9-1)/('3. Leases'!$H$9+'2. Inputs'!$B$11))*('3. Leases'!$H$9+'2. Inputs'!$B$11))/4),0)+IF(AG37='3. Leases'!$H$9,'2. Inputs'!$B$12*MAX(0,'3. Leases'!$F$9*'3. Leases'!$E$9*(1+'2. Inputs'!$B$6)^(('3. Leases'!$G$9+'3. Leases'!$H$9+INT(($A37-'3. Leases'!$G$9-1)/('3. Leases'!$H$9+'2. Inputs'!$B$11))*('3. Leases'!$H$9+'2. Inputs'!$B$11))/4)-('2. Inputs'!$B$3+'2. Inputs'!$B$4)*(1+'2. Inputs'!$B$7)^(('3. Leases'!$G$9+'3. Leases'!$H$9+INT(($A37-'3. Leases'!$G$9-1)/('3. Leases'!$H$9+'2. Inputs'!$B$11))*('3. Leases'!$H$9+'2. Inputs'!$B$11))/4))*'3. Leases'!$C$9,0))</f>
        <v>0</v>
      </c>
      <c r="AK37" s="15" t="n">
        <f aca="false">IF($A37&lt;='3. Leases'!$G$9,0,IF(AG37&lt;'3. Leases'!$H$9,'3. Leases'!$C$9,0))</f>
        <v>0</v>
      </c>
      <c r="AL37" s="14" t="n">
        <f aca="false">IF($A37&lt;='3. Leases'!$G$10,-1,MOD($A37-'3. Leases'!$G$10-1,('3. Leases'!$H$10+'2. Inputs'!$B$11)))</f>
        <v>3</v>
      </c>
      <c r="AM37" s="15" t="n">
        <f aca="false">IF($A37&lt;='3. Leases'!$G$10,'3. Leases'!$C$10*'3. Leases'!$D$10/4,IF(AL37&lt;'3. Leases'!$H$10+'2. Inputs'!$B$10,0,'3. Leases'!$C$10*MAX(0,'3. Leases'!$F$10*'3. Leases'!$E$10*(1+'2. Inputs'!$B$6)^(('3. Leases'!$G$10+'3. Leases'!$H$10+INT(($A37-'3. Leases'!$G$10-1)/('3. Leases'!$H$10+'2. Inputs'!$B$11))*('3. Leases'!$H$10+'2. Inputs'!$B$11))/4)-('2. Inputs'!$B$3+'2. Inputs'!$B$4)*(1+'2. Inputs'!$B$7)^(('3. Leases'!$G$10+'3. Leases'!$H$10+INT(($A37-'3. Leases'!$G$10-1)/('3. Leases'!$H$10+'2. Inputs'!$B$11))*('3. Leases'!$H$10+'2. Inputs'!$B$11))/4))/4))</f>
        <v>0</v>
      </c>
      <c r="AN37" s="15" t="n">
        <f aca="false">IF($A37&lt;='3. Leases'!$G$10,'3. Leases'!$C$10*'3. Leases'!$D$10,IF(AL37&lt;'3. Leases'!$H$10,0,'3. Leases'!$C$10*MAX(0,'3. Leases'!$F$10*'3. Leases'!$E$10*(1+'2. Inputs'!$B$6)^(('3. Leases'!$G$10+'3. Leases'!$H$10+INT(($A37-'3. Leases'!$G$10-1)/('3. Leases'!$H$10+'2. Inputs'!$B$11))*('3. Leases'!$H$10+'2. Inputs'!$B$11))/4)-('2. Inputs'!$B$3+'2. Inputs'!$B$4)*(1+'2. Inputs'!$B$7)^(('3. Leases'!$G$10+'3. Leases'!$H$10+INT(($A37-'3. Leases'!$G$10-1)/('3. Leases'!$H$10+'2. Inputs'!$B$11))*('3. Leases'!$H$10+'2. Inputs'!$B$11))/4))))</f>
        <v>0</v>
      </c>
      <c r="AO37" s="15" t="n">
        <f aca="false">IF($A37&lt;='3. Leases'!$G$10,0,IF(AL37=0,'3. Leases'!$C$10*'2. Inputs'!$B$8*(1+'2. Inputs'!$B$7)^(('3. Leases'!$G$10+INT(($A37-'3. Leases'!$G$10-1)/('3. Leases'!$H$10+'2. Inputs'!$B$11))*('3. Leases'!$H$10+'2. Inputs'!$B$11))/4),0)+IF(AL37='3. Leases'!$H$10,'2. Inputs'!$B$12*MAX(0,'3. Leases'!$F$10*'3. Leases'!$E$10*(1+'2. Inputs'!$B$6)^(('3. Leases'!$G$10+'3. Leases'!$H$10+INT(($A37-'3. Leases'!$G$10-1)/('3. Leases'!$H$10+'2. Inputs'!$B$11))*('3. Leases'!$H$10+'2. Inputs'!$B$11))/4)-('2. Inputs'!$B$3+'2. Inputs'!$B$4)*(1+'2. Inputs'!$B$7)^(('3. Leases'!$G$10+'3. Leases'!$H$10+INT(($A37-'3. Leases'!$G$10-1)/('3. Leases'!$H$10+'2. Inputs'!$B$11))*('3. Leases'!$H$10+'2. Inputs'!$B$11))/4))*'3. Leases'!$C$10,0))</f>
        <v>0</v>
      </c>
      <c r="AP37" s="15" t="n">
        <f aca="false">IF($A37&lt;='3. Leases'!$G$10,0,IF(AL37&lt;'3. Leases'!$H$10,'3. Leases'!$C$10,0))</f>
        <v>320</v>
      </c>
      <c r="AQ37" s="14" t="n">
        <f aca="false">IF($A37&lt;='3. Leases'!$G$11,-1,MOD($A37-'3. Leases'!$G$11-1,('3. Leases'!$H$11+'2. Inputs'!$B$11)))</f>
        <v>21</v>
      </c>
      <c r="AR37" s="15" t="n">
        <f aca="false">IF($A37&lt;='3. Leases'!$G$11,'3. Leases'!$C$11*'3. Leases'!$D$11/4,IF(AQ37&lt;'3. Leases'!$H$11+'2. Inputs'!$B$10,0,'3. Leases'!$C$11*MAX(0,'3. Leases'!$F$11*'3. Leases'!$E$11*(1+'2. Inputs'!$B$6)^(('3. Leases'!$G$11+'3. Leases'!$H$11+INT(($A37-'3. Leases'!$G$11-1)/('3. Leases'!$H$11+'2. Inputs'!$B$11))*('3. Leases'!$H$11+'2. Inputs'!$B$11))/4)-('2. Inputs'!$B$3+'2. Inputs'!$B$4)*(1+'2. Inputs'!$B$7)^(('3. Leases'!$G$11+'3. Leases'!$H$11+INT(($A37-'3. Leases'!$G$11-1)/('3. Leases'!$H$11+'2. Inputs'!$B$11))*('3. Leases'!$H$11+'2. Inputs'!$B$11))/4))/4))</f>
        <v>153600.90759225</v>
      </c>
      <c r="AS37" s="15" t="n">
        <f aca="false">IF($A37&lt;='3. Leases'!$G$11,'3. Leases'!$C$11*'3. Leases'!$D$11,IF(AQ37&lt;'3. Leases'!$H$11,0,'3. Leases'!$C$11*MAX(0,'3. Leases'!$F$11*'3. Leases'!$E$11*(1+'2. Inputs'!$B$6)^(('3. Leases'!$G$11+'3. Leases'!$H$11+INT(($A37-'3. Leases'!$G$11-1)/('3. Leases'!$H$11+'2. Inputs'!$B$11))*('3. Leases'!$H$11+'2. Inputs'!$B$11))/4)-('2. Inputs'!$B$3+'2. Inputs'!$B$4)*(1+'2. Inputs'!$B$7)^(('3. Leases'!$G$11+'3. Leases'!$H$11+INT(($A37-'3. Leases'!$G$11-1)/('3. Leases'!$H$11+'2. Inputs'!$B$11))*('3. Leases'!$H$11+'2. Inputs'!$B$11))/4))))</f>
        <v>614403.630369</v>
      </c>
      <c r="AT37" s="15" t="n">
        <f aca="false">IF($A37&lt;='3. Leases'!$G$11,0,IF(AQ37=0,'3. Leases'!$C$11*'2. Inputs'!$B$8*(1+'2. Inputs'!$B$7)^(('3. Leases'!$G$11+INT(($A37-'3. Leases'!$G$11-1)/('3. Leases'!$H$11+'2. Inputs'!$B$11))*('3. Leases'!$H$11+'2. Inputs'!$B$11))/4),0)+IF(AQ37='3. Leases'!$H$11,'2. Inputs'!$B$12*MAX(0,'3. Leases'!$F$11*'3. Leases'!$E$11*(1+'2. Inputs'!$B$6)^(('3. Leases'!$G$11+'3. Leases'!$H$11+INT(($A37-'3. Leases'!$G$11-1)/('3. Leases'!$H$11+'2. Inputs'!$B$11))*('3. Leases'!$H$11+'2. Inputs'!$B$11))/4)-('2. Inputs'!$B$3+'2. Inputs'!$B$4)*(1+'2. Inputs'!$B$7)^(('3. Leases'!$G$11+'3. Leases'!$H$11+INT(($A37-'3. Leases'!$G$11-1)/('3. Leases'!$H$11+'2. Inputs'!$B$11))*('3. Leases'!$H$11+'2. Inputs'!$B$11))/4))*'3. Leases'!$C$11,0))</f>
        <v>0</v>
      </c>
      <c r="AU37" s="15" t="n">
        <f aca="false">IF($A37&lt;='3. Leases'!$G$11,0,IF(AQ37&lt;'3. Leases'!$H$11,'3. Leases'!$C$11,0))</f>
        <v>0</v>
      </c>
      <c r="AV37" s="14" t="n">
        <f aca="false">IF($A37&lt;='3. Leases'!$G$12,-1,MOD($A37-'3. Leases'!$G$12-1,('3. Leases'!$H$12+'2. Inputs'!$B$11)))</f>
        <v>7</v>
      </c>
      <c r="AW37" s="15" t="n">
        <f aca="false">IF($A37&lt;='3. Leases'!$G$12,'3. Leases'!$C$12*'3. Leases'!$D$12/4,IF(AV37&lt;'3. Leases'!$H$12+'2. Inputs'!$B$10,0,'3. Leases'!$C$12*MAX(0,'3. Leases'!$F$12*'3. Leases'!$E$12*(1+'2. Inputs'!$B$6)^(('3. Leases'!$G$12+'3. Leases'!$H$12+INT(($A37-'3. Leases'!$G$12-1)/('3. Leases'!$H$12+'2. Inputs'!$B$11))*('3. Leases'!$H$12+'2. Inputs'!$B$11))/4)-('2. Inputs'!$B$3+'2. Inputs'!$B$4)*(1+'2. Inputs'!$B$7)^(('3. Leases'!$G$12+'3. Leases'!$H$12+INT(($A37-'3. Leases'!$G$12-1)/('3. Leases'!$H$12+'2. Inputs'!$B$11))*('3. Leases'!$H$12+'2. Inputs'!$B$11))/4))/4))</f>
        <v>25253.4959536093</v>
      </c>
      <c r="AX37" s="15" t="n">
        <f aca="false">IF($A37&lt;='3. Leases'!$G$12,'3. Leases'!$C$12*'3. Leases'!$D$12,IF(AV37&lt;'3. Leases'!$H$12,0,'3. Leases'!$C$12*MAX(0,'3. Leases'!$F$12*'3. Leases'!$E$12*(1+'2. Inputs'!$B$6)^(('3. Leases'!$G$12+'3. Leases'!$H$12+INT(($A37-'3. Leases'!$G$12-1)/('3. Leases'!$H$12+'2. Inputs'!$B$11))*('3. Leases'!$H$12+'2. Inputs'!$B$11))/4)-('2. Inputs'!$B$3+'2. Inputs'!$B$4)*(1+'2. Inputs'!$B$7)^(('3. Leases'!$G$12+'3. Leases'!$H$12+INT(($A37-'3. Leases'!$G$12-1)/('3. Leases'!$H$12+'2. Inputs'!$B$11))*('3. Leases'!$H$12+'2. Inputs'!$B$11))/4))))</f>
        <v>101013.983814437</v>
      </c>
      <c r="AY37" s="15" t="n">
        <f aca="false">IF($A37&lt;='3. Leases'!$G$12,0,IF(AV37=0,'3. Leases'!$C$12*'2. Inputs'!$B$8*(1+'2. Inputs'!$B$7)^(('3. Leases'!$G$12+INT(($A37-'3. Leases'!$G$12-1)/('3. Leases'!$H$12+'2. Inputs'!$B$11))*('3. Leases'!$H$12+'2. Inputs'!$B$11))/4),0)+IF(AV37='3. Leases'!$H$12,'2. Inputs'!$B$12*MAX(0,'3. Leases'!$F$12*'3. Leases'!$E$12*(1+'2. Inputs'!$B$6)^(('3. Leases'!$G$12+'3. Leases'!$H$12+INT(($A37-'3. Leases'!$G$12-1)/('3. Leases'!$H$12+'2. Inputs'!$B$11))*('3. Leases'!$H$12+'2. Inputs'!$B$11))/4)-('2. Inputs'!$B$3+'2. Inputs'!$B$4)*(1+'2. Inputs'!$B$7)^(('3. Leases'!$G$12+'3. Leases'!$H$12+INT(($A37-'3. Leases'!$G$12-1)/('3. Leases'!$H$12+'2. Inputs'!$B$11))*('3. Leases'!$H$12+'2. Inputs'!$B$11))/4))*'3. Leases'!$C$12,0))</f>
        <v>0</v>
      </c>
      <c r="AZ37" s="15" t="n">
        <f aca="false">IF($A37&lt;='3. Leases'!$G$12,0,IF(AV37&lt;'3. Leases'!$H$12,'3. Leases'!$C$12,0))</f>
        <v>0</v>
      </c>
      <c r="BA37" s="14" t="n">
        <f aca="false">IF($A37&lt;='3. Leases'!$G$13,-1,MOD($A37-'3. Leases'!$G$13-1,('3. Leases'!$H$13+'2. Inputs'!$B$11)))</f>
        <v>1</v>
      </c>
      <c r="BB37" s="15" t="n">
        <f aca="false">IF($A37&lt;='3. Leases'!$G$13,'3. Leases'!$C$13*'3. Leases'!$D$13/4,IF(BA37&lt;'3. Leases'!$H$13+'2. Inputs'!$B$10,0,'3. Leases'!$C$13*MAX(0,'3. Leases'!$F$13*'3. Leases'!$E$13*(1+'2. Inputs'!$B$6)^(('3. Leases'!$G$13+'3. Leases'!$H$13+INT(($A37-'3. Leases'!$G$13-1)/('3. Leases'!$H$13+'2. Inputs'!$B$11))*('3. Leases'!$H$13+'2. Inputs'!$B$11))/4)-('2. Inputs'!$B$3+'2. Inputs'!$B$4)*(1+'2. Inputs'!$B$7)^(('3. Leases'!$G$13+'3. Leases'!$H$13+INT(($A37-'3. Leases'!$G$13-1)/('3. Leases'!$H$13+'2. Inputs'!$B$11))*('3. Leases'!$H$13+'2. Inputs'!$B$11))/4))/4))</f>
        <v>0</v>
      </c>
      <c r="BC37" s="15" t="n">
        <f aca="false">IF($A37&lt;='3. Leases'!$G$13,'3. Leases'!$C$13*'3. Leases'!$D$13,IF(BA37&lt;'3. Leases'!$H$13,0,'3. Leases'!$C$13*MAX(0,'3. Leases'!$F$13*'3. Leases'!$E$13*(1+'2. Inputs'!$B$6)^(('3. Leases'!$G$13+'3. Leases'!$H$13+INT(($A37-'3. Leases'!$G$13-1)/('3. Leases'!$H$13+'2. Inputs'!$B$11))*('3. Leases'!$H$13+'2. Inputs'!$B$11))/4)-('2. Inputs'!$B$3+'2. Inputs'!$B$4)*(1+'2. Inputs'!$B$7)^(('3. Leases'!$G$13+'3. Leases'!$H$13+INT(($A37-'3. Leases'!$G$13-1)/('3. Leases'!$H$13+'2. Inputs'!$B$11))*('3. Leases'!$H$13+'2. Inputs'!$B$11))/4))))</f>
        <v>0</v>
      </c>
      <c r="BD37" s="15" t="n">
        <f aca="false">IF($A37&lt;='3. Leases'!$G$13,0,IF(BA37=0,'3. Leases'!$C$13*'2. Inputs'!$B$8*(1+'2. Inputs'!$B$7)^(('3. Leases'!$G$13+INT(($A37-'3. Leases'!$G$13-1)/('3. Leases'!$H$13+'2. Inputs'!$B$11))*('3. Leases'!$H$13+'2. Inputs'!$B$11))/4),0)+IF(BA37='3. Leases'!$H$13,'2. Inputs'!$B$12*MAX(0,'3. Leases'!$F$13*'3. Leases'!$E$13*(1+'2. Inputs'!$B$6)^(('3. Leases'!$G$13+'3. Leases'!$H$13+INT(($A37-'3. Leases'!$G$13-1)/('3. Leases'!$H$13+'2. Inputs'!$B$11))*('3. Leases'!$H$13+'2. Inputs'!$B$11))/4)-('2. Inputs'!$B$3+'2. Inputs'!$B$4)*(1+'2. Inputs'!$B$7)^(('3. Leases'!$G$13+'3. Leases'!$H$13+INT(($A37-'3. Leases'!$G$13-1)/('3. Leases'!$H$13+'2. Inputs'!$B$11))*('3. Leases'!$H$13+'2. Inputs'!$B$11))/4))*'3. Leases'!$C$13,0))</f>
        <v>0</v>
      </c>
      <c r="BE37" s="15" t="n">
        <f aca="false">IF($A37&lt;='3. Leases'!$G$13,0,IF(BA37&lt;'3. Leases'!$H$13,'3. Leases'!$C$13,0))</f>
        <v>380</v>
      </c>
      <c r="BF37" s="14" t="n">
        <f aca="false">IF($A37&lt;='3. Leases'!$G$14,-1,MOD($A37-'3. Leases'!$G$14-1,('3. Leases'!$H$14+'2. Inputs'!$B$11)))</f>
        <v>-1</v>
      </c>
      <c r="BG37" s="15" t="n">
        <f aca="false">IF($A37&lt;='3. Leases'!$G$14,'3. Leases'!$C$14*'3. Leases'!$D$14/4,IF(BF37&lt;'3. Leases'!$H$14+'2. Inputs'!$B$10,0,'3. Leases'!$C$14*MAX(0,'3. Leases'!$F$14*'3. Leases'!$E$14*(1+'2. Inputs'!$B$6)^(('3. Leases'!$G$14+'3. Leases'!$H$14+INT(($A37-'3. Leases'!$G$14-1)/('3. Leases'!$H$14+'2. Inputs'!$B$11))*('3. Leases'!$H$14+'2. Inputs'!$B$11))/4)-('2. Inputs'!$B$3+'2. Inputs'!$B$4)*(1+'2. Inputs'!$B$7)^(('3. Leases'!$G$14+'3. Leases'!$H$14+INT(($A37-'3. Leases'!$G$14-1)/('3. Leases'!$H$14+'2. Inputs'!$B$11))*('3. Leases'!$H$14+'2. Inputs'!$B$11))/4))/4))</f>
        <v>119625</v>
      </c>
      <c r="BH37" s="15" t="n">
        <f aca="false">IF($A37&lt;='3. Leases'!$G$14,'3. Leases'!$C$14*'3. Leases'!$D$14,IF(BF37&lt;'3. Leases'!$H$14,0,'3. Leases'!$C$14*MAX(0,'3. Leases'!$F$14*'3. Leases'!$E$14*(1+'2. Inputs'!$B$6)^(('3. Leases'!$G$14+'3. Leases'!$H$14+INT(($A37-'3. Leases'!$G$14-1)/('3. Leases'!$H$14+'2. Inputs'!$B$11))*('3. Leases'!$H$14+'2. Inputs'!$B$11))/4)-('2. Inputs'!$B$3+'2. Inputs'!$B$4)*(1+'2. Inputs'!$B$7)^(('3. Leases'!$G$14+'3. Leases'!$H$14+INT(($A37-'3. Leases'!$G$14-1)/('3. Leases'!$H$14+'2. Inputs'!$B$11))*('3. Leases'!$H$14+'2. Inputs'!$B$11))/4))))</f>
        <v>478500</v>
      </c>
      <c r="BI37" s="15" t="n">
        <f aca="false">IF($A37&lt;='3. Leases'!$G$14,0,IF(BF37=0,'3. Leases'!$C$14*'2. Inputs'!$B$8*(1+'2. Inputs'!$B$7)^(('3. Leases'!$G$14+INT(($A37-'3. Leases'!$G$14-1)/('3. Leases'!$H$14+'2. Inputs'!$B$11))*('3. Leases'!$H$14+'2. Inputs'!$B$11))/4),0)+IF(BF37='3. Leases'!$H$14,'2. Inputs'!$B$12*MAX(0,'3. Leases'!$F$14*'3. Leases'!$E$14*(1+'2. Inputs'!$B$6)^(('3. Leases'!$G$14+'3. Leases'!$H$14+INT(($A37-'3. Leases'!$G$14-1)/('3. Leases'!$H$14+'2. Inputs'!$B$11))*('3. Leases'!$H$14+'2. Inputs'!$B$11))/4)-('2. Inputs'!$B$3+'2. Inputs'!$B$4)*(1+'2. Inputs'!$B$7)^(('3. Leases'!$G$14+'3. Leases'!$H$14+INT(($A37-'3. Leases'!$G$14-1)/('3. Leases'!$H$14+'2. Inputs'!$B$11))*('3. Leases'!$H$14+'2. Inputs'!$B$11))/4))*'3. Leases'!$C$14,0))</f>
        <v>0</v>
      </c>
      <c r="BJ37" s="15" t="n">
        <f aca="false">IF($A37&lt;='3. Leases'!$G$14,0,IF(BF37&lt;'3. Leases'!$H$14,'3. Leases'!$C$14,0))</f>
        <v>0</v>
      </c>
      <c r="BK37" s="14" t="n">
        <f aca="false">IF($A37&lt;='3. Leases'!$G$15,-1,MOD($A37-'3. Leases'!$G$15-1,('3. Leases'!$H$15+'2. Inputs'!$B$11)))</f>
        <v>17</v>
      </c>
      <c r="BL37" s="15" t="n">
        <f aca="false">IF($A37&lt;='3. Leases'!$G$15,'3. Leases'!$C$15*'3. Leases'!$D$15/4,IF(BK37&lt;'3. Leases'!$H$15+'2. Inputs'!$B$10,0,'3. Leases'!$C$15*MAX(0,'3. Leases'!$F$15*'3. Leases'!$E$15*(1+'2. Inputs'!$B$6)^(('3. Leases'!$G$15+'3. Leases'!$H$15+INT(($A37-'3. Leases'!$G$15-1)/('3. Leases'!$H$15+'2. Inputs'!$B$11))*('3. Leases'!$H$15+'2. Inputs'!$B$11))/4)-('2. Inputs'!$B$3+'2. Inputs'!$B$4)*(1+'2. Inputs'!$B$7)^(('3. Leases'!$G$15+'3. Leases'!$H$15+INT(($A37-'3. Leases'!$G$15-1)/('3. Leases'!$H$15+'2. Inputs'!$B$11))*('3. Leases'!$H$15+'2. Inputs'!$B$11))/4))/4))</f>
        <v>47760.5905913129</v>
      </c>
      <c r="BM37" s="15" t="n">
        <f aca="false">IF($A37&lt;='3. Leases'!$G$15,'3. Leases'!$C$15*'3. Leases'!$D$15,IF(BK37&lt;'3. Leases'!$H$15,0,'3. Leases'!$C$15*MAX(0,'3. Leases'!$F$15*'3. Leases'!$E$15*(1+'2. Inputs'!$B$6)^(('3. Leases'!$G$15+'3. Leases'!$H$15+INT(($A37-'3. Leases'!$G$15-1)/('3. Leases'!$H$15+'2. Inputs'!$B$11))*('3. Leases'!$H$15+'2. Inputs'!$B$11))/4)-('2. Inputs'!$B$3+'2. Inputs'!$B$4)*(1+'2. Inputs'!$B$7)^(('3. Leases'!$G$15+'3. Leases'!$H$15+INT(($A37-'3. Leases'!$G$15-1)/('3. Leases'!$H$15+'2. Inputs'!$B$11))*('3. Leases'!$H$15+'2. Inputs'!$B$11))/4))))</f>
        <v>191042.362365252</v>
      </c>
      <c r="BN37" s="15" t="n">
        <f aca="false">IF($A37&lt;='3. Leases'!$G$15,0,IF(BK37=0,'3. Leases'!$C$15*'2. Inputs'!$B$8*(1+'2. Inputs'!$B$7)^(('3. Leases'!$G$15+INT(($A37-'3. Leases'!$G$15-1)/('3. Leases'!$H$15+'2. Inputs'!$B$11))*('3. Leases'!$H$15+'2. Inputs'!$B$11))/4),0)+IF(BK37='3. Leases'!$H$15,'2. Inputs'!$B$12*MAX(0,'3. Leases'!$F$15*'3. Leases'!$E$15*(1+'2. Inputs'!$B$6)^(('3. Leases'!$G$15+'3. Leases'!$H$15+INT(($A37-'3. Leases'!$G$15-1)/('3. Leases'!$H$15+'2. Inputs'!$B$11))*('3. Leases'!$H$15+'2. Inputs'!$B$11))/4)-('2. Inputs'!$B$3+'2. Inputs'!$B$4)*(1+'2. Inputs'!$B$7)^(('3. Leases'!$G$15+'3. Leases'!$H$15+INT(($A37-'3. Leases'!$G$15-1)/('3. Leases'!$H$15+'2. Inputs'!$B$11))*('3. Leases'!$H$15+'2. Inputs'!$B$11))/4))*'3. Leases'!$C$15,0))</f>
        <v>0</v>
      </c>
      <c r="BO37" s="15" t="n">
        <f aca="false">IF($A37&lt;='3. Leases'!$G$15,0,IF(BK37&lt;'3. Leases'!$H$15,'3. Leases'!$C$15,0))</f>
        <v>0</v>
      </c>
      <c r="BP37" s="14" t="n">
        <f aca="false">IF($A37&lt;='3. Leases'!$G$16,-1,MOD($A37-'3. Leases'!$G$16-1,('3. Leases'!$H$16+'2. Inputs'!$B$11)))</f>
        <v>5</v>
      </c>
      <c r="BQ37" s="15" t="n">
        <f aca="false">IF($A37&lt;='3. Leases'!$G$16,'3. Leases'!$C$16*'3. Leases'!$D$16/4,IF(BP37&lt;'3. Leases'!$H$16+'2. Inputs'!$B$10,0,'3. Leases'!$C$16*MAX(0,'3. Leases'!$F$16*'3. Leases'!$E$16*(1+'2. Inputs'!$B$6)^(('3. Leases'!$G$16+'3. Leases'!$H$16+INT(($A37-'3. Leases'!$G$16-1)/('3. Leases'!$H$16+'2. Inputs'!$B$11))*('3. Leases'!$H$16+'2. Inputs'!$B$11))/4)-('2. Inputs'!$B$3+'2. Inputs'!$B$4)*(1+'2. Inputs'!$B$7)^(('3. Leases'!$G$16+'3. Leases'!$H$16+INT(($A37-'3. Leases'!$G$16-1)/('3. Leases'!$H$16+'2. Inputs'!$B$11))*('3. Leases'!$H$16+'2. Inputs'!$B$11))/4))/4))</f>
        <v>0</v>
      </c>
      <c r="BR37" s="15" t="n">
        <f aca="false">IF($A37&lt;='3. Leases'!$G$16,'3. Leases'!$C$16*'3. Leases'!$D$16,IF(BP37&lt;'3. Leases'!$H$16,0,'3. Leases'!$C$16*MAX(0,'3. Leases'!$F$16*'3. Leases'!$E$16*(1+'2. Inputs'!$B$6)^(('3. Leases'!$G$16+'3. Leases'!$H$16+INT(($A37-'3. Leases'!$G$16-1)/('3. Leases'!$H$16+'2. Inputs'!$B$11))*('3. Leases'!$H$16+'2. Inputs'!$B$11))/4)-('2. Inputs'!$B$3+'2. Inputs'!$B$4)*(1+'2. Inputs'!$B$7)^(('3. Leases'!$G$16+'3. Leases'!$H$16+INT(($A37-'3. Leases'!$G$16-1)/('3. Leases'!$H$16+'2. Inputs'!$B$11))*('3. Leases'!$H$16+'2. Inputs'!$B$11))/4))))</f>
        <v>184757.771750231</v>
      </c>
      <c r="BS37" s="15" t="n">
        <f aca="false">IF($A37&lt;='3. Leases'!$G$16,0,IF(BP37=0,'3. Leases'!$C$16*'2. Inputs'!$B$8*(1+'2. Inputs'!$B$7)^(('3. Leases'!$G$16+INT(($A37-'3. Leases'!$G$16-1)/('3. Leases'!$H$16+'2. Inputs'!$B$11))*('3. Leases'!$H$16+'2. Inputs'!$B$11))/4),0)+IF(BP37='3. Leases'!$H$16,'2. Inputs'!$B$12*MAX(0,'3. Leases'!$F$16*'3. Leases'!$E$16*(1+'2. Inputs'!$B$6)^(('3. Leases'!$G$16+'3. Leases'!$H$16+INT(($A37-'3. Leases'!$G$16-1)/('3. Leases'!$H$16+'2. Inputs'!$B$11))*('3. Leases'!$H$16+'2. Inputs'!$B$11))/4)-('2. Inputs'!$B$3+'2. Inputs'!$B$4)*(1+'2. Inputs'!$B$7)^(('3. Leases'!$G$16+'3. Leases'!$H$16+INT(($A37-'3. Leases'!$G$16-1)/('3. Leases'!$H$16+'2. Inputs'!$B$11))*('3. Leases'!$H$16+'2. Inputs'!$B$11))/4))*'3. Leases'!$C$16,0))</f>
        <v>0</v>
      </c>
      <c r="BT37" s="15" t="n">
        <f aca="false">IF($A37&lt;='3. Leases'!$G$16,0,IF(BP37&lt;'3. Leases'!$H$16,'3. Leases'!$C$16,0))</f>
        <v>0</v>
      </c>
      <c r="BU37" s="14" t="n">
        <f aca="false">IF($A37&lt;='3. Leases'!$G$17,-1,MOD($A37-'3. Leases'!$G$17-1,('3. Leases'!$H$17+'2. Inputs'!$B$11)))</f>
        <v>5</v>
      </c>
      <c r="BV37" s="15" t="n">
        <f aca="false">IF($A37&lt;='3. Leases'!$G$17,'3. Leases'!$C$17*'3. Leases'!$D$17/4,IF(BU37&lt;'3. Leases'!$H$17+'2. Inputs'!$B$10,0,'3. Leases'!$C$17*MAX(0,'3. Leases'!$F$17*'3. Leases'!$E$17*(1+'2. Inputs'!$B$6)^(('3. Leases'!$G$17+'3. Leases'!$H$17+INT(($A37-'3. Leases'!$G$17-1)/('3. Leases'!$H$17+'2. Inputs'!$B$11))*('3. Leases'!$H$17+'2. Inputs'!$B$11))/4)-('2. Inputs'!$B$3+'2. Inputs'!$B$4)*(1+'2. Inputs'!$B$7)^(('3. Leases'!$G$17+'3. Leases'!$H$17+INT(($A37-'3. Leases'!$G$17-1)/('3. Leases'!$H$17+'2. Inputs'!$B$11))*('3. Leases'!$H$17+'2. Inputs'!$B$11))/4))/4))</f>
        <v>0</v>
      </c>
      <c r="BW37" s="15" t="n">
        <f aca="false">IF($A37&lt;='3. Leases'!$G$17,'3. Leases'!$C$17*'3. Leases'!$D$17,IF(BU37&lt;'3. Leases'!$H$17,0,'3. Leases'!$C$17*MAX(0,'3. Leases'!$F$17*'3. Leases'!$E$17*(1+'2. Inputs'!$B$6)^(('3. Leases'!$G$17+'3. Leases'!$H$17+INT(($A37-'3. Leases'!$G$17-1)/('3. Leases'!$H$17+'2. Inputs'!$B$11))*('3. Leases'!$H$17+'2. Inputs'!$B$11))/4)-('2. Inputs'!$B$3+'2. Inputs'!$B$4)*(1+'2. Inputs'!$B$7)^(('3. Leases'!$G$17+'3. Leases'!$H$17+INT(($A37-'3. Leases'!$G$17-1)/('3. Leases'!$H$17+'2. Inputs'!$B$11))*('3. Leases'!$H$17+'2. Inputs'!$B$11))/4))))</f>
        <v>101089.530830189</v>
      </c>
      <c r="BX37" s="15" t="n">
        <f aca="false">IF($A37&lt;='3. Leases'!$G$17,0,IF(BU37=0,'3. Leases'!$C$17*'2. Inputs'!$B$8*(1+'2. Inputs'!$B$7)^(('3. Leases'!$G$17+INT(($A37-'3. Leases'!$G$17-1)/('3. Leases'!$H$17+'2. Inputs'!$B$11))*('3. Leases'!$H$17+'2. Inputs'!$B$11))/4),0)+IF(BU37='3. Leases'!$H$17,'2. Inputs'!$B$12*MAX(0,'3. Leases'!$F$17*'3. Leases'!$E$17*(1+'2. Inputs'!$B$6)^(('3. Leases'!$G$17+'3. Leases'!$H$17+INT(($A37-'3. Leases'!$G$17-1)/('3. Leases'!$H$17+'2. Inputs'!$B$11))*('3. Leases'!$H$17+'2. Inputs'!$B$11))/4)-('2. Inputs'!$B$3+'2. Inputs'!$B$4)*(1+'2. Inputs'!$B$7)^(('3. Leases'!$G$17+'3. Leases'!$H$17+INT(($A37-'3. Leases'!$G$17-1)/('3. Leases'!$H$17+'2. Inputs'!$B$11))*('3. Leases'!$H$17+'2. Inputs'!$B$11))/4))*'3. Leases'!$C$17,0))</f>
        <v>0</v>
      </c>
      <c r="BY37" s="15" t="n">
        <f aca="false">IF($A37&lt;='3. Leases'!$G$17,0,IF(BU37&lt;'3. Leases'!$H$17,'3. Leases'!$C$17,0))</f>
        <v>0</v>
      </c>
      <c r="BZ37" s="14" t="n">
        <f aca="false">IF($A37&lt;='3. Leases'!$G$18,-1,MOD($A37-'3. Leases'!$G$18-1,('3. Leases'!$H$18+'2. Inputs'!$B$11)))</f>
        <v>13</v>
      </c>
      <c r="CA37" s="15" t="n">
        <f aca="false">IF($A37&lt;='3. Leases'!$G$18,'3. Leases'!$C$18*'3. Leases'!$D$18/4,IF(BZ37&lt;'3. Leases'!$H$18+'2. Inputs'!$B$10,0,'3. Leases'!$C$18*MAX(0,'3. Leases'!$F$18*'3. Leases'!$E$18*(1+'2. Inputs'!$B$6)^(('3. Leases'!$G$18+'3. Leases'!$H$18+INT(($A37-'3. Leases'!$G$18-1)/('3. Leases'!$H$18+'2. Inputs'!$B$11))*('3. Leases'!$H$18+'2. Inputs'!$B$11))/4)-('2. Inputs'!$B$3+'2. Inputs'!$B$4)*(1+'2. Inputs'!$B$7)^(('3. Leases'!$G$18+'3. Leases'!$H$18+INT(($A37-'3. Leases'!$G$18-1)/('3. Leases'!$H$18+'2. Inputs'!$B$11))*('3. Leases'!$H$18+'2. Inputs'!$B$11))/4))/4))</f>
        <v>97650.1310263876</v>
      </c>
      <c r="CB37" s="15" t="n">
        <f aca="false">IF($A37&lt;='3. Leases'!$G$18,'3. Leases'!$C$18*'3. Leases'!$D$18,IF(BZ37&lt;'3. Leases'!$H$18,0,'3. Leases'!$C$18*MAX(0,'3. Leases'!$F$18*'3. Leases'!$E$18*(1+'2. Inputs'!$B$6)^(('3. Leases'!$G$18+'3. Leases'!$H$18+INT(($A37-'3. Leases'!$G$18-1)/('3. Leases'!$H$18+'2. Inputs'!$B$11))*('3. Leases'!$H$18+'2. Inputs'!$B$11))/4)-('2. Inputs'!$B$3+'2. Inputs'!$B$4)*(1+'2. Inputs'!$B$7)^(('3. Leases'!$G$18+'3. Leases'!$H$18+INT(($A37-'3. Leases'!$G$18-1)/('3. Leases'!$H$18+'2. Inputs'!$B$11))*('3. Leases'!$H$18+'2. Inputs'!$B$11))/4))))</f>
        <v>390600.52410555</v>
      </c>
      <c r="CC37" s="15" t="n">
        <f aca="false">IF($A37&lt;='3. Leases'!$G$18,0,IF(BZ37=0,'3. Leases'!$C$18*'2. Inputs'!$B$8*(1+'2. Inputs'!$B$7)^(('3. Leases'!$G$18+INT(($A37-'3. Leases'!$G$18-1)/('3. Leases'!$H$18+'2. Inputs'!$B$11))*('3. Leases'!$H$18+'2. Inputs'!$B$11))/4),0)+IF(BZ37='3. Leases'!$H$18,'2. Inputs'!$B$12*MAX(0,'3. Leases'!$F$18*'3. Leases'!$E$18*(1+'2. Inputs'!$B$6)^(('3. Leases'!$G$18+'3. Leases'!$H$18+INT(($A37-'3. Leases'!$G$18-1)/('3. Leases'!$H$18+'2. Inputs'!$B$11))*('3. Leases'!$H$18+'2. Inputs'!$B$11))/4)-('2. Inputs'!$B$3+'2. Inputs'!$B$4)*(1+'2. Inputs'!$B$7)^(('3. Leases'!$G$18+'3. Leases'!$H$18+INT(($A37-'3. Leases'!$G$18-1)/('3. Leases'!$H$18+'2. Inputs'!$B$11))*('3. Leases'!$H$18+'2. Inputs'!$B$11))/4))*'3. Leases'!$C$18,0))</f>
        <v>0</v>
      </c>
      <c r="CD37" s="15" t="n">
        <f aca="false">IF($A37&lt;='3. Leases'!$G$18,0,IF(BZ37&lt;'3. Leases'!$H$18,'3. Leases'!$C$18,0))</f>
        <v>0</v>
      </c>
      <c r="CE37" s="14" t="n">
        <f aca="false">IF($A37&lt;='3. Leases'!$G$19,-1,MOD($A37-'3. Leases'!$G$19-1,('3. Leases'!$H$19+'2. Inputs'!$B$11)))</f>
        <v>9</v>
      </c>
      <c r="CF37" s="15" t="n">
        <f aca="false">IF($A37&lt;='3. Leases'!$G$19,'3. Leases'!$C$19*'3. Leases'!$D$19/4,IF(CE37&lt;'3. Leases'!$H$19+'2. Inputs'!$B$10,0,'3. Leases'!$C$19*MAX(0,'3. Leases'!$F$19*'3. Leases'!$E$19*(1+'2. Inputs'!$B$6)^(('3. Leases'!$G$19+'3. Leases'!$H$19+INT(($A37-'3. Leases'!$G$19-1)/('3. Leases'!$H$19+'2. Inputs'!$B$11))*('3. Leases'!$H$19+'2. Inputs'!$B$11))/4)-('2. Inputs'!$B$3+'2. Inputs'!$B$4)*(1+'2. Inputs'!$B$7)^(('3. Leases'!$G$19+'3. Leases'!$H$19+INT(($A37-'3. Leases'!$G$19-1)/('3. Leases'!$H$19+'2. Inputs'!$B$11))*('3. Leases'!$H$19+'2. Inputs'!$B$11))/4))/4))</f>
        <v>24444.2574627658</v>
      </c>
      <c r="CG37" s="15" t="n">
        <f aca="false">IF($A37&lt;='3. Leases'!$G$19,'3. Leases'!$C$19*'3. Leases'!$D$19,IF(CE37&lt;'3. Leases'!$H$19,0,'3. Leases'!$C$19*MAX(0,'3. Leases'!$F$19*'3. Leases'!$E$19*(1+'2. Inputs'!$B$6)^(('3. Leases'!$G$19+'3. Leases'!$H$19+INT(($A37-'3. Leases'!$G$19-1)/('3. Leases'!$H$19+'2. Inputs'!$B$11))*('3. Leases'!$H$19+'2. Inputs'!$B$11))/4)-('2. Inputs'!$B$3+'2. Inputs'!$B$4)*(1+'2. Inputs'!$B$7)^(('3. Leases'!$G$19+'3. Leases'!$H$19+INT(($A37-'3. Leases'!$G$19-1)/('3. Leases'!$H$19+'2. Inputs'!$B$11))*('3. Leases'!$H$19+'2. Inputs'!$B$11))/4))))</f>
        <v>97777.029851063</v>
      </c>
      <c r="CH37" s="15" t="n">
        <f aca="false">IF($A37&lt;='3. Leases'!$G$19,0,IF(CE37=0,'3. Leases'!$C$19*'2. Inputs'!$B$8*(1+'2. Inputs'!$B$7)^(('3. Leases'!$G$19+INT(($A37-'3. Leases'!$G$19-1)/('3. Leases'!$H$19+'2. Inputs'!$B$11))*('3. Leases'!$H$19+'2. Inputs'!$B$11))/4),0)+IF(CE37='3. Leases'!$H$19,'2. Inputs'!$B$12*MAX(0,'3. Leases'!$F$19*'3. Leases'!$E$19*(1+'2. Inputs'!$B$6)^(('3. Leases'!$G$19+'3. Leases'!$H$19+INT(($A37-'3. Leases'!$G$19-1)/('3. Leases'!$H$19+'2. Inputs'!$B$11))*('3. Leases'!$H$19+'2. Inputs'!$B$11))/4)-('2. Inputs'!$B$3+'2. Inputs'!$B$4)*(1+'2. Inputs'!$B$7)^(('3. Leases'!$G$19+'3. Leases'!$H$19+INT(($A37-'3. Leases'!$G$19-1)/('3. Leases'!$H$19+'2. Inputs'!$B$11))*('3. Leases'!$H$19+'2. Inputs'!$B$11))/4))*'3. Leases'!$C$19,0))</f>
        <v>0</v>
      </c>
      <c r="CI37" s="15" t="n">
        <f aca="false">IF($A37&lt;='3. Leases'!$G$19,0,IF(CE37&lt;'3. Leases'!$H$19,'3. Leases'!$C$19,0))</f>
        <v>0</v>
      </c>
      <c r="CJ37" s="15" t="n">
        <f aca="false">D37+I37+N37+S37+X37+AC37+AH37+AM37+AR37+AW37+BB37+BG37+BL37+BQ37+BV37+CA37+CF37</f>
        <v>1037415.26854631</v>
      </c>
      <c r="CK37" s="15" t="n">
        <f aca="false">E37+J37+O37+T37+Y37+AD37+AI37+AN37+AS37+AX37+BC37+BH37+BM37+BR37+BW37+CB37+CG37</f>
        <v>4435508.37676567</v>
      </c>
      <c r="CL37" s="15" t="n">
        <f aca="false">F37+K37+P37+U37+Z37+AE37+AJ37+AO37+AT37+AY37+BD37+BI37+BN37+BS37+BX37+CC37+CH37</f>
        <v>0</v>
      </c>
      <c r="CM37" s="15" t="n">
        <f aca="false">G37+L37+Q37+V37+AA37+AF37+AK37+AP37+AU37+AZ37+BE37+BJ37+BO37+BT37+BY37+CD37+CI37</f>
        <v>2120</v>
      </c>
      <c r="CN37" s="15" t="n">
        <f aca="false">CJ37*(1-'2. Inputs'!$B$13)*(1-'2. Inputs'!$B$15)-CM37*('2. Inputs'!$B$5-'2. Inputs'!$B$4*MIN('2. Inputs'!$B$14,'2. Inputs'!$B$9)/'2. Inputs'!$B$9)*(1+'2. Inputs'!$B$7)^(($A37-1)/4)/4</f>
        <v>908873.745443614</v>
      </c>
      <c r="CO37" s="15" t="n">
        <f aca="false">CN37-CL37</f>
        <v>908873.745443614</v>
      </c>
      <c r="CP37" s="16" t="n">
        <f aca="false">1/(1+((1+'2. Inputs'!$B$16)^0.25-1))^$A37</f>
        <v>0.49985866554137</v>
      </c>
      <c r="CQ37" s="15" t="n">
        <f aca="false">CO37*CP37</f>
        <v>454308.417543032</v>
      </c>
    </row>
    <row r="38" customFormat="false" ht="15" hidden="false" customHeight="false" outlineLevel="0" collapsed="false">
      <c r="A38" s="0" t="n">
        <v>35</v>
      </c>
      <c r="B38" s="0" t="n">
        <f aca="false">CEILING(A38/4,1)</f>
        <v>9</v>
      </c>
      <c r="C38" s="14" t="n">
        <f aca="false">IF($A38&lt;='3. Leases'!$G$3,-1,MOD($A38-'3. Leases'!$G$3-1,('3. Leases'!$H$3+'2. Inputs'!$B$11)))</f>
        <v>-1</v>
      </c>
      <c r="D38" s="15" t="n">
        <f aca="false">IF($A38&lt;='3. Leases'!$G$3,'3. Leases'!$C$3*'3. Leases'!$D$3/4,IF(C38&lt;'3. Leases'!$H$3+'2. Inputs'!$B$10,0,'3. Leases'!$C$3*MAX(0,'3. Leases'!$F$3*'3. Leases'!$E$3*(1+'2. Inputs'!$B$6)^(('3. Leases'!$G$3+'3. Leases'!$H$3+INT(($A38-'3. Leases'!$G$3-1)/('3. Leases'!$H$3+'2. Inputs'!$B$11))*('3. Leases'!$H$3+'2. Inputs'!$B$11))/4)-('2. Inputs'!$B$3+'2. Inputs'!$B$4)*(1+'2. Inputs'!$B$7)^(('3. Leases'!$G$3+'3. Leases'!$H$3+INT(($A38-'3. Leases'!$G$3-1)/('3. Leases'!$H$3+'2. Inputs'!$B$11))*('3. Leases'!$H$3+'2. Inputs'!$B$11))/4))/4))</f>
        <v>140400</v>
      </c>
      <c r="E38" s="15" t="n">
        <f aca="false">IF($A38&lt;='3. Leases'!$G$3,'3. Leases'!$C$3*'3. Leases'!$D$3,IF(C38&lt;'3. Leases'!$H$3,0,'3. Leases'!$C$3*MAX(0,'3. Leases'!$F$3*'3. Leases'!$E$3*(1+'2. Inputs'!$B$6)^(('3. Leases'!$G$3+'3. Leases'!$H$3+INT(($A38-'3. Leases'!$G$3-1)/('3. Leases'!$H$3+'2. Inputs'!$B$11))*('3. Leases'!$H$3+'2. Inputs'!$B$11))/4)-('2. Inputs'!$B$3+'2. Inputs'!$B$4)*(1+'2. Inputs'!$B$7)^(('3. Leases'!$G$3+'3. Leases'!$H$3+INT(($A38-'3. Leases'!$G$3-1)/('3. Leases'!$H$3+'2. Inputs'!$B$11))*('3. Leases'!$H$3+'2. Inputs'!$B$11))/4))))</f>
        <v>561600</v>
      </c>
      <c r="F38" s="15" t="n">
        <f aca="false">IF($A38&lt;='3. Leases'!$G$3,0,IF(C38=0,'3. Leases'!$C$3*'2. Inputs'!$B$8*(1+'2. Inputs'!$B$7)^(('3. Leases'!$G$3+INT(($A38-'3. Leases'!$G$3-1)/('3. Leases'!$H$3+'2. Inputs'!$B$11))*('3. Leases'!$H$3+'2. Inputs'!$B$11))/4),0)+IF(C38='3. Leases'!$H$3,'2. Inputs'!$B$12*MAX(0,'3. Leases'!$F$3*'3. Leases'!$E$3*(1+'2. Inputs'!$B$6)^(('3. Leases'!$G$3+'3. Leases'!$H$3+INT(($A38-'3. Leases'!$G$3-1)/('3. Leases'!$H$3+'2. Inputs'!$B$11))*('3. Leases'!$H$3+'2. Inputs'!$B$11))/4)-('2. Inputs'!$B$3+'2. Inputs'!$B$4)*(1+'2. Inputs'!$B$7)^(('3. Leases'!$G$3+'3. Leases'!$H$3+INT(($A38-'3. Leases'!$G$3-1)/('3. Leases'!$H$3+'2. Inputs'!$B$11))*('3. Leases'!$H$3+'2. Inputs'!$B$11))/4))*'3. Leases'!$C$3,0))</f>
        <v>0</v>
      </c>
      <c r="G38" s="15" t="n">
        <f aca="false">IF($A38&lt;='3. Leases'!$G$3,0,IF(C38&lt;'3. Leases'!$H$3,'3. Leases'!$C$3,0))</f>
        <v>0</v>
      </c>
      <c r="H38" s="14" t="n">
        <f aca="false">IF($A38&lt;='3. Leases'!$G$4,-1,MOD($A38-'3. Leases'!$G$4-1,('3. Leases'!$H$4+'2. Inputs'!$B$11)))</f>
        <v>20</v>
      </c>
      <c r="I38" s="15" t="n">
        <f aca="false">IF($A38&lt;='3. Leases'!$G$4,'3. Leases'!$C$4*'3. Leases'!$D$4/4,IF(H38&lt;'3. Leases'!$H$4+'2. Inputs'!$B$10,0,'3. Leases'!$C$4*MAX(0,'3. Leases'!$F$4*'3. Leases'!$E$4*(1+'2. Inputs'!$B$6)^(('3. Leases'!$G$4+'3. Leases'!$H$4+INT(($A38-'3. Leases'!$G$4-1)/('3. Leases'!$H$4+'2. Inputs'!$B$11))*('3. Leases'!$H$4+'2. Inputs'!$B$11))/4)-('2. Inputs'!$B$3+'2. Inputs'!$B$4)*(1+'2. Inputs'!$B$7)^(('3. Leases'!$G$4+'3. Leases'!$H$4+INT(($A38-'3. Leases'!$G$4-1)/('3. Leases'!$H$4+'2. Inputs'!$B$11))*('3. Leases'!$H$4+'2. Inputs'!$B$11))/4))/4))</f>
        <v>142225.890018863</v>
      </c>
      <c r="J38" s="15" t="n">
        <f aca="false">IF($A38&lt;='3. Leases'!$G$4,'3. Leases'!$C$4*'3. Leases'!$D$4,IF(H38&lt;'3. Leases'!$H$4,0,'3. Leases'!$C$4*MAX(0,'3. Leases'!$F$4*'3. Leases'!$E$4*(1+'2. Inputs'!$B$6)^(('3. Leases'!$G$4+'3. Leases'!$H$4+INT(($A38-'3. Leases'!$G$4-1)/('3. Leases'!$H$4+'2. Inputs'!$B$11))*('3. Leases'!$H$4+'2. Inputs'!$B$11))/4)-('2. Inputs'!$B$3+'2. Inputs'!$B$4)*(1+'2. Inputs'!$B$7)^(('3. Leases'!$G$4+'3. Leases'!$H$4+INT(($A38-'3. Leases'!$G$4-1)/('3. Leases'!$H$4+'2. Inputs'!$B$11))*('3. Leases'!$H$4+'2. Inputs'!$B$11))/4))))</f>
        <v>568903.56007545</v>
      </c>
      <c r="K38" s="15" t="n">
        <f aca="false">IF($A38&lt;='3. Leases'!$G$4,0,IF(H38=0,'3. Leases'!$C$4*'2. Inputs'!$B$8*(1+'2. Inputs'!$B$7)^(('3. Leases'!$G$4+INT(($A38-'3. Leases'!$G$4-1)/('3. Leases'!$H$4+'2. Inputs'!$B$11))*('3. Leases'!$H$4+'2. Inputs'!$B$11))/4),0)+IF(H38='3. Leases'!$H$4,'2. Inputs'!$B$12*MAX(0,'3. Leases'!$F$4*'3. Leases'!$E$4*(1+'2. Inputs'!$B$6)^(('3. Leases'!$G$4+'3. Leases'!$H$4+INT(($A38-'3. Leases'!$G$4-1)/('3. Leases'!$H$4+'2. Inputs'!$B$11))*('3. Leases'!$H$4+'2. Inputs'!$B$11))/4)-('2. Inputs'!$B$3+'2. Inputs'!$B$4)*(1+'2. Inputs'!$B$7)^(('3. Leases'!$G$4+'3. Leases'!$H$4+INT(($A38-'3. Leases'!$G$4-1)/('3. Leases'!$H$4+'2. Inputs'!$B$11))*('3. Leases'!$H$4+'2. Inputs'!$B$11))/4))*'3. Leases'!$C$4,0))</f>
        <v>0</v>
      </c>
      <c r="L38" s="15" t="n">
        <f aca="false">IF($A38&lt;='3. Leases'!$G$4,0,IF(H38&lt;'3. Leases'!$H$4,'3. Leases'!$C$4,0))</f>
        <v>0</v>
      </c>
      <c r="M38" s="14" t="n">
        <f aca="false">IF($A38&lt;='3. Leases'!$G$5,-1,MOD($A38-'3. Leases'!$G$5-1,('3. Leases'!$H$5+'2. Inputs'!$B$11)))</f>
        <v>4</v>
      </c>
      <c r="N38" s="15" t="n">
        <f aca="false">IF($A38&lt;='3. Leases'!$G$5,'3. Leases'!$C$5*'3. Leases'!$D$5/4,IF(M38&lt;'3. Leases'!$H$5+'2. Inputs'!$B$10,0,'3. Leases'!$C$5*MAX(0,'3. Leases'!$F$5*'3. Leases'!$E$5*(1+'2. Inputs'!$B$6)^(('3. Leases'!$G$5+'3. Leases'!$H$5+INT(($A38-'3. Leases'!$G$5-1)/('3. Leases'!$H$5+'2. Inputs'!$B$11))*('3. Leases'!$H$5+'2. Inputs'!$B$11))/4)-('2. Inputs'!$B$3+'2. Inputs'!$B$4)*(1+'2. Inputs'!$B$7)^(('3. Leases'!$G$5+'3. Leases'!$H$5+INT(($A38-'3. Leases'!$G$5-1)/('3. Leases'!$H$5+'2. Inputs'!$B$11))*('3. Leases'!$H$5+'2. Inputs'!$B$11))/4))/4))</f>
        <v>0</v>
      </c>
      <c r="O38" s="15" t="n">
        <f aca="false">IF($A38&lt;='3. Leases'!$G$5,'3. Leases'!$C$5*'3. Leases'!$D$5,IF(M38&lt;'3. Leases'!$H$5,0,'3. Leases'!$C$5*MAX(0,'3. Leases'!$F$5*'3. Leases'!$E$5*(1+'2. Inputs'!$B$6)^(('3. Leases'!$G$5+'3. Leases'!$H$5+INT(($A38-'3. Leases'!$G$5-1)/('3. Leases'!$H$5+'2. Inputs'!$B$11))*('3. Leases'!$H$5+'2. Inputs'!$B$11))/4)-('2. Inputs'!$B$3+'2. Inputs'!$B$4)*(1+'2. Inputs'!$B$7)^(('3. Leases'!$G$5+'3. Leases'!$H$5+INT(($A38-'3. Leases'!$G$5-1)/('3. Leases'!$H$5+'2. Inputs'!$B$11))*('3. Leases'!$H$5+'2. Inputs'!$B$11))/4))))</f>
        <v>326780.746851065</v>
      </c>
      <c r="P38" s="15" t="n">
        <f aca="false">IF($A38&lt;='3. Leases'!$G$5,0,IF(M38=0,'3. Leases'!$C$5*'2. Inputs'!$B$8*(1+'2. Inputs'!$B$7)^(('3. Leases'!$G$5+INT(($A38-'3. Leases'!$G$5-1)/('3. Leases'!$H$5+'2. Inputs'!$B$11))*('3. Leases'!$H$5+'2. Inputs'!$B$11))/4),0)+IF(M38='3. Leases'!$H$5,'2. Inputs'!$B$12*MAX(0,'3. Leases'!$F$5*'3. Leases'!$E$5*(1+'2. Inputs'!$B$6)^(('3. Leases'!$G$5+'3. Leases'!$H$5+INT(($A38-'3. Leases'!$G$5-1)/('3. Leases'!$H$5+'2. Inputs'!$B$11))*('3. Leases'!$H$5+'2. Inputs'!$B$11))/4)-('2. Inputs'!$B$3+'2. Inputs'!$B$4)*(1+'2. Inputs'!$B$7)^(('3. Leases'!$G$5+'3. Leases'!$H$5+INT(($A38-'3. Leases'!$G$5-1)/('3. Leases'!$H$5+'2. Inputs'!$B$11))*('3. Leases'!$H$5+'2. Inputs'!$B$11))/4))*'3. Leases'!$C$5,0))</f>
        <v>49017.1120276597</v>
      </c>
      <c r="Q38" s="15" t="n">
        <f aca="false">IF($A38&lt;='3. Leases'!$G$5,0,IF(M38&lt;'3. Leases'!$H$5,'3. Leases'!$C$5,0))</f>
        <v>0</v>
      </c>
      <c r="R38" s="14" t="n">
        <f aca="false">IF($A38&lt;='3. Leases'!$G$6,-1,MOD($A38-'3. Leases'!$G$6-1,('3. Leases'!$H$6+'2. Inputs'!$B$11)))</f>
        <v>0</v>
      </c>
      <c r="S38" s="15" t="n">
        <f aca="false">IF($A38&lt;='3. Leases'!$G$6,'3. Leases'!$C$6*'3. Leases'!$D$6/4,IF(R38&lt;'3. Leases'!$H$6+'2. Inputs'!$B$10,0,'3. Leases'!$C$6*MAX(0,'3. Leases'!$F$6*'3. Leases'!$E$6*(1+'2. Inputs'!$B$6)^(('3. Leases'!$G$6+'3. Leases'!$H$6+INT(($A38-'3. Leases'!$G$6-1)/('3. Leases'!$H$6+'2. Inputs'!$B$11))*('3. Leases'!$H$6+'2. Inputs'!$B$11))/4)-('2. Inputs'!$B$3+'2. Inputs'!$B$4)*(1+'2. Inputs'!$B$7)^(('3. Leases'!$G$6+'3. Leases'!$H$6+INT(($A38-'3. Leases'!$G$6-1)/('3. Leases'!$H$6+'2. Inputs'!$B$11))*('3. Leases'!$H$6+'2. Inputs'!$B$11))/4))/4))</f>
        <v>0</v>
      </c>
      <c r="T38" s="15" t="n">
        <f aca="false">IF($A38&lt;='3. Leases'!$G$6,'3. Leases'!$C$6*'3. Leases'!$D$6,IF(R38&lt;'3. Leases'!$H$6,0,'3. Leases'!$C$6*MAX(0,'3. Leases'!$F$6*'3. Leases'!$E$6*(1+'2. Inputs'!$B$6)^(('3. Leases'!$G$6+'3. Leases'!$H$6+INT(($A38-'3. Leases'!$G$6-1)/('3. Leases'!$H$6+'2. Inputs'!$B$11))*('3. Leases'!$H$6+'2. Inputs'!$B$11))/4)-('2. Inputs'!$B$3+'2. Inputs'!$B$4)*(1+'2. Inputs'!$B$7)^(('3. Leases'!$G$6+'3. Leases'!$H$6+INT(($A38-'3. Leases'!$G$6-1)/('3. Leases'!$H$6+'2. Inputs'!$B$11))*('3. Leases'!$H$6+'2. Inputs'!$B$11))/4))))</f>
        <v>0</v>
      </c>
      <c r="U38" s="15" t="n">
        <f aca="false">IF($A38&lt;='3. Leases'!$G$6,0,IF(R38=0,'3. Leases'!$C$6*'2. Inputs'!$B$8*(1+'2. Inputs'!$B$7)^(('3. Leases'!$G$6+INT(($A38-'3. Leases'!$G$6-1)/('3. Leases'!$H$6+'2. Inputs'!$B$11))*('3. Leases'!$H$6+'2. Inputs'!$B$11))/4),0)+IF(R38='3. Leases'!$H$6,'2. Inputs'!$B$12*MAX(0,'3. Leases'!$F$6*'3. Leases'!$E$6*(1+'2. Inputs'!$B$6)^(('3. Leases'!$G$6+'3. Leases'!$H$6+INT(($A38-'3. Leases'!$G$6-1)/('3. Leases'!$H$6+'2. Inputs'!$B$11))*('3. Leases'!$H$6+'2. Inputs'!$B$11))/4)-('2. Inputs'!$B$3+'2. Inputs'!$B$4)*(1+'2. Inputs'!$B$7)^(('3. Leases'!$G$6+'3. Leases'!$H$6+INT(($A38-'3. Leases'!$G$6-1)/('3. Leases'!$H$6+'2. Inputs'!$B$11))*('3. Leases'!$H$6+'2. Inputs'!$B$11))/4))*'3. Leases'!$C$6,0))</f>
        <v>142103.683304872</v>
      </c>
      <c r="V38" s="15" t="n">
        <f aca="false">IF($A38&lt;='3. Leases'!$G$6,0,IF(R38&lt;'3. Leases'!$H$6,'3. Leases'!$C$6,0))</f>
        <v>640</v>
      </c>
      <c r="W38" s="14" t="n">
        <f aca="false">IF($A38&lt;='3. Leases'!$G$7,-1,MOD($A38-'3. Leases'!$G$7-1,('3. Leases'!$H$7+'2. Inputs'!$B$11)))</f>
        <v>10</v>
      </c>
      <c r="X38" s="15" t="n">
        <f aca="false">IF($A38&lt;='3. Leases'!$G$7,'3. Leases'!$C$7*'3. Leases'!$D$7/4,IF(W38&lt;'3. Leases'!$H$7+'2. Inputs'!$B$10,0,'3. Leases'!$C$7*MAX(0,'3. Leases'!$F$7*'3. Leases'!$E$7*(1+'2. Inputs'!$B$6)^(('3. Leases'!$G$7+'3. Leases'!$H$7+INT(($A38-'3. Leases'!$G$7-1)/('3. Leases'!$H$7+'2. Inputs'!$B$11))*('3. Leases'!$H$7+'2. Inputs'!$B$11))/4)-('2. Inputs'!$B$3+'2. Inputs'!$B$4)*(1+'2. Inputs'!$B$7)^(('3. Leases'!$G$7+'3. Leases'!$H$7+INT(($A38-'3. Leases'!$G$7-1)/('3. Leases'!$H$7+'2. Inputs'!$B$11))*('3. Leases'!$H$7+'2. Inputs'!$B$11))/4))/4))</f>
        <v>110751.634654675</v>
      </c>
      <c r="Y38" s="15" t="n">
        <f aca="false">IF($A38&lt;='3. Leases'!$G$7,'3. Leases'!$C$7*'3. Leases'!$D$7,IF(W38&lt;'3. Leases'!$H$7,0,'3. Leases'!$C$7*MAX(0,'3. Leases'!$F$7*'3. Leases'!$E$7*(1+'2. Inputs'!$B$6)^(('3. Leases'!$G$7+'3. Leases'!$H$7+INT(($A38-'3. Leases'!$G$7-1)/('3. Leases'!$H$7+'2. Inputs'!$B$11))*('3. Leases'!$H$7+'2. Inputs'!$B$11))/4)-('2. Inputs'!$B$3+'2. Inputs'!$B$4)*(1+'2. Inputs'!$B$7)^(('3. Leases'!$G$7+'3. Leases'!$H$7+INT(($A38-'3. Leases'!$G$7-1)/('3. Leases'!$H$7+'2. Inputs'!$B$11))*('3. Leases'!$H$7+'2. Inputs'!$B$11))/4))))</f>
        <v>443006.5386187</v>
      </c>
      <c r="Z38" s="15" t="n">
        <f aca="false">IF($A38&lt;='3. Leases'!$G$7,0,IF(W38=0,'3. Leases'!$C$7*'2. Inputs'!$B$8*(1+'2. Inputs'!$B$7)^(('3. Leases'!$G$7+INT(($A38-'3. Leases'!$G$7-1)/('3. Leases'!$H$7+'2. Inputs'!$B$11))*('3. Leases'!$H$7+'2. Inputs'!$B$11))/4),0)+IF(W38='3. Leases'!$H$7,'2. Inputs'!$B$12*MAX(0,'3. Leases'!$F$7*'3. Leases'!$E$7*(1+'2. Inputs'!$B$6)^(('3. Leases'!$G$7+'3. Leases'!$H$7+INT(($A38-'3. Leases'!$G$7-1)/('3. Leases'!$H$7+'2. Inputs'!$B$11))*('3. Leases'!$H$7+'2. Inputs'!$B$11))/4)-('2. Inputs'!$B$3+'2. Inputs'!$B$4)*(1+'2. Inputs'!$B$7)^(('3. Leases'!$G$7+'3. Leases'!$H$7+INT(($A38-'3. Leases'!$G$7-1)/('3. Leases'!$H$7+'2. Inputs'!$B$11))*('3. Leases'!$H$7+'2. Inputs'!$B$11))/4))*'3. Leases'!$C$7,0))</f>
        <v>0</v>
      </c>
      <c r="AA38" s="15" t="n">
        <f aca="false">IF($A38&lt;='3. Leases'!$G$7,0,IF(W38&lt;'3. Leases'!$H$7,'3. Leases'!$C$7,0))</f>
        <v>0</v>
      </c>
      <c r="AB38" s="14" t="n">
        <f aca="false">IF($A38&lt;='3. Leases'!$G$8,-1,MOD($A38-'3. Leases'!$G$8-1,('3. Leases'!$H$8+'2. Inputs'!$B$11)))</f>
        <v>16</v>
      </c>
      <c r="AC38" s="15" t="n">
        <f aca="false">IF($A38&lt;='3. Leases'!$G$8,'3. Leases'!$C$8*'3. Leases'!$D$8/4,IF(AB38&lt;'3. Leases'!$H$8+'2. Inputs'!$B$10,0,'3. Leases'!$C$8*MAX(0,'3. Leases'!$F$8*'3. Leases'!$E$8*(1+'2. Inputs'!$B$6)^(('3. Leases'!$G$8+'3. Leases'!$H$8+INT(($A38-'3. Leases'!$G$8-1)/('3. Leases'!$H$8+'2. Inputs'!$B$11))*('3. Leases'!$H$8+'2. Inputs'!$B$11))/4)-('2. Inputs'!$B$3+'2. Inputs'!$B$4)*(1+'2. Inputs'!$B$7)^(('3. Leases'!$G$8+'3. Leases'!$H$8+INT(($A38-'3. Leases'!$G$8-1)/('3. Leases'!$H$8+'2. Inputs'!$B$11))*('3. Leases'!$H$8+'2. Inputs'!$B$11))/4))/4))</f>
        <v>64433.4097541974</v>
      </c>
      <c r="AD38" s="15" t="n">
        <f aca="false">IF($A38&lt;='3. Leases'!$G$8,'3. Leases'!$C$8*'3. Leases'!$D$8,IF(AB38&lt;'3. Leases'!$H$8,0,'3. Leases'!$C$8*MAX(0,'3. Leases'!$F$8*'3. Leases'!$E$8*(1+'2. Inputs'!$B$6)^(('3. Leases'!$G$8+'3. Leases'!$H$8+INT(($A38-'3. Leases'!$G$8-1)/('3. Leases'!$H$8+'2. Inputs'!$B$11))*('3. Leases'!$H$8+'2. Inputs'!$B$11))/4)-('2. Inputs'!$B$3+'2. Inputs'!$B$4)*(1+'2. Inputs'!$B$7)^(('3. Leases'!$G$8+'3. Leases'!$H$8+INT(($A38-'3. Leases'!$G$8-1)/('3. Leases'!$H$8+'2. Inputs'!$B$11))*('3. Leases'!$H$8+'2. Inputs'!$B$11))/4))))</f>
        <v>257733.639016789</v>
      </c>
      <c r="AE38" s="15" t="n">
        <f aca="false">IF($A38&lt;='3. Leases'!$G$8,0,IF(AB38=0,'3. Leases'!$C$8*'2. Inputs'!$B$8*(1+'2. Inputs'!$B$7)^(('3. Leases'!$G$8+INT(($A38-'3. Leases'!$G$8-1)/('3. Leases'!$H$8+'2. Inputs'!$B$11))*('3. Leases'!$H$8+'2. Inputs'!$B$11))/4),0)+IF(AB38='3. Leases'!$H$8,'2. Inputs'!$B$12*MAX(0,'3. Leases'!$F$8*'3. Leases'!$E$8*(1+'2. Inputs'!$B$6)^(('3. Leases'!$G$8+'3. Leases'!$H$8+INT(($A38-'3. Leases'!$G$8-1)/('3. Leases'!$H$8+'2. Inputs'!$B$11))*('3. Leases'!$H$8+'2. Inputs'!$B$11))/4)-('2. Inputs'!$B$3+'2. Inputs'!$B$4)*(1+'2. Inputs'!$B$7)^(('3. Leases'!$G$8+'3. Leases'!$H$8+INT(($A38-'3. Leases'!$G$8-1)/('3. Leases'!$H$8+'2. Inputs'!$B$11))*('3. Leases'!$H$8+'2. Inputs'!$B$11))/4))*'3. Leases'!$C$8,0))</f>
        <v>0</v>
      </c>
      <c r="AF38" s="15" t="n">
        <f aca="false">IF($A38&lt;='3. Leases'!$G$8,0,IF(AB38&lt;'3. Leases'!$H$8,'3. Leases'!$C$8,0))</f>
        <v>0</v>
      </c>
      <c r="AG38" s="14" t="n">
        <f aca="false">IF($A38&lt;='3. Leases'!$G$9,-1,MOD($A38-'3. Leases'!$G$9-1,('3. Leases'!$H$9+'2. Inputs'!$B$11)))</f>
        <v>12</v>
      </c>
      <c r="AH38" s="15" t="n">
        <f aca="false">IF($A38&lt;='3. Leases'!$G$9,'3. Leases'!$C$9*'3. Leases'!$D$9/4,IF(AG38&lt;'3. Leases'!$H$9+'2. Inputs'!$B$10,0,'3. Leases'!$C$9*MAX(0,'3. Leases'!$F$9*'3. Leases'!$E$9*(1+'2. Inputs'!$B$6)^(('3. Leases'!$G$9+'3. Leases'!$H$9+INT(($A38-'3. Leases'!$G$9-1)/('3. Leases'!$H$9+'2. Inputs'!$B$11))*('3. Leases'!$H$9+'2. Inputs'!$B$11))/4)-('2. Inputs'!$B$3+'2. Inputs'!$B$4)*(1+'2. Inputs'!$B$7)^(('3. Leases'!$G$9+'3. Leases'!$H$9+INT(($A38-'3. Leases'!$G$9-1)/('3. Leases'!$H$9+'2. Inputs'!$B$11))*('3. Leases'!$H$9+'2. Inputs'!$B$11))/4))/4))</f>
        <v>59048.6411656326</v>
      </c>
      <c r="AI38" s="15" t="n">
        <f aca="false">IF($A38&lt;='3. Leases'!$G$9,'3. Leases'!$C$9*'3. Leases'!$D$9,IF(AG38&lt;'3. Leases'!$H$9,0,'3. Leases'!$C$9*MAX(0,'3. Leases'!$F$9*'3. Leases'!$E$9*(1+'2. Inputs'!$B$6)^(('3. Leases'!$G$9+'3. Leases'!$H$9+INT(($A38-'3. Leases'!$G$9-1)/('3. Leases'!$H$9+'2. Inputs'!$B$11))*('3. Leases'!$H$9+'2. Inputs'!$B$11))/4)-('2. Inputs'!$B$3+'2. Inputs'!$B$4)*(1+'2. Inputs'!$B$7)^(('3. Leases'!$G$9+'3. Leases'!$H$9+INT(($A38-'3. Leases'!$G$9-1)/('3. Leases'!$H$9+'2. Inputs'!$B$11))*('3. Leases'!$H$9+'2. Inputs'!$B$11))/4))))</f>
        <v>236194.564662531</v>
      </c>
      <c r="AJ38" s="15" t="n">
        <f aca="false">IF($A38&lt;='3. Leases'!$G$9,0,IF(AG38=0,'3. Leases'!$C$9*'2. Inputs'!$B$8*(1+'2. Inputs'!$B$7)^(('3. Leases'!$G$9+INT(($A38-'3. Leases'!$G$9-1)/('3. Leases'!$H$9+'2. Inputs'!$B$11))*('3. Leases'!$H$9+'2. Inputs'!$B$11))/4),0)+IF(AG38='3. Leases'!$H$9,'2. Inputs'!$B$12*MAX(0,'3. Leases'!$F$9*'3. Leases'!$E$9*(1+'2. Inputs'!$B$6)^(('3. Leases'!$G$9+'3. Leases'!$H$9+INT(($A38-'3. Leases'!$G$9-1)/('3. Leases'!$H$9+'2. Inputs'!$B$11))*('3. Leases'!$H$9+'2. Inputs'!$B$11))/4)-('2. Inputs'!$B$3+'2. Inputs'!$B$4)*(1+'2. Inputs'!$B$7)^(('3. Leases'!$G$9+'3. Leases'!$H$9+INT(($A38-'3. Leases'!$G$9-1)/('3. Leases'!$H$9+'2. Inputs'!$B$11))*('3. Leases'!$H$9+'2. Inputs'!$B$11))/4))*'3. Leases'!$C$9,0))</f>
        <v>0</v>
      </c>
      <c r="AK38" s="15" t="n">
        <f aca="false">IF($A38&lt;='3. Leases'!$G$9,0,IF(AG38&lt;'3. Leases'!$H$9,'3. Leases'!$C$9,0))</f>
        <v>0</v>
      </c>
      <c r="AL38" s="14" t="n">
        <f aca="false">IF($A38&lt;='3. Leases'!$G$10,-1,MOD($A38-'3. Leases'!$G$10-1,('3. Leases'!$H$10+'2. Inputs'!$B$11)))</f>
        <v>4</v>
      </c>
      <c r="AM38" s="15" t="n">
        <f aca="false">IF($A38&lt;='3. Leases'!$G$10,'3. Leases'!$C$10*'3. Leases'!$D$10/4,IF(AL38&lt;'3. Leases'!$H$10+'2. Inputs'!$B$10,0,'3. Leases'!$C$10*MAX(0,'3. Leases'!$F$10*'3. Leases'!$E$10*(1+'2. Inputs'!$B$6)^(('3. Leases'!$G$10+'3. Leases'!$H$10+INT(($A38-'3. Leases'!$G$10-1)/('3. Leases'!$H$10+'2. Inputs'!$B$11))*('3. Leases'!$H$10+'2. Inputs'!$B$11))/4)-('2. Inputs'!$B$3+'2. Inputs'!$B$4)*(1+'2. Inputs'!$B$7)^(('3. Leases'!$G$10+'3. Leases'!$H$10+INT(($A38-'3. Leases'!$G$10-1)/('3. Leases'!$H$10+'2. Inputs'!$B$11))*('3. Leases'!$H$10+'2. Inputs'!$B$11))/4))/4))</f>
        <v>0</v>
      </c>
      <c r="AN38" s="15" t="n">
        <f aca="false">IF($A38&lt;='3. Leases'!$G$10,'3. Leases'!$C$10*'3. Leases'!$D$10,IF(AL38&lt;'3. Leases'!$H$10,0,'3. Leases'!$C$10*MAX(0,'3. Leases'!$F$10*'3. Leases'!$E$10*(1+'2. Inputs'!$B$6)^(('3. Leases'!$G$10+'3. Leases'!$H$10+INT(($A38-'3. Leases'!$G$10-1)/('3. Leases'!$H$10+'2. Inputs'!$B$11))*('3. Leases'!$H$10+'2. Inputs'!$B$11))/4)-('2. Inputs'!$B$3+'2. Inputs'!$B$4)*(1+'2. Inputs'!$B$7)^(('3. Leases'!$G$10+'3. Leases'!$H$10+INT(($A38-'3. Leases'!$G$10-1)/('3. Leases'!$H$10+'2. Inputs'!$B$11))*('3. Leases'!$H$10+'2. Inputs'!$B$11))/4))))</f>
        <v>118238.148513978</v>
      </c>
      <c r="AO38" s="15" t="n">
        <f aca="false">IF($A38&lt;='3. Leases'!$G$10,0,IF(AL38=0,'3. Leases'!$C$10*'2. Inputs'!$B$8*(1+'2. Inputs'!$B$7)^(('3. Leases'!$G$10+INT(($A38-'3. Leases'!$G$10-1)/('3. Leases'!$H$10+'2. Inputs'!$B$11))*('3. Leases'!$H$10+'2. Inputs'!$B$11))/4),0)+IF(AL38='3. Leases'!$H$10,'2. Inputs'!$B$12*MAX(0,'3. Leases'!$F$10*'3. Leases'!$E$10*(1+'2. Inputs'!$B$6)^(('3. Leases'!$G$10+'3. Leases'!$H$10+INT(($A38-'3. Leases'!$G$10-1)/('3. Leases'!$H$10+'2. Inputs'!$B$11))*('3. Leases'!$H$10+'2. Inputs'!$B$11))/4)-('2. Inputs'!$B$3+'2. Inputs'!$B$4)*(1+'2. Inputs'!$B$7)^(('3. Leases'!$G$10+'3. Leases'!$H$10+INT(($A38-'3. Leases'!$G$10-1)/('3. Leases'!$H$10+'2. Inputs'!$B$11))*('3. Leases'!$H$10+'2. Inputs'!$B$11))/4))*'3. Leases'!$C$10,0))</f>
        <v>17735.7222770967</v>
      </c>
      <c r="AP38" s="15" t="n">
        <f aca="false">IF($A38&lt;='3. Leases'!$G$10,0,IF(AL38&lt;'3. Leases'!$H$10,'3. Leases'!$C$10,0))</f>
        <v>0</v>
      </c>
      <c r="AQ38" s="14" t="n">
        <f aca="false">IF($A38&lt;='3. Leases'!$G$11,-1,MOD($A38-'3. Leases'!$G$11-1,('3. Leases'!$H$11+'2. Inputs'!$B$11)))</f>
        <v>22</v>
      </c>
      <c r="AR38" s="15" t="n">
        <f aca="false">IF($A38&lt;='3. Leases'!$G$11,'3. Leases'!$C$11*'3. Leases'!$D$11/4,IF(AQ38&lt;'3. Leases'!$H$11+'2. Inputs'!$B$10,0,'3. Leases'!$C$11*MAX(0,'3. Leases'!$F$11*'3. Leases'!$E$11*(1+'2. Inputs'!$B$6)^(('3. Leases'!$G$11+'3. Leases'!$H$11+INT(($A38-'3. Leases'!$G$11-1)/('3. Leases'!$H$11+'2. Inputs'!$B$11))*('3. Leases'!$H$11+'2. Inputs'!$B$11))/4)-('2. Inputs'!$B$3+'2. Inputs'!$B$4)*(1+'2. Inputs'!$B$7)^(('3. Leases'!$G$11+'3. Leases'!$H$11+INT(($A38-'3. Leases'!$G$11-1)/('3. Leases'!$H$11+'2. Inputs'!$B$11))*('3. Leases'!$H$11+'2. Inputs'!$B$11))/4))/4))</f>
        <v>153600.90759225</v>
      </c>
      <c r="AS38" s="15" t="n">
        <f aca="false">IF($A38&lt;='3. Leases'!$G$11,'3. Leases'!$C$11*'3. Leases'!$D$11,IF(AQ38&lt;'3. Leases'!$H$11,0,'3. Leases'!$C$11*MAX(0,'3. Leases'!$F$11*'3. Leases'!$E$11*(1+'2. Inputs'!$B$6)^(('3. Leases'!$G$11+'3. Leases'!$H$11+INT(($A38-'3. Leases'!$G$11-1)/('3. Leases'!$H$11+'2. Inputs'!$B$11))*('3. Leases'!$H$11+'2. Inputs'!$B$11))/4)-('2. Inputs'!$B$3+'2. Inputs'!$B$4)*(1+'2. Inputs'!$B$7)^(('3. Leases'!$G$11+'3. Leases'!$H$11+INT(($A38-'3. Leases'!$G$11-1)/('3. Leases'!$H$11+'2. Inputs'!$B$11))*('3. Leases'!$H$11+'2. Inputs'!$B$11))/4))))</f>
        <v>614403.630369</v>
      </c>
      <c r="AT38" s="15" t="n">
        <f aca="false">IF($A38&lt;='3. Leases'!$G$11,0,IF(AQ38=0,'3. Leases'!$C$11*'2. Inputs'!$B$8*(1+'2. Inputs'!$B$7)^(('3. Leases'!$G$11+INT(($A38-'3. Leases'!$G$11-1)/('3. Leases'!$H$11+'2. Inputs'!$B$11))*('3. Leases'!$H$11+'2. Inputs'!$B$11))/4),0)+IF(AQ38='3. Leases'!$H$11,'2. Inputs'!$B$12*MAX(0,'3. Leases'!$F$11*'3. Leases'!$E$11*(1+'2. Inputs'!$B$6)^(('3. Leases'!$G$11+'3. Leases'!$H$11+INT(($A38-'3. Leases'!$G$11-1)/('3. Leases'!$H$11+'2. Inputs'!$B$11))*('3. Leases'!$H$11+'2. Inputs'!$B$11))/4)-('2. Inputs'!$B$3+'2. Inputs'!$B$4)*(1+'2. Inputs'!$B$7)^(('3. Leases'!$G$11+'3. Leases'!$H$11+INT(($A38-'3. Leases'!$G$11-1)/('3. Leases'!$H$11+'2. Inputs'!$B$11))*('3. Leases'!$H$11+'2. Inputs'!$B$11))/4))*'3. Leases'!$C$11,0))</f>
        <v>0</v>
      </c>
      <c r="AU38" s="15" t="n">
        <f aca="false">IF($A38&lt;='3. Leases'!$G$11,0,IF(AQ38&lt;'3. Leases'!$H$11,'3. Leases'!$C$11,0))</f>
        <v>0</v>
      </c>
      <c r="AV38" s="14" t="n">
        <f aca="false">IF($A38&lt;='3. Leases'!$G$12,-1,MOD($A38-'3. Leases'!$G$12-1,('3. Leases'!$H$12+'2. Inputs'!$B$11)))</f>
        <v>8</v>
      </c>
      <c r="AW38" s="15" t="n">
        <f aca="false">IF($A38&lt;='3. Leases'!$G$12,'3. Leases'!$C$12*'3. Leases'!$D$12/4,IF(AV38&lt;'3. Leases'!$H$12+'2. Inputs'!$B$10,0,'3. Leases'!$C$12*MAX(0,'3. Leases'!$F$12*'3. Leases'!$E$12*(1+'2. Inputs'!$B$6)^(('3. Leases'!$G$12+'3. Leases'!$H$12+INT(($A38-'3. Leases'!$G$12-1)/('3. Leases'!$H$12+'2. Inputs'!$B$11))*('3. Leases'!$H$12+'2. Inputs'!$B$11))/4)-('2. Inputs'!$B$3+'2. Inputs'!$B$4)*(1+'2. Inputs'!$B$7)^(('3. Leases'!$G$12+'3. Leases'!$H$12+INT(($A38-'3. Leases'!$G$12-1)/('3. Leases'!$H$12+'2. Inputs'!$B$11))*('3. Leases'!$H$12+'2. Inputs'!$B$11))/4))/4))</f>
        <v>25253.4959536093</v>
      </c>
      <c r="AX38" s="15" t="n">
        <f aca="false">IF($A38&lt;='3. Leases'!$G$12,'3. Leases'!$C$12*'3. Leases'!$D$12,IF(AV38&lt;'3. Leases'!$H$12,0,'3. Leases'!$C$12*MAX(0,'3. Leases'!$F$12*'3. Leases'!$E$12*(1+'2. Inputs'!$B$6)^(('3. Leases'!$G$12+'3. Leases'!$H$12+INT(($A38-'3. Leases'!$G$12-1)/('3. Leases'!$H$12+'2. Inputs'!$B$11))*('3. Leases'!$H$12+'2. Inputs'!$B$11))/4)-('2. Inputs'!$B$3+'2. Inputs'!$B$4)*(1+'2. Inputs'!$B$7)^(('3. Leases'!$G$12+'3. Leases'!$H$12+INT(($A38-'3. Leases'!$G$12-1)/('3. Leases'!$H$12+'2. Inputs'!$B$11))*('3. Leases'!$H$12+'2. Inputs'!$B$11))/4))))</f>
        <v>101013.983814437</v>
      </c>
      <c r="AY38" s="15" t="n">
        <f aca="false">IF($A38&lt;='3. Leases'!$G$12,0,IF(AV38=0,'3. Leases'!$C$12*'2. Inputs'!$B$8*(1+'2. Inputs'!$B$7)^(('3. Leases'!$G$12+INT(($A38-'3. Leases'!$G$12-1)/('3. Leases'!$H$12+'2. Inputs'!$B$11))*('3. Leases'!$H$12+'2. Inputs'!$B$11))/4),0)+IF(AV38='3. Leases'!$H$12,'2. Inputs'!$B$12*MAX(0,'3. Leases'!$F$12*'3. Leases'!$E$12*(1+'2. Inputs'!$B$6)^(('3. Leases'!$G$12+'3. Leases'!$H$12+INT(($A38-'3. Leases'!$G$12-1)/('3. Leases'!$H$12+'2. Inputs'!$B$11))*('3. Leases'!$H$12+'2. Inputs'!$B$11))/4)-('2. Inputs'!$B$3+'2. Inputs'!$B$4)*(1+'2. Inputs'!$B$7)^(('3. Leases'!$G$12+'3. Leases'!$H$12+INT(($A38-'3. Leases'!$G$12-1)/('3. Leases'!$H$12+'2. Inputs'!$B$11))*('3. Leases'!$H$12+'2. Inputs'!$B$11))/4))*'3. Leases'!$C$12,0))</f>
        <v>0</v>
      </c>
      <c r="AZ38" s="15" t="n">
        <f aca="false">IF($A38&lt;='3. Leases'!$G$12,0,IF(AV38&lt;'3. Leases'!$H$12,'3. Leases'!$C$12,0))</f>
        <v>0</v>
      </c>
      <c r="BA38" s="14" t="n">
        <f aca="false">IF($A38&lt;='3. Leases'!$G$13,-1,MOD($A38-'3. Leases'!$G$13-1,('3. Leases'!$H$13+'2. Inputs'!$B$11)))</f>
        <v>2</v>
      </c>
      <c r="BB38" s="15" t="n">
        <f aca="false">IF($A38&lt;='3. Leases'!$G$13,'3. Leases'!$C$13*'3. Leases'!$D$13/4,IF(BA38&lt;'3. Leases'!$H$13+'2. Inputs'!$B$10,0,'3. Leases'!$C$13*MAX(0,'3. Leases'!$F$13*'3. Leases'!$E$13*(1+'2. Inputs'!$B$6)^(('3. Leases'!$G$13+'3. Leases'!$H$13+INT(($A38-'3. Leases'!$G$13-1)/('3. Leases'!$H$13+'2. Inputs'!$B$11))*('3. Leases'!$H$13+'2. Inputs'!$B$11))/4)-('2. Inputs'!$B$3+'2. Inputs'!$B$4)*(1+'2. Inputs'!$B$7)^(('3. Leases'!$G$13+'3. Leases'!$H$13+INT(($A38-'3. Leases'!$G$13-1)/('3. Leases'!$H$13+'2. Inputs'!$B$11))*('3. Leases'!$H$13+'2. Inputs'!$B$11))/4))/4))</f>
        <v>0</v>
      </c>
      <c r="BC38" s="15" t="n">
        <f aca="false">IF($A38&lt;='3. Leases'!$G$13,'3. Leases'!$C$13*'3. Leases'!$D$13,IF(BA38&lt;'3. Leases'!$H$13,0,'3. Leases'!$C$13*MAX(0,'3. Leases'!$F$13*'3. Leases'!$E$13*(1+'2. Inputs'!$B$6)^(('3. Leases'!$G$13+'3. Leases'!$H$13+INT(($A38-'3. Leases'!$G$13-1)/('3. Leases'!$H$13+'2. Inputs'!$B$11))*('3. Leases'!$H$13+'2. Inputs'!$B$11))/4)-('2. Inputs'!$B$3+'2. Inputs'!$B$4)*(1+'2. Inputs'!$B$7)^(('3. Leases'!$G$13+'3. Leases'!$H$13+INT(($A38-'3. Leases'!$G$13-1)/('3. Leases'!$H$13+'2. Inputs'!$B$11))*('3. Leases'!$H$13+'2. Inputs'!$B$11))/4))))</f>
        <v>0</v>
      </c>
      <c r="BD38" s="15" t="n">
        <f aca="false">IF($A38&lt;='3. Leases'!$G$13,0,IF(BA38=0,'3. Leases'!$C$13*'2. Inputs'!$B$8*(1+'2. Inputs'!$B$7)^(('3. Leases'!$G$13+INT(($A38-'3. Leases'!$G$13-1)/('3. Leases'!$H$13+'2. Inputs'!$B$11))*('3. Leases'!$H$13+'2. Inputs'!$B$11))/4),0)+IF(BA38='3. Leases'!$H$13,'2. Inputs'!$B$12*MAX(0,'3. Leases'!$F$13*'3. Leases'!$E$13*(1+'2. Inputs'!$B$6)^(('3. Leases'!$G$13+'3. Leases'!$H$13+INT(($A38-'3. Leases'!$G$13-1)/('3. Leases'!$H$13+'2. Inputs'!$B$11))*('3. Leases'!$H$13+'2. Inputs'!$B$11))/4)-('2. Inputs'!$B$3+'2. Inputs'!$B$4)*(1+'2. Inputs'!$B$7)^(('3. Leases'!$G$13+'3. Leases'!$H$13+INT(($A38-'3. Leases'!$G$13-1)/('3. Leases'!$H$13+'2. Inputs'!$B$11))*('3. Leases'!$H$13+'2. Inputs'!$B$11))/4))*'3. Leases'!$C$13,0))</f>
        <v>0</v>
      </c>
      <c r="BE38" s="15" t="n">
        <f aca="false">IF($A38&lt;='3. Leases'!$G$13,0,IF(BA38&lt;'3. Leases'!$H$13,'3. Leases'!$C$13,0))</f>
        <v>380</v>
      </c>
      <c r="BF38" s="14" t="n">
        <f aca="false">IF($A38&lt;='3. Leases'!$G$14,-1,MOD($A38-'3. Leases'!$G$14-1,('3. Leases'!$H$14+'2. Inputs'!$B$11)))</f>
        <v>0</v>
      </c>
      <c r="BG38" s="15" t="n">
        <f aca="false">IF($A38&lt;='3. Leases'!$G$14,'3. Leases'!$C$14*'3. Leases'!$D$14/4,IF(BF38&lt;'3. Leases'!$H$14+'2. Inputs'!$B$10,0,'3. Leases'!$C$14*MAX(0,'3. Leases'!$F$14*'3. Leases'!$E$14*(1+'2. Inputs'!$B$6)^(('3. Leases'!$G$14+'3. Leases'!$H$14+INT(($A38-'3. Leases'!$G$14-1)/('3. Leases'!$H$14+'2. Inputs'!$B$11))*('3. Leases'!$H$14+'2. Inputs'!$B$11))/4)-('2. Inputs'!$B$3+'2. Inputs'!$B$4)*(1+'2. Inputs'!$B$7)^(('3. Leases'!$G$14+'3. Leases'!$H$14+INT(($A38-'3. Leases'!$G$14-1)/('3. Leases'!$H$14+'2. Inputs'!$B$11))*('3. Leases'!$H$14+'2. Inputs'!$B$11))/4))/4))</f>
        <v>0</v>
      </c>
      <c r="BH38" s="15" t="n">
        <f aca="false">IF($A38&lt;='3. Leases'!$G$14,'3. Leases'!$C$14*'3. Leases'!$D$14,IF(BF38&lt;'3. Leases'!$H$14,0,'3. Leases'!$C$14*MAX(0,'3. Leases'!$F$14*'3. Leases'!$E$14*(1+'2. Inputs'!$B$6)^(('3. Leases'!$G$14+'3. Leases'!$H$14+INT(($A38-'3. Leases'!$G$14-1)/('3. Leases'!$H$14+'2. Inputs'!$B$11))*('3. Leases'!$H$14+'2. Inputs'!$B$11))/4)-('2. Inputs'!$B$3+'2. Inputs'!$B$4)*(1+'2. Inputs'!$B$7)^(('3. Leases'!$G$14+'3. Leases'!$H$14+INT(($A38-'3. Leases'!$G$14-1)/('3. Leases'!$H$14+'2. Inputs'!$B$11))*('3. Leases'!$H$14+'2. Inputs'!$B$11))/4))))</f>
        <v>0</v>
      </c>
      <c r="BI38" s="15" t="n">
        <f aca="false">IF($A38&lt;='3. Leases'!$G$14,0,IF(BF38=0,'3. Leases'!$C$14*'2. Inputs'!$B$8*(1+'2. Inputs'!$B$7)^(('3. Leases'!$G$14+INT(($A38-'3. Leases'!$G$14-1)/('3. Leases'!$H$14+'2. Inputs'!$B$11))*('3. Leases'!$H$14+'2. Inputs'!$B$11))/4),0)+IF(BF38='3. Leases'!$H$14,'2. Inputs'!$B$12*MAX(0,'3. Leases'!$F$14*'3. Leases'!$E$14*(1+'2. Inputs'!$B$6)^(('3. Leases'!$G$14+'3. Leases'!$H$14+INT(($A38-'3. Leases'!$G$14-1)/('3. Leases'!$H$14+'2. Inputs'!$B$11))*('3. Leases'!$H$14+'2. Inputs'!$B$11))/4)-('2. Inputs'!$B$3+'2. Inputs'!$B$4)*(1+'2. Inputs'!$B$7)^(('3. Leases'!$G$14+'3. Leases'!$H$14+INT(($A38-'3. Leases'!$G$14-1)/('3. Leases'!$H$14+'2. Inputs'!$B$11))*('3. Leases'!$H$14+'2. Inputs'!$B$11))/4))*'3. Leases'!$C$14,0))</f>
        <v>321953.657487601</v>
      </c>
      <c r="BJ38" s="15" t="n">
        <f aca="false">IF($A38&lt;='3. Leases'!$G$14,0,IF(BF38&lt;'3. Leases'!$H$14,'3. Leases'!$C$14,0))</f>
        <v>1450</v>
      </c>
      <c r="BK38" s="14" t="n">
        <f aca="false">IF($A38&lt;='3. Leases'!$G$15,-1,MOD($A38-'3. Leases'!$G$15-1,('3. Leases'!$H$15+'2. Inputs'!$B$11)))</f>
        <v>18</v>
      </c>
      <c r="BL38" s="15" t="n">
        <f aca="false">IF($A38&lt;='3. Leases'!$G$15,'3. Leases'!$C$15*'3. Leases'!$D$15/4,IF(BK38&lt;'3. Leases'!$H$15+'2. Inputs'!$B$10,0,'3. Leases'!$C$15*MAX(0,'3. Leases'!$F$15*'3. Leases'!$E$15*(1+'2. Inputs'!$B$6)^(('3. Leases'!$G$15+'3. Leases'!$H$15+INT(($A38-'3. Leases'!$G$15-1)/('3. Leases'!$H$15+'2. Inputs'!$B$11))*('3. Leases'!$H$15+'2. Inputs'!$B$11))/4)-('2. Inputs'!$B$3+'2. Inputs'!$B$4)*(1+'2. Inputs'!$B$7)^(('3. Leases'!$G$15+'3. Leases'!$H$15+INT(($A38-'3. Leases'!$G$15-1)/('3. Leases'!$H$15+'2. Inputs'!$B$11))*('3. Leases'!$H$15+'2. Inputs'!$B$11))/4))/4))</f>
        <v>47760.5905913129</v>
      </c>
      <c r="BM38" s="15" t="n">
        <f aca="false">IF($A38&lt;='3. Leases'!$G$15,'3. Leases'!$C$15*'3. Leases'!$D$15,IF(BK38&lt;'3. Leases'!$H$15,0,'3. Leases'!$C$15*MAX(0,'3. Leases'!$F$15*'3. Leases'!$E$15*(1+'2. Inputs'!$B$6)^(('3. Leases'!$G$15+'3. Leases'!$H$15+INT(($A38-'3. Leases'!$G$15-1)/('3. Leases'!$H$15+'2. Inputs'!$B$11))*('3. Leases'!$H$15+'2. Inputs'!$B$11))/4)-('2. Inputs'!$B$3+'2. Inputs'!$B$4)*(1+'2. Inputs'!$B$7)^(('3. Leases'!$G$15+'3. Leases'!$H$15+INT(($A38-'3. Leases'!$G$15-1)/('3. Leases'!$H$15+'2. Inputs'!$B$11))*('3. Leases'!$H$15+'2. Inputs'!$B$11))/4))))</f>
        <v>191042.362365252</v>
      </c>
      <c r="BN38" s="15" t="n">
        <f aca="false">IF($A38&lt;='3. Leases'!$G$15,0,IF(BK38=0,'3. Leases'!$C$15*'2. Inputs'!$B$8*(1+'2. Inputs'!$B$7)^(('3. Leases'!$G$15+INT(($A38-'3. Leases'!$G$15-1)/('3. Leases'!$H$15+'2. Inputs'!$B$11))*('3. Leases'!$H$15+'2. Inputs'!$B$11))/4),0)+IF(BK38='3. Leases'!$H$15,'2. Inputs'!$B$12*MAX(0,'3. Leases'!$F$15*'3. Leases'!$E$15*(1+'2. Inputs'!$B$6)^(('3. Leases'!$G$15+'3. Leases'!$H$15+INT(($A38-'3. Leases'!$G$15-1)/('3. Leases'!$H$15+'2. Inputs'!$B$11))*('3. Leases'!$H$15+'2. Inputs'!$B$11))/4)-('2. Inputs'!$B$3+'2. Inputs'!$B$4)*(1+'2. Inputs'!$B$7)^(('3. Leases'!$G$15+'3. Leases'!$H$15+INT(($A38-'3. Leases'!$G$15-1)/('3. Leases'!$H$15+'2. Inputs'!$B$11))*('3. Leases'!$H$15+'2. Inputs'!$B$11))/4))*'3. Leases'!$C$15,0))</f>
        <v>0</v>
      </c>
      <c r="BO38" s="15" t="n">
        <f aca="false">IF($A38&lt;='3. Leases'!$G$15,0,IF(BK38&lt;'3. Leases'!$H$15,'3. Leases'!$C$15,0))</f>
        <v>0</v>
      </c>
      <c r="BP38" s="14" t="n">
        <f aca="false">IF($A38&lt;='3. Leases'!$G$16,-1,MOD($A38-'3. Leases'!$G$16-1,('3. Leases'!$H$16+'2. Inputs'!$B$11)))</f>
        <v>6</v>
      </c>
      <c r="BQ38" s="15" t="n">
        <f aca="false">IF($A38&lt;='3. Leases'!$G$16,'3. Leases'!$C$16*'3. Leases'!$D$16/4,IF(BP38&lt;'3. Leases'!$H$16+'2. Inputs'!$B$10,0,'3. Leases'!$C$16*MAX(0,'3. Leases'!$F$16*'3. Leases'!$E$16*(1+'2. Inputs'!$B$6)^(('3. Leases'!$G$16+'3. Leases'!$H$16+INT(($A38-'3. Leases'!$G$16-1)/('3. Leases'!$H$16+'2. Inputs'!$B$11))*('3. Leases'!$H$16+'2. Inputs'!$B$11))/4)-('2. Inputs'!$B$3+'2. Inputs'!$B$4)*(1+'2. Inputs'!$B$7)^(('3. Leases'!$G$16+'3. Leases'!$H$16+INT(($A38-'3. Leases'!$G$16-1)/('3. Leases'!$H$16+'2. Inputs'!$B$11))*('3. Leases'!$H$16+'2. Inputs'!$B$11))/4))/4))</f>
        <v>46189.4429375578</v>
      </c>
      <c r="BR38" s="15" t="n">
        <f aca="false">IF($A38&lt;='3. Leases'!$G$16,'3. Leases'!$C$16*'3. Leases'!$D$16,IF(BP38&lt;'3. Leases'!$H$16,0,'3. Leases'!$C$16*MAX(0,'3. Leases'!$F$16*'3. Leases'!$E$16*(1+'2. Inputs'!$B$6)^(('3. Leases'!$G$16+'3. Leases'!$H$16+INT(($A38-'3. Leases'!$G$16-1)/('3. Leases'!$H$16+'2. Inputs'!$B$11))*('3. Leases'!$H$16+'2. Inputs'!$B$11))/4)-('2. Inputs'!$B$3+'2. Inputs'!$B$4)*(1+'2. Inputs'!$B$7)^(('3. Leases'!$G$16+'3. Leases'!$H$16+INT(($A38-'3. Leases'!$G$16-1)/('3. Leases'!$H$16+'2. Inputs'!$B$11))*('3. Leases'!$H$16+'2. Inputs'!$B$11))/4))))</f>
        <v>184757.771750231</v>
      </c>
      <c r="BS38" s="15" t="n">
        <f aca="false">IF($A38&lt;='3. Leases'!$G$16,0,IF(BP38=0,'3. Leases'!$C$16*'2. Inputs'!$B$8*(1+'2. Inputs'!$B$7)^(('3. Leases'!$G$16+INT(($A38-'3. Leases'!$G$16-1)/('3. Leases'!$H$16+'2. Inputs'!$B$11))*('3. Leases'!$H$16+'2. Inputs'!$B$11))/4),0)+IF(BP38='3. Leases'!$H$16,'2. Inputs'!$B$12*MAX(0,'3. Leases'!$F$16*'3. Leases'!$E$16*(1+'2. Inputs'!$B$6)^(('3. Leases'!$G$16+'3. Leases'!$H$16+INT(($A38-'3. Leases'!$G$16-1)/('3. Leases'!$H$16+'2. Inputs'!$B$11))*('3. Leases'!$H$16+'2. Inputs'!$B$11))/4)-('2. Inputs'!$B$3+'2. Inputs'!$B$4)*(1+'2. Inputs'!$B$7)^(('3. Leases'!$G$16+'3. Leases'!$H$16+INT(($A38-'3. Leases'!$G$16-1)/('3. Leases'!$H$16+'2. Inputs'!$B$11))*('3. Leases'!$H$16+'2. Inputs'!$B$11))/4))*'3. Leases'!$C$16,0))</f>
        <v>0</v>
      </c>
      <c r="BT38" s="15" t="n">
        <f aca="false">IF($A38&lt;='3. Leases'!$G$16,0,IF(BP38&lt;'3. Leases'!$H$16,'3. Leases'!$C$16,0))</f>
        <v>0</v>
      </c>
      <c r="BU38" s="14" t="n">
        <f aca="false">IF($A38&lt;='3. Leases'!$G$17,-1,MOD($A38-'3. Leases'!$G$17-1,('3. Leases'!$H$17+'2. Inputs'!$B$11)))</f>
        <v>6</v>
      </c>
      <c r="BV38" s="15" t="n">
        <f aca="false">IF($A38&lt;='3. Leases'!$G$17,'3. Leases'!$C$17*'3. Leases'!$D$17/4,IF(BU38&lt;'3. Leases'!$H$17+'2. Inputs'!$B$10,0,'3. Leases'!$C$17*MAX(0,'3. Leases'!$F$17*'3. Leases'!$E$17*(1+'2. Inputs'!$B$6)^(('3. Leases'!$G$17+'3. Leases'!$H$17+INT(($A38-'3. Leases'!$G$17-1)/('3. Leases'!$H$17+'2. Inputs'!$B$11))*('3. Leases'!$H$17+'2. Inputs'!$B$11))/4)-('2. Inputs'!$B$3+'2. Inputs'!$B$4)*(1+'2. Inputs'!$B$7)^(('3. Leases'!$G$17+'3. Leases'!$H$17+INT(($A38-'3. Leases'!$G$17-1)/('3. Leases'!$H$17+'2. Inputs'!$B$11))*('3. Leases'!$H$17+'2. Inputs'!$B$11))/4))/4))</f>
        <v>25272.3827075474</v>
      </c>
      <c r="BW38" s="15" t="n">
        <f aca="false">IF($A38&lt;='3. Leases'!$G$17,'3. Leases'!$C$17*'3. Leases'!$D$17,IF(BU38&lt;'3. Leases'!$H$17,0,'3. Leases'!$C$17*MAX(0,'3. Leases'!$F$17*'3. Leases'!$E$17*(1+'2. Inputs'!$B$6)^(('3. Leases'!$G$17+'3. Leases'!$H$17+INT(($A38-'3. Leases'!$G$17-1)/('3. Leases'!$H$17+'2. Inputs'!$B$11))*('3. Leases'!$H$17+'2. Inputs'!$B$11))/4)-('2. Inputs'!$B$3+'2. Inputs'!$B$4)*(1+'2. Inputs'!$B$7)^(('3. Leases'!$G$17+'3. Leases'!$H$17+INT(($A38-'3. Leases'!$G$17-1)/('3. Leases'!$H$17+'2. Inputs'!$B$11))*('3. Leases'!$H$17+'2. Inputs'!$B$11))/4))))</f>
        <v>101089.530830189</v>
      </c>
      <c r="BX38" s="15" t="n">
        <f aca="false">IF($A38&lt;='3. Leases'!$G$17,0,IF(BU38=0,'3. Leases'!$C$17*'2. Inputs'!$B$8*(1+'2. Inputs'!$B$7)^(('3. Leases'!$G$17+INT(($A38-'3. Leases'!$G$17-1)/('3. Leases'!$H$17+'2. Inputs'!$B$11))*('3. Leases'!$H$17+'2. Inputs'!$B$11))/4),0)+IF(BU38='3. Leases'!$H$17,'2. Inputs'!$B$12*MAX(0,'3. Leases'!$F$17*'3. Leases'!$E$17*(1+'2. Inputs'!$B$6)^(('3. Leases'!$G$17+'3. Leases'!$H$17+INT(($A38-'3. Leases'!$G$17-1)/('3. Leases'!$H$17+'2. Inputs'!$B$11))*('3. Leases'!$H$17+'2. Inputs'!$B$11))/4)-('2. Inputs'!$B$3+'2. Inputs'!$B$4)*(1+'2. Inputs'!$B$7)^(('3. Leases'!$G$17+'3. Leases'!$H$17+INT(($A38-'3. Leases'!$G$17-1)/('3. Leases'!$H$17+'2. Inputs'!$B$11))*('3. Leases'!$H$17+'2. Inputs'!$B$11))/4))*'3. Leases'!$C$17,0))</f>
        <v>0</v>
      </c>
      <c r="BY38" s="15" t="n">
        <f aca="false">IF($A38&lt;='3. Leases'!$G$17,0,IF(BU38&lt;'3. Leases'!$H$17,'3. Leases'!$C$17,0))</f>
        <v>0</v>
      </c>
      <c r="BZ38" s="14" t="n">
        <f aca="false">IF($A38&lt;='3. Leases'!$G$18,-1,MOD($A38-'3. Leases'!$G$18-1,('3. Leases'!$H$18+'2. Inputs'!$B$11)))</f>
        <v>14</v>
      </c>
      <c r="CA38" s="15" t="n">
        <f aca="false">IF($A38&lt;='3. Leases'!$G$18,'3. Leases'!$C$18*'3. Leases'!$D$18/4,IF(BZ38&lt;'3. Leases'!$H$18+'2. Inputs'!$B$10,0,'3. Leases'!$C$18*MAX(0,'3. Leases'!$F$18*'3. Leases'!$E$18*(1+'2. Inputs'!$B$6)^(('3. Leases'!$G$18+'3. Leases'!$H$18+INT(($A38-'3. Leases'!$G$18-1)/('3. Leases'!$H$18+'2. Inputs'!$B$11))*('3. Leases'!$H$18+'2. Inputs'!$B$11))/4)-('2. Inputs'!$B$3+'2. Inputs'!$B$4)*(1+'2. Inputs'!$B$7)^(('3. Leases'!$G$18+'3. Leases'!$H$18+INT(($A38-'3. Leases'!$G$18-1)/('3. Leases'!$H$18+'2. Inputs'!$B$11))*('3. Leases'!$H$18+'2. Inputs'!$B$11))/4))/4))</f>
        <v>97650.1310263876</v>
      </c>
      <c r="CB38" s="15" t="n">
        <f aca="false">IF($A38&lt;='3. Leases'!$G$18,'3. Leases'!$C$18*'3. Leases'!$D$18,IF(BZ38&lt;'3. Leases'!$H$18,0,'3. Leases'!$C$18*MAX(0,'3. Leases'!$F$18*'3. Leases'!$E$18*(1+'2. Inputs'!$B$6)^(('3. Leases'!$G$18+'3. Leases'!$H$18+INT(($A38-'3. Leases'!$G$18-1)/('3. Leases'!$H$18+'2. Inputs'!$B$11))*('3. Leases'!$H$18+'2. Inputs'!$B$11))/4)-('2. Inputs'!$B$3+'2. Inputs'!$B$4)*(1+'2. Inputs'!$B$7)^(('3. Leases'!$G$18+'3. Leases'!$H$18+INT(($A38-'3. Leases'!$G$18-1)/('3. Leases'!$H$18+'2. Inputs'!$B$11))*('3. Leases'!$H$18+'2. Inputs'!$B$11))/4))))</f>
        <v>390600.52410555</v>
      </c>
      <c r="CC38" s="15" t="n">
        <f aca="false">IF($A38&lt;='3. Leases'!$G$18,0,IF(BZ38=0,'3. Leases'!$C$18*'2. Inputs'!$B$8*(1+'2. Inputs'!$B$7)^(('3. Leases'!$G$18+INT(($A38-'3. Leases'!$G$18-1)/('3. Leases'!$H$18+'2. Inputs'!$B$11))*('3. Leases'!$H$18+'2. Inputs'!$B$11))/4),0)+IF(BZ38='3. Leases'!$H$18,'2. Inputs'!$B$12*MAX(0,'3. Leases'!$F$18*'3. Leases'!$E$18*(1+'2. Inputs'!$B$6)^(('3. Leases'!$G$18+'3. Leases'!$H$18+INT(($A38-'3. Leases'!$G$18-1)/('3. Leases'!$H$18+'2. Inputs'!$B$11))*('3. Leases'!$H$18+'2. Inputs'!$B$11))/4)-('2. Inputs'!$B$3+'2. Inputs'!$B$4)*(1+'2. Inputs'!$B$7)^(('3. Leases'!$G$18+'3. Leases'!$H$18+INT(($A38-'3. Leases'!$G$18-1)/('3. Leases'!$H$18+'2. Inputs'!$B$11))*('3. Leases'!$H$18+'2. Inputs'!$B$11))/4))*'3. Leases'!$C$18,0))</f>
        <v>0</v>
      </c>
      <c r="CD38" s="15" t="n">
        <f aca="false">IF($A38&lt;='3. Leases'!$G$18,0,IF(BZ38&lt;'3. Leases'!$H$18,'3. Leases'!$C$18,0))</f>
        <v>0</v>
      </c>
      <c r="CE38" s="14" t="n">
        <f aca="false">IF($A38&lt;='3. Leases'!$G$19,-1,MOD($A38-'3. Leases'!$G$19-1,('3. Leases'!$H$19+'2. Inputs'!$B$11)))</f>
        <v>10</v>
      </c>
      <c r="CF38" s="15" t="n">
        <f aca="false">IF($A38&lt;='3. Leases'!$G$19,'3. Leases'!$C$19*'3. Leases'!$D$19/4,IF(CE38&lt;'3. Leases'!$H$19+'2. Inputs'!$B$10,0,'3. Leases'!$C$19*MAX(0,'3. Leases'!$F$19*'3. Leases'!$E$19*(1+'2. Inputs'!$B$6)^(('3. Leases'!$G$19+'3. Leases'!$H$19+INT(($A38-'3. Leases'!$G$19-1)/('3. Leases'!$H$19+'2. Inputs'!$B$11))*('3. Leases'!$H$19+'2. Inputs'!$B$11))/4)-('2. Inputs'!$B$3+'2. Inputs'!$B$4)*(1+'2. Inputs'!$B$7)^(('3. Leases'!$G$19+'3. Leases'!$H$19+INT(($A38-'3. Leases'!$G$19-1)/('3. Leases'!$H$19+'2. Inputs'!$B$11))*('3. Leases'!$H$19+'2. Inputs'!$B$11))/4))/4))</f>
        <v>24444.2574627658</v>
      </c>
      <c r="CG38" s="15" t="n">
        <f aca="false">IF($A38&lt;='3. Leases'!$G$19,'3. Leases'!$C$19*'3. Leases'!$D$19,IF(CE38&lt;'3. Leases'!$H$19,0,'3. Leases'!$C$19*MAX(0,'3. Leases'!$F$19*'3. Leases'!$E$19*(1+'2. Inputs'!$B$6)^(('3. Leases'!$G$19+'3. Leases'!$H$19+INT(($A38-'3. Leases'!$G$19-1)/('3. Leases'!$H$19+'2. Inputs'!$B$11))*('3. Leases'!$H$19+'2. Inputs'!$B$11))/4)-('2. Inputs'!$B$3+'2. Inputs'!$B$4)*(1+'2. Inputs'!$B$7)^(('3. Leases'!$G$19+'3. Leases'!$H$19+INT(($A38-'3. Leases'!$G$19-1)/('3. Leases'!$H$19+'2. Inputs'!$B$11))*('3. Leases'!$H$19+'2. Inputs'!$B$11))/4))))</f>
        <v>97777.029851063</v>
      </c>
      <c r="CH38" s="15" t="n">
        <f aca="false">IF($A38&lt;='3. Leases'!$G$19,0,IF(CE38=0,'3. Leases'!$C$19*'2. Inputs'!$B$8*(1+'2. Inputs'!$B$7)^(('3. Leases'!$G$19+INT(($A38-'3. Leases'!$G$19-1)/('3. Leases'!$H$19+'2. Inputs'!$B$11))*('3. Leases'!$H$19+'2. Inputs'!$B$11))/4),0)+IF(CE38='3. Leases'!$H$19,'2. Inputs'!$B$12*MAX(0,'3. Leases'!$F$19*'3. Leases'!$E$19*(1+'2. Inputs'!$B$6)^(('3. Leases'!$G$19+'3. Leases'!$H$19+INT(($A38-'3. Leases'!$G$19-1)/('3. Leases'!$H$19+'2. Inputs'!$B$11))*('3. Leases'!$H$19+'2. Inputs'!$B$11))/4)-('2. Inputs'!$B$3+'2. Inputs'!$B$4)*(1+'2. Inputs'!$B$7)^(('3. Leases'!$G$19+'3. Leases'!$H$19+INT(($A38-'3. Leases'!$G$19-1)/('3. Leases'!$H$19+'2. Inputs'!$B$11))*('3. Leases'!$H$19+'2. Inputs'!$B$11))/4))*'3. Leases'!$C$19,0))</f>
        <v>0</v>
      </c>
      <c r="CI38" s="15" t="n">
        <f aca="false">IF($A38&lt;='3. Leases'!$G$19,0,IF(CE38&lt;'3. Leases'!$H$19,'3. Leases'!$C$19,0))</f>
        <v>0</v>
      </c>
      <c r="CJ38" s="15" t="n">
        <f aca="false">D38+I38+N38+S38+X38+AC38+AH38+AM38+AR38+AW38+BB38+BG38+BL38+BQ38+BV38+CA38+CF38</f>
        <v>937030.783864798</v>
      </c>
      <c r="CK38" s="15" t="n">
        <f aca="false">E38+J38+O38+T38+Y38+AD38+AI38+AN38+AS38+AX38+BC38+BH38+BM38+BR38+BW38+CB38+CG38</f>
        <v>4193142.03082424</v>
      </c>
      <c r="CL38" s="15" t="n">
        <f aca="false">F38+K38+P38+U38+Z38+AE38+AJ38+AO38+AT38+AY38+BD38+BI38+BN38+BS38+BX38+CC38+CH38</f>
        <v>530810.17509723</v>
      </c>
      <c r="CM38" s="15" t="n">
        <f aca="false">G38+L38+Q38+V38+AA38+AF38+AK38+AP38+AU38+AZ38+BE38+BJ38+BO38+BT38+BY38+CD38+CI38</f>
        <v>2470</v>
      </c>
      <c r="CN38" s="15" t="n">
        <f aca="false">CJ38*(1-'2. Inputs'!$B$13)*(1-'2. Inputs'!$B$15)-CM38*('2. Inputs'!$B$5-'2. Inputs'!$B$4*MIN('2. Inputs'!$B$14,'2. Inputs'!$B$9)/'2. Inputs'!$B$9)*(1+'2. Inputs'!$B$7)^(($A38-1)/4)/4</f>
        <v>800297.431442309</v>
      </c>
      <c r="CO38" s="15" t="n">
        <f aca="false">CN38-CL38</f>
        <v>269487.256345079</v>
      </c>
      <c r="CP38" s="16" t="n">
        <f aca="false">1/(1+((1+'2. Inputs'!$B$16)^0.25-1))^$A38</f>
        <v>0.489767306098925</v>
      </c>
      <c r="CQ38" s="15" t="n">
        <f aca="false">CO38*CP38</f>
        <v>131986.04756812</v>
      </c>
    </row>
    <row r="39" customFormat="false" ht="15" hidden="false" customHeight="false" outlineLevel="0" collapsed="false">
      <c r="A39" s="0" t="n">
        <v>36</v>
      </c>
      <c r="B39" s="0" t="n">
        <f aca="false">CEILING(A39/4,1)</f>
        <v>9</v>
      </c>
      <c r="C39" s="14" t="n">
        <f aca="false">IF($A39&lt;='3. Leases'!$G$3,-1,MOD($A39-'3. Leases'!$G$3-1,('3. Leases'!$H$3+'2. Inputs'!$B$11)))</f>
        <v>-1</v>
      </c>
      <c r="D39" s="15" t="n">
        <f aca="false">IF($A39&lt;='3. Leases'!$G$3,'3. Leases'!$C$3*'3. Leases'!$D$3/4,IF(C39&lt;'3. Leases'!$H$3+'2. Inputs'!$B$10,0,'3. Leases'!$C$3*MAX(0,'3. Leases'!$F$3*'3. Leases'!$E$3*(1+'2. Inputs'!$B$6)^(('3. Leases'!$G$3+'3. Leases'!$H$3+INT(($A39-'3. Leases'!$G$3-1)/('3. Leases'!$H$3+'2. Inputs'!$B$11))*('3. Leases'!$H$3+'2. Inputs'!$B$11))/4)-('2. Inputs'!$B$3+'2. Inputs'!$B$4)*(1+'2. Inputs'!$B$7)^(('3. Leases'!$G$3+'3. Leases'!$H$3+INT(($A39-'3. Leases'!$G$3-1)/('3. Leases'!$H$3+'2. Inputs'!$B$11))*('3. Leases'!$H$3+'2. Inputs'!$B$11))/4))/4))</f>
        <v>140400</v>
      </c>
      <c r="E39" s="15" t="n">
        <f aca="false">IF($A39&lt;='3. Leases'!$G$3,'3. Leases'!$C$3*'3. Leases'!$D$3,IF(C39&lt;'3. Leases'!$H$3,0,'3. Leases'!$C$3*MAX(0,'3. Leases'!$F$3*'3. Leases'!$E$3*(1+'2. Inputs'!$B$6)^(('3. Leases'!$G$3+'3. Leases'!$H$3+INT(($A39-'3. Leases'!$G$3-1)/('3. Leases'!$H$3+'2. Inputs'!$B$11))*('3. Leases'!$H$3+'2. Inputs'!$B$11))/4)-('2. Inputs'!$B$3+'2. Inputs'!$B$4)*(1+'2. Inputs'!$B$7)^(('3. Leases'!$G$3+'3. Leases'!$H$3+INT(($A39-'3. Leases'!$G$3-1)/('3. Leases'!$H$3+'2. Inputs'!$B$11))*('3. Leases'!$H$3+'2. Inputs'!$B$11))/4))))</f>
        <v>561600</v>
      </c>
      <c r="F39" s="15" t="n">
        <f aca="false">IF($A39&lt;='3. Leases'!$G$3,0,IF(C39=0,'3. Leases'!$C$3*'2. Inputs'!$B$8*(1+'2. Inputs'!$B$7)^(('3. Leases'!$G$3+INT(($A39-'3. Leases'!$G$3-1)/('3. Leases'!$H$3+'2. Inputs'!$B$11))*('3. Leases'!$H$3+'2. Inputs'!$B$11))/4),0)+IF(C39='3. Leases'!$H$3,'2. Inputs'!$B$12*MAX(0,'3. Leases'!$F$3*'3. Leases'!$E$3*(1+'2. Inputs'!$B$6)^(('3. Leases'!$G$3+'3. Leases'!$H$3+INT(($A39-'3. Leases'!$G$3-1)/('3. Leases'!$H$3+'2. Inputs'!$B$11))*('3. Leases'!$H$3+'2. Inputs'!$B$11))/4)-('2. Inputs'!$B$3+'2. Inputs'!$B$4)*(1+'2. Inputs'!$B$7)^(('3. Leases'!$G$3+'3. Leases'!$H$3+INT(($A39-'3. Leases'!$G$3-1)/('3. Leases'!$H$3+'2. Inputs'!$B$11))*('3. Leases'!$H$3+'2. Inputs'!$B$11))/4))*'3. Leases'!$C$3,0))</f>
        <v>0</v>
      </c>
      <c r="G39" s="15" t="n">
        <f aca="false">IF($A39&lt;='3. Leases'!$G$3,0,IF(C39&lt;'3. Leases'!$H$3,'3. Leases'!$C$3,0))</f>
        <v>0</v>
      </c>
      <c r="H39" s="14" t="n">
        <f aca="false">IF($A39&lt;='3. Leases'!$G$4,-1,MOD($A39-'3. Leases'!$G$4-1,('3. Leases'!$H$4+'2. Inputs'!$B$11)))</f>
        <v>21</v>
      </c>
      <c r="I39" s="15" t="n">
        <f aca="false">IF($A39&lt;='3. Leases'!$G$4,'3. Leases'!$C$4*'3. Leases'!$D$4/4,IF(H39&lt;'3. Leases'!$H$4+'2. Inputs'!$B$10,0,'3. Leases'!$C$4*MAX(0,'3. Leases'!$F$4*'3. Leases'!$E$4*(1+'2. Inputs'!$B$6)^(('3. Leases'!$G$4+'3. Leases'!$H$4+INT(($A39-'3. Leases'!$G$4-1)/('3. Leases'!$H$4+'2. Inputs'!$B$11))*('3. Leases'!$H$4+'2. Inputs'!$B$11))/4)-('2. Inputs'!$B$3+'2. Inputs'!$B$4)*(1+'2. Inputs'!$B$7)^(('3. Leases'!$G$4+'3. Leases'!$H$4+INT(($A39-'3. Leases'!$G$4-1)/('3. Leases'!$H$4+'2. Inputs'!$B$11))*('3. Leases'!$H$4+'2. Inputs'!$B$11))/4))/4))</f>
        <v>142225.890018863</v>
      </c>
      <c r="J39" s="15" t="n">
        <f aca="false">IF($A39&lt;='3. Leases'!$G$4,'3. Leases'!$C$4*'3. Leases'!$D$4,IF(H39&lt;'3. Leases'!$H$4,0,'3. Leases'!$C$4*MAX(0,'3. Leases'!$F$4*'3. Leases'!$E$4*(1+'2. Inputs'!$B$6)^(('3. Leases'!$G$4+'3. Leases'!$H$4+INT(($A39-'3. Leases'!$G$4-1)/('3. Leases'!$H$4+'2. Inputs'!$B$11))*('3. Leases'!$H$4+'2. Inputs'!$B$11))/4)-('2. Inputs'!$B$3+'2. Inputs'!$B$4)*(1+'2. Inputs'!$B$7)^(('3. Leases'!$G$4+'3. Leases'!$H$4+INT(($A39-'3. Leases'!$G$4-1)/('3. Leases'!$H$4+'2. Inputs'!$B$11))*('3. Leases'!$H$4+'2. Inputs'!$B$11))/4))))</f>
        <v>568903.56007545</v>
      </c>
      <c r="K39" s="15" t="n">
        <f aca="false">IF($A39&lt;='3. Leases'!$G$4,0,IF(H39=0,'3. Leases'!$C$4*'2. Inputs'!$B$8*(1+'2. Inputs'!$B$7)^(('3. Leases'!$G$4+INT(($A39-'3. Leases'!$G$4-1)/('3. Leases'!$H$4+'2. Inputs'!$B$11))*('3. Leases'!$H$4+'2. Inputs'!$B$11))/4),0)+IF(H39='3. Leases'!$H$4,'2. Inputs'!$B$12*MAX(0,'3. Leases'!$F$4*'3. Leases'!$E$4*(1+'2. Inputs'!$B$6)^(('3. Leases'!$G$4+'3. Leases'!$H$4+INT(($A39-'3. Leases'!$G$4-1)/('3. Leases'!$H$4+'2. Inputs'!$B$11))*('3. Leases'!$H$4+'2. Inputs'!$B$11))/4)-('2. Inputs'!$B$3+'2. Inputs'!$B$4)*(1+'2. Inputs'!$B$7)^(('3. Leases'!$G$4+'3. Leases'!$H$4+INT(($A39-'3. Leases'!$G$4-1)/('3. Leases'!$H$4+'2. Inputs'!$B$11))*('3. Leases'!$H$4+'2. Inputs'!$B$11))/4))*'3. Leases'!$C$4,0))</f>
        <v>0</v>
      </c>
      <c r="L39" s="15" t="n">
        <f aca="false">IF($A39&lt;='3. Leases'!$G$4,0,IF(H39&lt;'3. Leases'!$H$4,'3. Leases'!$C$4,0))</f>
        <v>0</v>
      </c>
      <c r="M39" s="14" t="n">
        <f aca="false">IF($A39&lt;='3. Leases'!$G$5,-1,MOD($A39-'3. Leases'!$G$5-1,('3. Leases'!$H$5+'2. Inputs'!$B$11)))</f>
        <v>5</v>
      </c>
      <c r="N39" s="15" t="n">
        <f aca="false">IF($A39&lt;='3. Leases'!$G$5,'3. Leases'!$C$5*'3. Leases'!$D$5/4,IF(M39&lt;'3. Leases'!$H$5+'2. Inputs'!$B$10,0,'3. Leases'!$C$5*MAX(0,'3. Leases'!$F$5*'3. Leases'!$E$5*(1+'2. Inputs'!$B$6)^(('3. Leases'!$G$5+'3. Leases'!$H$5+INT(($A39-'3. Leases'!$G$5-1)/('3. Leases'!$H$5+'2. Inputs'!$B$11))*('3. Leases'!$H$5+'2. Inputs'!$B$11))/4)-('2. Inputs'!$B$3+'2. Inputs'!$B$4)*(1+'2. Inputs'!$B$7)^(('3. Leases'!$G$5+'3. Leases'!$H$5+INT(($A39-'3. Leases'!$G$5-1)/('3. Leases'!$H$5+'2. Inputs'!$B$11))*('3. Leases'!$H$5+'2. Inputs'!$B$11))/4))/4))</f>
        <v>0</v>
      </c>
      <c r="O39" s="15" t="n">
        <f aca="false">IF($A39&lt;='3. Leases'!$G$5,'3. Leases'!$C$5*'3. Leases'!$D$5,IF(M39&lt;'3. Leases'!$H$5,0,'3. Leases'!$C$5*MAX(0,'3. Leases'!$F$5*'3. Leases'!$E$5*(1+'2. Inputs'!$B$6)^(('3. Leases'!$G$5+'3. Leases'!$H$5+INT(($A39-'3. Leases'!$G$5-1)/('3. Leases'!$H$5+'2. Inputs'!$B$11))*('3. Leases'!$H$5+'2. Inputs'!$B$11))/4)-('2. Inputs'!$B$3+'2. Inputs'!$B$4)*(1+'2. Inputs'!$B$7)^(('3. Leases'!$G$5+'3. Leases'!$H$5+INT(($A39-'3. Leases'!$G$5-1)/('3. Leases'!$H$5+'2. Inputs'!$B$11))*('3. Leases'!$H$5+'2. Inputs'!$B$11))/4))))</f>
        <v>326780.746851065</v>
      </c>
      <c r="P39" s="15" t="n">
        <f aca="false">IF($A39&lt;='3. Leases'!$G$5,0,IF(M39=0,'3. Leases'!$C$5*'2. Inputs'!$B$8*(1+'2. Inputs'!$B$7)^(('3. Leases'!$G$5+INT(($A39-'3. Leases'!$G$5-1)/('3. Leases'!$H$5+'2. Inputs'!$B$11))*('3. Leases'!$H$5+'2. Inputs'!$B$11))/4),0)+IF(M39='3. Leases'!$H$5,'2. Inputs'!$B$12*MAX(0,'3. Leases'!$F$5*'3. Leases'!$E$5*(1+'2. Inputs'!$B$6)^(('3. Leases'!$G$5+'3. Leases'!$H$5+INT(($A39-'3. Leases'!$G$5-1)/('3. Leases'!$H$5+'2. Inputs'!$B$11))*('3. Leases'!$H$5+'2. Inputs'!$B$11))/4)-('2. Inputs'!$B$3+'2. Inputs'!$B$4)*(1+'2. Inputs'!$B$7)^(('3. Leases'!$G$5+'3. Leases'!$H$5+INT(($A39-'3. Leases'!$G$5-1)/('3. Leases'!$H$5+'2. Inputs'!$B$11))*('3. Leases'!$H$5+'2. Inputs'!$B$11))/4))*'3. Leases'!$C$5,0))</f>
        <v>0</v>
      </c>
      <c r="Q39" s="15" t="n">
        <f aca="false">IF($A39&lt;='3. Leases'!$G$5,0,IF(M39&lt;'3. Leases'!$H$5,'3. Leases'!$C$5,0))</f>
        <v>0</v>
      </c>
      <c r="R39" s="14" t="n">
        <f aca="false">IF($A39&lt;='3. Leases'!$G$6,-1,MOD($A39-'3. Leases'!$G$6-1,('3. Leases'!$H$6+'2. Inputs'!$B$11)))</f>
        <v>1</v>
      </c>
      <c r="S39" s="15" t="n">
        <f aca="false">IF($A39&lt;='3. Leases'!$G$6,'3. Leases'!$C$6*'3. Leases'!$D$6/4,IF(R39&lt;'3. Leases'!$H$6+'2. Inputs'!$B$10,0,'3. Leases'!$C$6*MAX(0,'3. Leases'!$F$6*'3. Leases'!$E$6*(1+'2. Inputs'!$B$6)^(('3. Leases'!$G$6+'3. Leases'!$H$6+INT(($A39-'3. Leases'!$G$6-1)/('3. Leases'!$H$6+'2. Inputs'!$B$11))*('3. Leases'!$H$6+'2. Inputs'!$B$11))/4)-('2. Inputs'!$B$3+'2. Inputs'!$B$4)*(1+'2. Inputs'!$B$7)^(('3. Leases'!$G$6+'3. Leases'!$H$6+INT(($A39-'3. Leases'!$G$6-1)/('3. Leases'!$H$6+'2. Inputs'!$B$11))*('3. Leases'!$H$6+'2. Inputs'!$B$11))/4))/4))</f>
        <v>0</v>
      </c>
      <c r="T39" s="15" t="n">
        <f aca="false">IF($A39&lt;='3. Leases'!$G$6,'3. Leases'!$C$6*'3. Leases'!$D$6,IF(R39&lt;'3. Leases'!$H$6,0,'3. Leases'!$C$6*MAX(0,'3. Leases'!$F$6*'3. Leases'!$E$6*(1+'2. Inputs'!$B$6)^(('3. Leases'!$G$6+'3. Leases'!$H$6+INT(($A39-'3. Leases'!$G$6-1)/('3. Leases'!$H$6+'2. Inputs'!$B$11))*('3. Leases'!$H$6+'2. Inputs'!$B$11))/4)-('2. Inputs'!$B$3+'2. Inputs'!$B$4)*(1+'2. Inputs'!$B$7)^(('3. Leases'!$G$6+'3. Leases'!$H$6+INT(($A39-'3. Leases'!$G$6-1)/('3. Leases'!$H$6+'2. Inputs'!$B$11))*('3. Leases'!$H$6+'2. Inputs'!$B$11))/4))))</f>
        <v>0</v>
      </c>
      <c r="U39" s="15" t="n">
        <f aca="false">IF($A39&lt;='3. Leases'!$G$6,0,IF(R39=0,'3. Leases'!$C$6*'2. Inputs'!$B$8*(1+'2. Inputs'!$B$7)^(('3. Leases'!$G$6+INT(($A39-'3. Leases'!$G$6-1)/('3. Leases'!$H$6+'2. Inputs'!$B$11))*('3. Leases'!$H$6+'2. Inputs'!$B$11))/4),0)+IF(R39='3. Leases'!$H$6,'2. Inputs'!$B$12*MAX(0,'3. Leases'!$F$6*'3. Leases'!$E$6*(1+'2. Inputs'!$B$6)^(('3. Leases'!$G$6+'3. Leases'!$H$6+INT(($A39-'3. Leases'!$G$6-1)/('3. Leases'!$H$6+'2. Inputs'!$B$11))*('3. Leases'!$H$6+'2. Inputs'!$B$11))/4)-('2. Inputs'!$B$3+'2. Inputs'!$B$4)*(1+'2. Inputs'!$B$7)^(('3. Leases'!$G$6+'3. Leases'!$H$6+INT(($A39-'3. Leases'!$G$6-1)/('3. Leases'!$H$6+'2. Inputs'!$B$11))*('3. Leases'!$H$6+'2. Inputs'!$B$11))/4))*'3. Leases'!$C$6,0))</f>
        <v>0</v>
      </c>
      <c r="V39" s="15" t="n">
        <f aca="false">IF($A39&lt;='3. Leases'!$G$6,0,IF(R39&lt;'3. Leases'!$H$6,'3. Leases'!$C$6,0))</f>
        <v>640</v>
      </c>
      <c r="W39" s="14" t="n">
        <f aca="false">IF($A39&lt;='3. Leases'!$G$7,-1,MOD($A39-'3. Leases'!$G$7-1,('3. Leases'!$H$7+'2. Inputs'!$B$11)))</f>
        <v>11</v>
      </c>
      <c r="X39" s="15" t="n">
        <f aca="false">IF($A39&lt;='3. Leases'!$G$7,'3. Leases'!$C$7*'3. Leases'!$D$7/4,IF(W39&lt;'3. Leases'!$H$7+'2. Inputs'!$B$10,0,'3. Leases'!$C$7*MAX(0,'3. Leases'!$F$7*'3. Leases'!$E$7*(1+'2. Inputs'!$B$6)^(('3. Leases'!$G$7+'3. Leases'!$H$7+INT(($A39-'3. Leases'!$G$7-1)/('3. Leases'!$H$7+'2. Inputs'!$B$11))*('3. Leases'!$H$7+'2. Inputs'!$B$11))/4)-('2. Inputs'!$B$3+'2. Inputs'!$B$4)*(1+'2. Inputs'!$B$7)^(('3. Leases'!$G$7+'3. Leases'!$H$7+INT(($A39-'3. Leases'!$G$7-1)/('3. Leases'!$H$7+'2. Inputs'!$B$11))*('3. Leases'!$H$7+'2. Inputs'!$B$11))/4))/4))</f>
        <v>110751.634654675</v>
      </c>
      <c r="Y39" s="15" t="n">
        <f aca="false">IF($A39&lt;='3. Leases'!$G$7,'3. Leases'!$C$7*'3. Leases'!$D$7,IF(W39&lt;'3. Leases'!$H$7,0,'3. Leases'!$C$7*MAX(0,'3. Leases'!$F$7*'3. Leases'!$E$7*(1+'2. Inputs'!$B$6)^(('3. Leases'!$G$7+'3. Leases'!$H$7+INT(($A39-'3. Leases'!$G$7-1)/('3. Leases'!$H$7+'2. Inputs'!$B$11))*('3. Leases'!$H$7+'2. Inputs'!$B$11))/4)-('2. Inputs'!$B$3+'2. Inputs'!$B$4)*(1+'2. Inputs'!$B$7)^(('3. Leases'!$G$7+'3. Leases'!$H$7+INT(($A39-'3. Leases'!$G$7-1)/('3. Leases'!$H$7+'2. Inputs'!$B$11))*('3. Leases'!$H$7+'2. Inputs'!$B$11))/4))))</f>
        <v>443006.5386187</v>
      </c>
      <c r="Z39" s="15" t="n">
        <f aca="false">IF($A39&lt;='3. Leases'!$G$7,0,IF(W39=0,'3. Leases'!$C$7*'2. Inputs'!$B$8*(1+'2. Inputs'!$B$7)^(('3. Leases'!$G$7+INT(($A39-'3. Leases'!$G$7-1)/('3. Leases'!$H$7+'2. Inputs'!$B$11))*('3. Leases'!$H$7+'2. Inputs'!$B$11))/4),0)+IF(W39='3. Leases'!$H$7,'2. Inputs'!$B$12*MAX(0,'3. Leases'!$F$7*'3. Leases'!$E$7*(1+'2. Inputs'!$B$6)^(('3. Leases'!$G$7+'3. Leases'!$H$7+INT(($A39-'3. Leases'!$G$7-1)/('3. Leases'!$H$7+'2. Inputs'!$B$11))*('3. Leases'!$H$7+'2. Inputs'!$B$11))/4)-('2. Inputs'!$B$3+'2. Inputs'!$B$4)*(1+'2. Inputs'!$B$7)^(('3. Leases'!$G$7+'3. Leases'!$H$7+INT(($A39-'3. Leases'!$G$7-1)/('3. Leases'!$H$7+'2. Inputs'!$B$11))*('3. Leases'!$H$7+'2. Inputs'!$B$11))/4))*'3. Leases'!$C$7,0))</f>
        <v>0</v>
      </c>
      <c r="AA39" s="15" t="n">
        <f aca="false">IF($A39&lt;='3. Leases'!$G$7,0,IF(W39&lt;'3. Leases'!$H$7,'3. Leases'!$C$7,0))</f>
        <v>0</v>
      </c>
      <c r="AB39" s="14" t="n">
        <f aca="false">IF($A39&lt;='3. Leases'!$G$8,-1,MOD($A39-'3. Leases'!$G$8-1,('3. Leases'!$H$8+'2. Inputs'!$B$11)))</f>
        <v>17</v>
      </c>
      <c r="AC39" s="15" t="n">
        <f aca="false">IF($A39&lt;='3. Leases'!$G$8,'3. Leases'!$C$8*'3. Leases'!$D$8/4,IF(AB39&lt;'3. Leases'!$H$8+'2. Inputs'!$B$10,0,'3. Leases'!$C$8*MAX(0,'3. Leases'!$F$8*'3. Leases'!$E$8*(1+'2. Inputs'!$B$6)^(('3. Leases'!$G$8+'3. Leases'!$H$8+INT(($A39-'3. Leases'!$G$8-1)/('3. Leases'!$H$8+'2. Inputs'!$B$11))*('3. Leases'!$H$8+'2. Inputs'!$B$11))/4)-('2. Inputs'!$B$3+'2. Inputs'!$B$4)*(1+'2. Inputs'!$B$7)^(('3. Leases'!$G$8+'3. Leases'!$H$8+INT(($A39-'3. Leases'!$G$8-1)/('3. Leases'!$H$8+'2. Inputs'!$B$11))*('3. Leases'!$H$8+'2. Inputs'!$B$11))/4))/4))</f>
        <v>64433.4097541974</v>
      </c>
      <c r="AD39" s="15" t="n">
        <f aca="false">IF($A39&lt;='3. Leases'!$G$8,'3. Leases'!$C$8*'3. Leases'!$D$8,IF(AB39&lt;'3. Leases'!$H$8,0,'3. Leases'!$C$8*MAX(0,'3. Leases'!$F$8*'3. Leases'!$E$8*(1+'2. Inputs'!$B$6)^(('3. Leases'!$G$8+'3. Leases'!$H$8+INT(($A39-'3. Leases'!$G$8-1)/('3. Leases'!$H$8+'2. Inputs'!$B$11))*('3. Leases'!$H$8+'2. Inputs'!$B$11))/4)-('2. Inputs'!$B$3+'2. Inputs'!$B$4)*(1+'2. Inputs'!$B$7)^(('3. Leases'!$G$8+'3. Leases'!$H$8+INT(($A39-'3. Leases'!$G$8-1)/('3. Leases'!$H$8+'2. Inputs'!$B$11))*('3. Leases'!$H$8+'2. Inputs'!$B$11))/4))))</f>
        <v>257733.639016789</v>
      </c>
      <c r="AE39" s="15" t="n">
        <f aca="false">IF($A39&lt;='3. Leases'!$G$8,0,IF(AB39=0,'3. Leases'!$C$8*'2. Inputs'!$B$8*(1+'2. Inputs'!$B$7)^(('3. Leases'!$G$8+INT(($A39-'3. Leases'!$G$8-1)/('3. Leases'!$H$8+'2. Inputs'!$B$11))*('3. Leases'!$H$8+'2. Inputs'!$B$11))/4),0)+IF(AB39='3. Leases'!$H$8,'2. Inputs'!$B$12*MAX(0,'3. Leases'!$F$8*'3. Leases'!$E$8*(1+'2. Inputs'!$B$6)^(('3. Leases'!$G$8+'3. Leases'!$H$8+INT(($A39-'3. Leases'!$G$8-1)/('3. Leases'!$H$8+'2. Inputs'!$B$11))*('3. Leases'!$H$8+'2. Inputs'!$B$11))/4)-('2. Inputs'!$B$3+'2. Inputs'!$B$4)*(1+'2. Inputs'!$B$7)^(('3. Leases'!$G$8+'3. Leases'!$H$8+INT(($A39-'3. Leases'!$G$8-1)/('3. Leases'!$H$8+'2. Inputs'!$B$11))*('3. Leases'!$H$8+'2. Inputs'!$B$11))/4))*'3. Leases'!$C$8,0))</f>
        <v>0</v>
      </c>
      <c r="AF39" s="15" t="n">
        <f aca="false">IF($A39&lt;='3. Leases'!$G$8,0,IF(AB39&lt;'3. Leases'!$H$8,'3. Leases'!$C$8,0))</f>
        <v>0</v>
      </c>
      <c r="AG39" s="14" t="n">
        <f aca="false">IF($A39&lt;='3. Leases'!$G$9,-1,MOD($A39-'3. Leases'!$G$9-1,('3. Leases'!$H$9+'2. Inputs'!$B$11)))</f>
        <v>13</v>
      </c>
      <c r="AH39" s="15" t="n">
        <f aca="false">IF($A39&lt;='3. Leases'!$G$9,'3. Leases'!$C$9*'3. Leases'!$D$9/4,IF(AG39&lt;'3. Leases'!$H$9+'2. Inputs'!$B$10,0,'3. Leases'!$C$9*MAX(0,'3. Leases'!$F$9*'3. Leases'!$E$9*(1+'2. Inputs'!$B$6)^(('3. Leases'!$G$9+'3. Leases'!$H$9+INT(($A39-'3. Leases'!$G$9-1)/('3. Leases'!$H$9+'2. Inputs'!$B$11))*('3. Leases'!$H$9+'2. Inputs'!$B$11))/4)-('2. Inputs'!$B$3+'2. Inputs'!$B$4)*(1+'2. Inputs'!$B$7)^(('3. Leases'!$G$9+'3. Leases'!$H$9+INT(($A39-'3. Leases'!$G$9-1)/('3. Leases'!$H$9+'2. Inputs'!$B$11))*('3. Leases'!$H$9+'2. Inputs'!$B$11))/4))/4))</f>
        <v>59048.6411656326</v>
      </c>
      <c r="AI39" s="15" t="n">
        <f aca="false">IF($A39&lt;='3. Leases'!$G$9,'3. Leases'!$C$9*'3. Leases'!$D$9,IF(AG39&lt;'3. Leases'!$H$9,0,'3. Leases'!$C$9*MAX(0,'3. Leases'!$F$9*'3. Leases'!$E$9*(1+'2. Inputs'!$B$6)^(('3. Leases'!$G$9+'3. Leases'!$H$9+INT(($A39-'3. Leases'!$G$9-1)/('3. Leases'!$H$9+'2. Inputs'!$B$11))*('3. Leases'!$H$9+'2. Inputs'!$B$11))/4)-('2. Inputs'!$B$3+'2. Inputs'!$B$4)*(1+'2. Inputs'!$B$7)^(('3. Leases'!$G$9+'3. Leases'!$H$9+INT(($A39-'3. Leases'!$G$9-1)/('3. Leases'!$H$9+'2. Inputs'!$B$11))*('3. Leases'!$H$9+'2. Inputs'!$B$11))/4))))</f>
        <v>236194.564662531</v>
      </c>
      <c r="AJ39" s="15" t="n">
        <f aca="false">IF($A39&lt;='3. Leases'!$G$9,0,IF(AG39=0,'3. Leases'!$C$9*'2. Inputs'!$B$8*(1+'2. Inputs'!$B$7)^(('3. Leases'!$G$9+INT(($A39-'3. Leases'!$G$9-1)/('3. Leases'!$H$9+'2. Inputs'!$B$11))*('3. Leases'!$H$9+'2. Inputs'!$B$11))/4),0)+IF(AG39='3. Leases'!$H$9,'2. Inputs'!$B$12*MAX(0,'3. Leases'!$F$9*'3. Leases'!$E$9*(1+'2. Inputs'!$B$6)^(('3. Leases'!$G$9+'3. Leases'!$H$9+INT(($A39-'3. Leases'!$G$9-1)/('3. Leases'!$H$9+'2. Inputs'!$B$11))*('3. Leases'!$H$9+'2. Inputs'!$B$11))/4)-('2. Inputs'!$B$3+'2. Inputs'!$B$4)*(1+'2. Inputs'!$B$7)^(('3. Leases'!$G$9+'3. Leases'!$H$9+INT(($A39-'3. Leases'!$G$9-1)/('3. Leases'!$H$9+'2. Inputs'!$B$11))*('3. Leases'!$H$9+'2. Inputs'!$B$11))/4))*'3. Leases'!$C$9,0))</f>
        <v>0</v>
      </c>
      <c r="AK39" s="15" t="n">
        <f aca="false">IF($A39&lt;='3. Leases'!$G$9,0,IF(AG39&lt;'3. Leases'!$H$9,'3. Leases'!$C$9,0))</f>
        <v>0</v>
      </c>
      <c r="AL39" s="14" t="n">
        <f aca="false">IF($A39&lt;='3. Leases'!$G$10,-1,MOD($A39-'3. Leases'!$G$10-1,('3. Leases'!$H$10+'2. Inputs'!$B$11)))</f>
        <v>5</v>
      </c>
      <c r="AM39" s="15" t="n">
        <f aca="false">IF($A39&lt;='3. Leases'!$G$10,'3. Leases'!$C$10*'3. Leases'!$D$10/4,IF(AL39&lt;'3. Leases'!$H$10+'2. Inputs'!$B$10,0,'3. Leases'!$C$10*MAX(0,'3. Leases'!$F$10*'3. Leases'!$E$10*(1+'2. Inputs'!$B$6)^(('3. Leases'!$G$10+'3. Leases'!$H$10+INT(($A39-'3. Leases'!$G$10-1)/('3. Leases'!$H$10+'2. Inputs'!$B$11))*('3. Leases'!$H$10+'2. Inputs'!$B$11))/4)-('2. Inputs'!$B$3+'2. Inputs'!$B$4)*(1+'2. Inputs'!$B$7)^(('3. Leases'!$G$10+'3. Leases'!$H$10+INT(($A39-'3. Leases'!$G$10-1)/('3. Leases'!$H$10+'2. Inputs'!$B$11))*('3. Leases'!$H$10+'2. Inputs'!$B$11))/4))/4))</f>
        <v>0</v>
      </c>
      <c r="AN39" s="15" t="n">
        <f aca="false">IF($A39&lt;='3. Leases'!$G$10,'3. Leases'!$C$10*'3. Leases'!$D$10,IF(AL39&lt;'3. Leases'!$H$10,0,'3. Leases'!$C$10*MAX(0,'3. Leases'!$F$10*'3. Leases'!$E$10*(1+'2. Inputs'!$B$6)^(('3. Leases'!$G$10+'3. Leases'!$H$10+INT(($A39-'3. Leases'!$G$10-1)/('3. Leases'!$H$10+'2. Inputs'!$B$11))*('3. Leases'!$H$10+'2. Inputs'!$B$11))/4)-('2. Inputs'!$B$3+'2. Inputs'!$B$4)*(1+'2. Inputs'!$B$7)^(('3. Leases'!$G$10+'3. Leases'!$H$10+INT(($A39-'3. Leases'!$G$10-1)/('3. Leases'!$H$10+'2. Inputs'!$B$11))*('3. Leases'!$H$10+'2. Inputs'!$B$11))/4))))</f>
        <v>118238.148513978</v>
      </c>
      <c r="AO39" s="15" t="n">
        <f aca="false">IF($A39&lt;='3. Leases'!$G$10,0,IF(AL39=0,'3. Leases'!$C$10*'2. Inputs'!$B$8*(1+'2. Inputs'!$B$7)^(('3. Leases'!$G$10+INT(($A39-'3. Leases'!$G$10-1)/('3. Leases'!$H$10+'2. Inputs'!$B$11))*('3. Leases'!$H$10+'2. Inputs'!$B$11))/4),0)+IF(AL39='3. Leases'!$H$10,'2. Inputs'!$B$12*MAX(0,'3. Leases'!$F$10*'3. Leases'!$E$10*(1+'2. Inputs'!$B$6)^(('3. Leases'!$G$10+'3. Leases'!$H$10+INT(($A39-'3. Leases'!$G$10-1)/('3. Leases'!$H$10+'2. Inputs'!$B$11))*('3. Leases'!$H$10+'2. Inputs'!$B$11))/4)-('2. Inputs'!$B$3+'2. Inputs'!$B$4)*(1+'2. Inputs'!$B$7)^(('3. Leases'!$G$10+'3. Leases'!$H$10+INT(($A39-'3. Leases'!$G$10-1)/('3. Leases'!$H$10+'2. Inputs'!$B$11))*('3. Leases'!$H$10+'2. Inputs'!$B$11))/4))*'3. Leases'!$C$10,0))</f>
        <v>0</v>
      </c>
      <c r="AP39" s="15" t="n">
        <f aca="false">IF($A39&lt;='3. Leases'!$G$10,0,IF(AL39&lt;'3. Leases'!$H$10,'3. Leases'!$C$10,0))</f>
        <v>0</v>
      </c>
      <c r="AQ39" s="14" t="n">
        <f aca="false">IF($A39&lt;='3. Leases'!$G$11,-1,MOD($A39-'3. Leases'!$G$11-1,('3. Leases'!$H$11+'2. Inputs'!$B$11)))</f>
        <v>23</v>
      </c>
      <c r="AR39" s="15" t="n">
        <f aca="false">IF($A39&lt;='3. Leases'!$G$11,'3. Leases'!$C$11*'3. Leases'!$D$11/4,IF(AQ39&lt;'3. Leases'!$H$11+'2. Inputs'!$B$10,0,'3. Leases'!$C$11*MAX(0,'3. Leases'!$F$11*'3. Leases'!$E$11*(1+'2. Inputs'!$B$6)^(('3. Leases'!$G$11+'3. Leases'!$H$11+INT(($A39-'3. Leases'!$G$11-1)/('3. Leases'!$H$11+'2. Inputs'!$B$11))*('3. Leases'!$H$11+'2. Inputs'!$B$11))/4)-('2. Inputs'!$B$3+'2. Inputs'!$B$4)*(1+'2. Inputs'!$B$7)^(('3. Leases'!$G$11+'3. Leases'!$H$11+INT(($A39-'3. Leases'!$G$11-1)/('3. Leases'!$H$11+'2. Inputs'!$B$11))*('3. Leases'!$H$11+'2. Inputs'!$B$11))/4))/4))</f>
        <v>153600.90759225</v>
      </c>
      <c r="AS39" s="15" t="n">
        <f aca="false">IF($A39&lt;='3. Leases'!$G$11,'3. Leases'!$C$11*'3. Leases'!$D$11,IF(AQ39&lt;'3. Leases'!$H$11,0,'3. Leases'!$C$11*MAX(0,'3. Leases'!$F$11*'3. Leases'!$E$11*(1+'2. Inputs'!$B$6)^(('3. Leases'!$G$11+'3. Leases'!$H$11+INT(($A39-'3. Leases'!$G$11-1)/('3. Leases'!$H$11+'2. Inputs'!$B$11))*('3. Leases'!$H$11+'2. Inputs'!$B$11))/4)-('2. Inputs'!$B$3+'2. Inputs'!$B$4)*(1+'2. Inputs'!$B$7)^(('3. Leases'!$G$11+'3. Leases'!$H$11+INT(($A39-'3. Leases'!$G$11-1)/('3. Leases'!$H$11+'2. Inputs'!$B$11))*('3. Leases'!$H$11+'2. Inputs'!$B$11))/4))))</f>
        <v>614403.630369</v>
      </c>
      <c r="AT39" s="15" t="n">
        <f aca="false">IF($A39&lt;='3. Leases'!$G$11,0,IF(AQ39=0,'3. Leases'!$C$11*'2. Inputs'!$B$8*(1+'2. Inputs'!$B$7)^(('3. Leases'!$G$11+INT(($A39-'3. Leases'!$G$11-1)/('3. Leases'!$H$11+'2. Inputs'!$B$11))*('3. Leases'!$H$11+'2. Inputs'!$B$11))/4),0)+IF(AQ39='3. Leases'!$H$11,'2. Inputs'!$B$12*MAX(0,'3. Leases'!$F$11*'3. Leases'!$E$11*(1+'2. Inputs'!$B$6)^(('3. Leases'!$G$11+'3. Leases'!$H$11+INT(($A39-'3. Leases'!$G$11-1)/('3. Leases'!$H$11+'2. Inputs'!$B$11))*('3. Leases'!$H$11+'2. Inputs'!$B$11))/4)-('2. Inputs'!$B$3+'2. Inputs'!$B$4)*(1+'2. Inputs'!$B$7)^(('3. Leases'!$G$11+'3. Leases'!$H$11+INT(($A39-'3. Leases'!$G$11-1)/('3. Leases'!$H$11+'2. Inputs'!$B$11))*('3. Leases'!$H$11+'2. Inputs'!$B$11))/4))*'3. Leases'!$C$11,0))</f>
        <v>0</v>
      </c>
      <c r="AU39" s="15" t="n">
        <f aca="false">IF($A39&lt;='3. Leases'!$G$11,0,IF(AQ39&lt;'3. Leases'!$H$11,'3. Leases'!$C$11,0))</f>
        <v>0</v>
      </c>
      <c r="AV39" s="14" t="n">
        <f aca="false">IF($A39&lt;='3. Leases'!$G$12,-1,MOD($A39-'3. Leases'!$G$12-1,('3. Leases'!$H$12+'2. Inputs'!$B$11)))</f>
        <v>9</v>
      </c>
      <c r="AW39" s="15" t="n">
        <f aca="false">IF($A39&lt;='3. Leases'!$G$12,'3. Leases'!$C$12*'3. Leases'!$D$12/4,IF(AV39&lt;'3. Leases'!$H$12+'2. Inputs'!$B$10,0,'3. Leases'!$C$12*MAX(0,'3. Leases'!$F$12*'3. Leases'!$E$12*(1+'2. Inputs'!$B$6)^(('3. Leases'!$G$12+'3. Leases'!$H$12+INT(($A39-'3. Leases'!$G$12-1)/('3. Leases'!$H$12+'2. Inputs'!$B$11))*('3. Leases'!$H$12+'2. Inputs'!$B$11))/4)-('2. Inputs'!$B$3+'2. Inputs'!$B$4)*(1+'2. Inputs'!$B$7)^(('3. Leases'!$G$12+'3. Leases'!$H$12+INT(($A39-'3. Leases'!$G$12-1)/('3. Leases'!$H$12+'2. Inputs'!$B$11))*('3. Leases'!$H$12+'2. Inputs'!$B$11))/4))/4))</f>
        <v>25253.4959536093</v>
      </c>
      <c r="AX39" s="15" t="n">
        <f aca="false">IF($A39&lt;='3. Leases'!$G$12,'3. Leases'!$C$12*'3. Leases'!$D$12,IF(AV39&lt;'3. Leases'!$H$12,0,'3. Leases'!$C$12*MAX(0,'3. Leases'!$F$12*'3. Leases'!$E$12*(1+'2. Inputs'!$B$6)^(('3. Leases'!$G$12+'3. Leases'!$H$12+INT(($A39-'3. Leases'!$G$12-1)/('3. Leases'!$H$12+'2. Inputs'!$B$11))*('3. Leases'!$H$12+'2. Inputs'!$B$11))/4)-('2. Inputs'!$B$3+'2. Inputs'!$B$4)*(1+'2. Inputs'!$B$7)^(('3. Leases'!$G$12+'3. Leases'!$H$12+INT(($A39-'3. Leases'!$G$12-1)/('3. Leases'!$H$12+'2. Inputs'!$B$11))*('3. Leases'!$H$12+'2. Inputs'!$B$11))/4))))</f>
        <v>101013.983814437</v>
      </c>
      <c r="AY39" s="15" t="n">
        <f aca="false">IF($A39&lt;='3. Leases'!$G$12,0,IF(AV39=0,'3. Leases'!$C$12*'2. Inputs'!$B$8*(1+'2. Inputs'!$B$7)^(('3. Leases'!$G$12+INT(($A39-'3. Leases'!$G$12-1)/('3. Leases'!$H$12+'2. Inputs'!$B$11))*('3. Leases'!$H$12+'2. Inputs'!$B$11))/4),0)+IF(AV39='3. Leases'!$H$12,'2. Inputs'!$B$12*MAX(0,'3. Leases'!$F$12*'3. Leases'!$E$12*(1+'2. Inputs'!$B$6)^(('3. Leases'!$G$12+'3. Leases'!$H$12+INT(($A39-'3. Leases'!$G$12-1)/('3. Leases'!$H$12+'2. Inputs'!$B$11))*('3. Leases'!$H$12+'2. Inputs'!$B$11))/4)-('2. Inputs'!$B$3+'2. Inputs'!$B$4)*(1+'2. Inputs'!$B$7)^(('3. Leases'!$G$12+'3. Leases'!$H$12+INT(($A39-'3. Leases'!$G$12-1)/('3. Leases'!$H$12+'2. Inputs'!$B$11))*('3. Leases'!$H$12+'2. Inputs'!$B$11))/4))*'3. Leases'!$C$12,0))</f>
        <v>0</v>
      </c>
      <c r="AZ39" s="15" t="n">
        <f aca="false">IF($A39&lt;='3. Leases'!$G$12,0,IF(AV39&lt;'3. Leases'!$H$12,'3. Leases'!$C$12,0))</f>
        <v>0</v>
      </c>
      <c r="BA39" s="14" t="n">
        <f aca="false">IF($A39&lt;='3. Leases'!$G$13,-1,MOD($A39-'3. Leases'!$G$13-1,('3. Leases'!$H$13+'2. Inputs'!$B$11)))</f>
        <v>3</v>
      </c>
      <c r="BB39" s="15" t="n">
        <f aca="false">IF($A39&lt;='3. Leases'!$G$13,'3. Leases'!$C$13*'3. Leases'!$D$13/4,IF(BA39&lt;'3. Leases'!$H$13+'2. Inputs'!$B$10,0,'3. Leases'!$C$13*MAX(0,'3. Leases'!$F$13*'3. Leases'!$E$13*(1+'2. Inputs'!$B$6)^(('3. Leases'!$G$13+'3. Leases'!$H$13+INT(($A39-'3. Leases'!$G$13-1)/('3. Leases'!$H$13+'2. Inputs'!$B$11))*('3. Leases'!$H$13+'2. Inputs'!$B$11))/4)-('2. Inputs'!$B$3+'2. Inputs'!$B$4)*(1+'2. Inputs'!$B$7)^(('3. Leases'!$G$13+'3. Leases'!$H$13+INT(($A39-'3. Leases'!$G$13-1)/('3. Leases'!$H$13+'2. Inputs'!$B$11))*('3. Leases'!$H$13+'2. Inputs'!$B$11))/4))/4))</f>
        <v>0</v>
      </c>
      <c r="BC39" s="15" t="n">
        <f aca="false">IF($A39&lt;='3. Leases'!$G$13,'3. Leases'!$C$13*'3. Leases'!$D$13,IF(BA39&lt;'3. Leases'!$H$13,0,'3. Leases'!$C$13*MAX(0,'3. Leases'!$F$13*'3. Leases'!$E$13*(1+'2. Inputs'!$B$6)^(('3. Leases'!$G$13+'3. Leases'!$H$13+INT(($A39-'3. Leases'!$G$13-1)/('3. Leases'!$H$13+'2. Inputs'!$B$11))*('3. Leases'!$H$13+'2. Inputs'!$B$11))/4)-('2. Inputs'!$B$3+'2. Inputs'!$B$4)*(1+'2. Inputs'!$B$7)^(('3. Leases'!$G$13+'3. Leases'!$H$13+INT(($A39-'3. Leases'!$G$13-1)/('3. Leases'!$H$13+'2. Inputs'!$B$11))*('3. Leases'!$H$13+'2. Inputs'!$B$11))/4))))</f>
        <v>0</v>
      </c>
      <c r="BD39" s="15" t="n">
        <f aca="false">IF($A39&lt;='3. Leases'!$G$13,0,IF(BA39=0,'3. Leases'!$C$13*'2. Inputs'!$B$8*(1+'2. Inputs'!$B$7)^(('3. Leases'!$G$13+INT(($A39-'3. Leases'!$G$13-1)/('3. Leases'!$H$13+'2. Inputs'!$B$11))*('3. Leases'!$H$13+'2. Inputs'!$B$11))/4),0)+IF(BA39='3. Leases'!$H$13,'2. Inputs'!$B$12*MAX(0,'3. Leases'!$F$13*'3. Leases'!$E$13*(1+'2. Inputs'!$B$6)^(('3. Leases'!$G$13+'3. Leases'!$H$13+INT(($A39-'3. Leases'!$G$13-1)/('3. Leases'!$H$13+'2. Inputs'!$B$11))*('3. Leases'!$H$13+'2. Inputs'!$B$11))/4)-('2. Inputs'!$B$3+'2. Inputs'!$B$4)*(1+'2. Inputs'!$B$7)^(('3. Leases'!$G$13+'3. Leases'!$H$13+INT(($A39-'3. Leases'!$G$13-1)/('3. Leases'!$H$13+'2. Inputs'!$B$11))*('3. Leases'!$H$13+'2. Inputs'!$B$11))/4))*'3. Leases'!$C$13,0))</f>
        <v>0</v>
      </c>
      <c r="BE39" s="15" t="n">
        <f aca="false">IF($A39&lt;='3. Leases'!$G$13,0,IF(BA39&lt;'3. Leases'!$H$13,'3. Leases'!$C$13,0))</f>
        <v>380</v>
      </c>
      <c r="BF39" s="14" t="n">
        <f aca="false">IF($A39&lt;='3. Leases'!$G$14,-1,MOD($A39-'3. Leases'!$G$14-1,('3. Leases'!$H$14+'2. Inputs'!$B$11)))</f>
        <v>1</v>
      </c>
      <c r="BG39" s="15" t="n">
        <f aca="false">IF($A39&lt;='3. Leases'!$G$14,'3. Leases'!$C$14*'3. Leases'!$D$14/4,IF(BF39&lt;'3. Leases'!$H$14+'2. Inputs'!$B$10,0,'3. Leases'!$C$14*MAX(0,'3. Leases'!$F$14*'3. Leases'!$E$14*(1+'2. Inputs'!$B$6)^(('3. Leases'!$G$14+'3. Leases'!$H$14+INT(($A39-'3. Leases'!$G$14-1)/('3. Leases'!$H$14+'2. Inputs'!$B$11))*('3. Leases'!$H$14+'2. Inputs'!$B$11))/4)-('2. Inputs'!$B$3+'2. Inputs'!$B$4)*(1+'2. Inputs'!$B$7)^(('3. Leases'!$G$14+'3. Leases'!$H$14+INT(($A39-'3. Leases'!$G$14-1)/('3. Leases'!$H$14+'2. Inputs'!$B$11))*('3. Leases'!$H$14+'2. Inputs'!$B$11))/4))/4))</f>
        <v>0</v>
      </c>
      <c r="BH39" s="15" t="n">
        <f aca="false">IF($A39&lt;='3. Leases'!$G$14,'3. Leases'!$C$14*'3. Leases'!$D$14,IF(BF39&lt;'3. Leases'!$H$14,0,'3. Leases'!$C$14*MAX(0,'3. Leases'!$F$14*'3. Leases'!$E$14*(1+'2. Inputs'!$B$6)^(('3. Leases'!$G$14+'3. Leases'!$H$14+INT(($A39-'3. Leases'!$G$14-1)/('3. Leases'!$H$14+'2. Inputs'!$B$11))*('3. Leases'!$H$14+'2. Inputs'!$B$11))/4)-('2. Inputs'!$B$3+'2. Inputs'!$B$4)*(1+'2. Inputs'!$B$7)^(('3. Leases'!$G$14+'3. Leases'!$H$14+INT(($A39-'3. Leases'!$G$14-1)/('3. Leases'!$H$14+'2. Inputs'!$B$11))*('3. Leases'!$H$14+'2. Inputs'!$B$11))/4))))</f>
        <v>0</v>
      </c>
      <c r="BI39" s="15" t="n">
        <f aca="false">IF($A39&lt;='3. Leases'!$G$14,0,IF(BF39=0,'3. Leases'!$C$14*'2. Inputs'!$B$8*(1+'2. Inputs'!$B$7)^(('3. Leases'!$G$14+INT(($A39-'3. Leases'!$G$14-1)/('3. Leases'!$H$14+'2. Inputs'!$B$11))*('3. Leases'!$H$14+'2. Inputs'!$B$11))/4),0)+IF(BF39='3. Leases'!$H$14,'2. Inputs'!$B$12*MAX(0,'3. Leases'!$F$14*'3. Leases'!$E$14*(1+'2. Inputs'!$B$6)^(('3. Leases'!$G$14+'3. Leases'!$H$14+INT(($A39-'3. Leases'!$G$14-1)/('3. Leases'!$H$14+'2. Inputs'!$B$11))*('3. Leases'!$H$14+'2. Inputs'!$B$11))/4)-('2. Inputs'!$B$3+'2. Inputs'!$B$4)*(1+'2. Inputs'!$B$7)^(('3. Leases'!$G$14+'3. Leases'!$H$14+INT(($A39-'3. Leases'!$G$14-1)/('3. Leases'!$H$14+'2. Inputs'!$B$11))*('3. Leases'!$H$14+'2. Inputs'!$B$11))/4))*'3. Leases'!$C$14,0))</f>
        <v>0</v>
      </c>
      <c r="BJ39" s="15" t="n">
        <f aca="false">IF($A39&lt;='3. Leases'!$G$14,0,IF(BF39&lt;'3. Leases'!$H$14,'3. Leases'!$C$14,0))</f>
        <v>1450</v>
      </c>
      <c r="BK39" s="14" t="n">
        <f aca="false">IF($A39&lt;='3. Leases'!$G$15,-1,MOD($A39-'3. Leases'!$G$15-1,('3. Leases'!$H$15+'2. Inputs'!$B$11)))</f>
        <v>19</v>
      </c>
      <c r="BL39" s="15" t="n">
        <f aca="false">IF($A39&lt;='3. Leases'!$G$15,'3. Leases'!$C$15*'3. Leases'!$D$15/4,IF(BK39&lt;'3. Leases'!$H$15+'2. Inputs'!$B$10,0,'3. Leases'!$C$15*MAX(0,'3. Leases'!$F$15*'3. Leases'!$E$15*(1+'2. Inputs'!$B$6)^(('3. Leases'!$G$15+'3. Leases'!$H$15+INT(($A39-'3. Leases'!$G$15-1)/('3. Leases'!$H$15+'2. Inputs'!$B$11))*('3. Leases'!$H$15+'2. Inputs'!$B$11))/4)-('2. Inputs'!$B$3+'2. Inputs'!$B$4)*(1+'2. Inputs'!$B$7)^(('3. Leases'!$G$15+'3. Leases'!$H$15+INT(($A39-'3. Leases'!$G$15-1)/('3. Leases'!$H$15+'2. Inputs'!$B$11))*('3. Leases'!$H$15+'2. Inputs'!$B$11))/4))/4))</f>
        <v>47760.5905913129</v>
      </c>
      <c r="BM39" s="15" t="n">
        <f aca="false">IF($A39&lt;='3. Leases'!$G$15,'3. Leases'!$C$15*'3. Leases'!$D$15,IF(BK39&lt;'3. Leases'!$H$15,0,'3. Leases'!$C$15*MAX(0,'3. Leases'!$F$15*'3. Leases'!$E$15*(1+'2. Inputs'!$B$6)^(('3. Leases'!$G$15+'3. Leases'!$H$15+INT(($A39-'3. Leases'!$G$15-1)/('3. Leases'!$H$15+'2. Inputs'!$B$11))*('3. Leases'!$H$15+'2. Inputs'!$B$11))/4)-('2. Inputs'!$B$3+'2. Inputs'!$B$4)*(1+'2. Inputs'!$B$7)^(('3. Leases'!$G$15+'3. Leases'!$H$15+INT(($A39-'3. Leases'!$G$15-1)/('3. Leases'!$H$15+'2. Inputs'!$B$11))*('3. Leases'!$H$15+'2. Inputs'!$B$11))/4))))</f>
        <v>191042.362365252</v>
      </c>
      <c r="BN39" s="15" t="n">
        <f aca="false">IF($A39&lt;='3. Leases'!$G$15,0,IF(BK39=0,'3. Leases'!$C$15*'2. Inputs'!$B$8*(1+'2. Inputs'!$B$7)^(('3. Leases'!$G$15+INT(($A39-'3. Leases'!$G$15-1)/('3. Leases'!$H$15+'2. Inputs'!$B$11))*('3. Leases'!$H$15+'2. Inputs'!$B$11))/4),0)+IF(BK39='3. Leases'!$H$15,'2. Inputs'!$B$12*MAX(0,'3. Leases'!$F$15*'3. Leases'!$E$15*(1+'2. Inputs'!$B$6)^(('3. Leases'!$G$15+'3. Leases'!$H$15+INT(($A39-'3. Leases'!$G$15-1)/('3. Leases'!$H$15+'2. Inputs'!$B$11))*('3. Leases'!$H$15+'2. Inputs'!$B$11))/4)-('2. Inputs'!$B$3+'2. Inputs'!$B$4)*(1+'2. Inputs'!$B$7)^(('3. Leases'!$G$15+'3. Leases'!$H$15+INT(($A39-'3. Leases'!$G$15-1)/('3. Leases'!$H$15+'2. Inputs'!$B$11))*('3. Leases'!$H$15+'2. Inputs'!$B$11))/4))*'3. Leases'!$C$15,0))</f>
        <v>0</v>
      </c>
      <c r="BO39" s="15" t="n">
        <f aca="false">IF($A39&lt;='3. Leases'!$G$15,0,IF(BK39&lt;'3. Leases'!$H$15,'3. Leases'!$C$15,0))</f>
        <v>0</v>
      </c>
      <c r="BP39" s="14" t="n">
        <f aca="false">IF($A39&lt;='3. Leases'!$G$16,-1,MOD($A39-'3. Leases'!$G$16-1,('3. Leases'!$H$16+'2. Inputs'!$B$11)))</f>
        <v>7</v>
      </c>
      <c r="BQ39" s="15" t="n">
        <f aca="false">IF($A39&lt;='3. Leases'!$G$16,'3. Leases'!$C$16*'3. Leases'!$D$16/4,IF(BP39&lt;'3. Leases'!$H$16+'2. Inputs'!$B$10,0,'3. Leases'!$C$16*MAX(0,'3. Leases'!$F$16*'3. Leases'!$E$16*(1+'2. Inputs'!$B$6)^(('3. Leases'!$G$16+'3. Leases'!$H$16+INT(($A39-'3. Leases'!$G$16-1)/('3. Leases'!$H$16+'2. Inputs'!$B$11))*('3. Leases'!$H$16+'2. Inputs'!$B$11))/4)-('2. Inputs'!$B$3+'2. Inputs'!$B$4)*(1+'2. Inputs'!$B$7)^(('3. Leases'!$G$16+'3. Leases'!$H$16+INT(($A39-'3. Leases'!$G$16-1)/('3. Leases'!$H$16+'2. Inputs'!$B$11))*('3. Leases'!$H$16+'2. Inputs'!$B$11))/4))/4))</f>
        <v>46189.4429375578</v>
      </c>
      <c r="BR39" s="15" t="n">
        <f aca="false">IF($A39&lt;='3. Leases'!$G$16,'3. Leases'!$C$16*'3. Leases'!$D$16,IF(BP39&lt;'3. Leases'!$H$16,0,'3. Leases'!$C$16*MAX(0,'3. Leases'!$F$16*'3. Leases'!$E$16*(1+'2. Inputs'!$B$6)^(('3. Leases'!$G$16+'3. Leases'!$H$16+INT(($A39-'3. Leases'!$G$16-1)/('3. Leases'!$H$16+'2. Inputs'!$B$11))*('3. Leases'!$H$16+'2. Inputs'!$B$11))/4)-('2. Inputs'!$B$3+'2. Inputs'!$B$4)*(1+'2. Inputs'!$B$7)^(('3. Leases'!$G$16+'3. Leases'!$H$16+INT(($A39-'3. Leases'!$G$16-1)/('3. Leases'!$H$16+'2. Inputs'!$B$11))*('3. Leases'!$H$16+'2. Inputs'!$B$11))/4))))</f>
        <v>184757.771750231</v>
      </c>
      <c r="BS39" s="15" t="n">
        <f aca="false">IF($A39&lt;='3. Leases'!$G$16,0,IF(BP39=0,'3. Leases'!$C$16*'2. Inputs'!$B$8*(1+'2. Inputs'!$B$7)^(('3. Leases'!$G$16+INT(($A39-'3. Leases'!$G$16-1)/('3. Leases'!$H$16+'2. Inputs'!$B$11))*('3. Leases'!$H$16+'2. Inputs'!$B$11))/4),0)+IF(BP39='3. Leases'!$H$16,'2. Inputs'!$B$12*MAX(0,'3. Leases'!$F$16*'3. Leases'!$E$16*(1+'2. Inputs'!$B$6)^(('3. Leases'!$G$16+'3. Leases'!$H$16+INT(($A39-'3. Leases'!$G$16-1)/('3. Leases'!$H$16+'2. Inputs'!$B$11))*('3. Leases'!$H$16+'2. Inputs'!$B$11))/4)-('2. Inputs'!$B$3+'2. Inputs'!$B$4)*(1+'2. Inputs'!$B$7)^(('3. Leases'!$G$16+'3. Leases'!$H$16+INT(($A39-'3. Leases'!$G$16-1)/('3. Leases'!$H$16+'2. Inputs'!$B$11))*('3. Leases'!$H$16+'2. Inputs'!$B$11))/4))*'3. Leases'!$C$16,0))</f>
        <v>0</v>
      </c>
      <c r="BT39" s="15" t="n">
        <f aca="false">IF($A39&lt;='3. Leases'!$G$16,0,IF(BP39&lt;'3. Leases'!$H$16,'3. Leases'!$C$16,0))</f>
        <v>0</v>
      </c>
      <c r="BU39" s="14" t="n">
        <f aca="false">IF($A39&lt;='3. Leases'!$G$17,-1,MOD($A39-'3. Leases'!$G$17-1,('3. Leases'!$H$17+'2. Inputs'!$B$11)))</f>
        <v>7</v>
      </c>
      <c r="BV39" s="15" t="n">
        <f aca="false">IF($A39&lt;='3. Leases'!$G$17,'3. Leases'!$C$17*'3. Leases'!$D$17/4,IF(BU39&lt;'3. Leases'!$H$17+'2. Inputs'!$B$10,0,'3. Leases'!$C$17*MAX(0,'3. Leases'!$F$17*'3. Leases'!$E$17*(1+'2. Inputs'!$B$6)^(('3. Leases'!$G$17+'3. Leases'!$H$17+INT(($A39-'3. Leases'!$G$17-1)/('3. Leases'!$H$17+'2. Inputs'!$B$11))*('3. Leases'!$H$17+'2. Inputs'!$B$11))/4)-('2. Inputs'!$B$3+'2. Inputs'!$B$4)*(1+'2. Inputs'!$B$7)^(('3. Leases'!$G$17+'3. Leases'!$H$17+INT(($A39-'3. Leases'!$G$17-1)/('3. Leases'!$H$17+'2. Inputs'!$B$11))*('3. Leases'!$H$17+'2. Inputs'!$B$11))/4))/4))</f>
        <v>25272.3827075474</v>
      </c>
      <c r="BW39" s="15" t="n">
        <f aca="false">IF($A39&lt;='3. Leases'!$G$17,'3. Leases'!$C$17*'3. Leases'!$D$17,IF(BU39&lt;'3. Leases'!$H$17,0,'3. Leases'!$C$17*MAX(0,'3. Leases'!$F$17*'3. Leases'!$E$17*(1+'2. Inputs'!$B$6)^(('3. Leases'!$G$17+'3. Leases'!$H$17+INT(($A39-'3. Leases'!$G$17-1)/('3. Leases'!$H$17+'2. Inputs'!$B$11))*('3. Leases'!$H$17+'2. Inputs'!$B$11))/4)-('2. Inputs'!$B$3+'2. Inputs'!$B$4)*(1+'2. Inputs'!$B$7)^(('3. Leases'!$G$17+'3. Leases'!$H$17+INT(($A39-'3. Leases'!$G$17-1)/('3. Leases'!$H$17+'2. Inputs'!$B$11))*('3. Leases'!$H$17+'2. Inputs'!$B$11))/4))))</f>
        <v>101089.530830189</v>
      </c>
      <c r="BX39" s="15" t="n">
        <f aca="false">IF($A39&lt;='3. Leases'!$G$17,0,IF(BU39=0,'3. Leases'!$C$17*'2. Inputs'!$B$8*(1+'2. Inputs'!$B$7)^(('3. Leases'!$G$17+INT(($A39-'3. Leases'!$G$17-1)/('3. Leases'!$H$17+'2. Inputs'!$B$11))*('3. Leases'!$H$17+'2. Inputs'!$B$11))/4),0)+IF(BU39='3. Leases'!$H$17,'2. Inputs'!$B$12*MAX(0,'3. Leases'!$F$17*'3. Leases'!$E$17*(1+'2. Inputs'!$B$6)^(('3. Leases'!$G$17+'3. Leases'!$H$17+INT(($A39-'3. Leases'!$G$17-1)/('3. Leases'!$H$17+'2. Inputs'!$B$11))*('3. Leases'!$H$17+'2. Inputs'!$B$11))/4)-('2. Inputs'!$B$3+'2. Inputs'!$B$4)*(1+'2. Inputs'!$B$7)^(('3. Leases'!$G$17+'3. Leases'!$H$17+INT(($A39-'3. Leases'!$G$17-1)/('3. Leases'!$H$17+'2. Inputs'!$B$11))*('3. Leases'!$H$17+'2. Inputs'!$B$11))/4))*'3. Leases'!$C$17,0))</f>
        <v>0</v>
      </c>
      <c r="BY39" s="15" t="n">
        <f aca="false">IF($A39&lt;='3. Leases'!$G$17,0,IF(BU39&lt;'3. Leases'!$H$17,'3. Leases'!$C$17,0))</f>
        <v>0</v>
      </c>
      <c r="BZ39" s="14" t="n">
        <f aca="false">IF($A39&lt;='3. Leases'!$G$18,-1,MOD($A39-'3. Leases'!$G$18-1,('3. Leases'!$H$18+'2. Inputs'!$B$11)))</f>
        <v>15</v>
      </c>
      <c r="CA39" s="15" t="n">
        <f aca="false">IF($A39&lt;='3. Leases'!$G$18,'3. Leases'!$C$18*'3. Leases'!$D$18/4,IF(BZ39&lt;'3. Leases'!$H$18+'2. Inputs'!$B$10,0,'3. Leases'!$C$18*MAX(0,'3. Leases'!$F$18*'3. Leases'!$E$18*(1+'2. Inputs'!$B$6)^(('3. Leases'!$G$18+'3. Leases'!$H$18+INT(($A39-'3. Leases'!$G$18-1)/('3. Leases'!$H$18+'2. Inputs'!$B$11))*('3. Leases'!$H$18+'2. Inputs'!$B$11))/4)-('2. Inputs'!$B$3+'2. Inputs'!$B$4)*(1+'2. Inputs'!$B$7)^(('3. Leases'!$G$18+'3. Leases'!$H$18+INT(($A39-'3. Leases'!$G$18-1)/('3. Leases'!$H$18+'2. Inputs'!$B$11))*('3. Leases'!$H$18+'2. Inputs'!$B$11))/4))/4))</f>
        <v>97650.1310263876</v>
      </c>
      <c r="CB39" s="15" t="n">
        <f aca="false">IF($A39&lt;='3. Leases'!$G$18,'3. Leases'!$C$18*'3. Leases'!$D$18,IF(BZ39&lt;'3. Leases'!$H$18,0,'3. Leases'!$C$18*MAX(0,'3. Leases'!$F$18*'3. Leases'!$E$18*(1+'2. Inputs'!$B$6)^(('3. Leases'!$G$18+'3. Leases'!$H$18+INT(($A39-'3. Leases'!$G$18-1)/('3. Leases'!$H$18+'2. Inputs'!$B$11))*('3. Leases'!$H$18+'2. Inputs'!$B$11))/4)-('2. Inputs'!$B$3+'2. Inputs'!$B$4)*(1+'2. Inputs'!$B$7)^(('3. Leases'!$G$18+'3. Leases'!$H$18+INT(($A39-'3. Leases'!$G$18-1)/('3. Leases'!$H$18+'2. Inputs'!$B$11))*('3. Leases'!$H$18+'2. Inputs'!$B$11))/4))))</f>
        <v>390600.52410555</v>
      </c>
      <c r="CC39" s="15" t="n">
        <f aca="false">IF($A39&lt;='3. Leases'!$G$18,0,IF(BZ39=0,'3. Leases'!$C$18*'2. Inputs'!$B$8*(1+'2. Inputs'!$B$7)^(('3. Leases'!$G$18+INT(($A39-'3. Leases'!$G$18-1)/('3. Leases'!$H$18+'2. Inputs'!$B$11))*('3. Leases'!$H$18+'2. Inputs'!$B$11))/4),0)+IF(BZ39='3. Leases'!$H$18,'2. Inputs'!$B$12*MAX(0,'3. Leases'!$F$18*'3. Leases'!$E$18*(1+'2. Inputs'!$B$6)^(('3. Leases'!$G$18+'3. Leases'!$H$18+INT(($A39-'3. Leases'!$G$18-1)/('3. Leases'!$H$18+'2. Inputs'!$B$11))*('3. Leases'!$H$18+'2. Inputs'!$B$11))/4)-('2. Inputs'!$B$3+'2. Inputs'!$B$4)*(1+'2. Inputs'!$B$7)^(('3. Leases'!$G$18+'3. Leases'!$H$18+INT(($A39-'3. Leases'!$G$18-1)/('3. Leases'!$H$18+'2. Inputs'!$B$11))*('3. Leases'!$H$18+'2. Inputs'!$B$11))/4))*'3. Leases'!$C$18,0))</f>
        <v>0</v>
      </c>
      <c r="CD39" s="15" t="n">
        <f aca="false">IF($A39&lt;='3. Leases'!$G$18,0,IF(BZ39&lt;'3. Leases'!$H$18,'3. Leases'!$C$18,0))</f>
        <v>0</v>
      </c>
      <c r="CE39" s="14" t="n">
        <f aca="false">IF($A39&lt;='3. Leases'!$G$19,-1,MOD($A39-'3. Leases'!$G$19-1,('3. Leases'!$H$19+'2. Inputs'!$B$11)))</f>
        <v>11</v>
      </c>
      <c r="CF39" s="15" t="n">
        <f aca="false">IF($A39&lt;='3. Leases'!$G$19,'3. Leases'!$C$19*'3. Leases'!$D$19/4,IF(CE39&lt;'3. Leases'!$H$19+'2. Inputs'!$B$10,0,'3. Leases'!$C$19*MAX(0,'3. Leases'!$F$19*'3. Leases'!$E$19*(1+'2. Inputs'!$B$6)^(('3. Leases'!$G$19+'3. Leases'!$H$19+INT(($A39-'3. Leases'!$G$19-1)/('3. Leases'!$H$19+'2. Inputs'!$B$11))*('3. Leases'!$H$19+'2. Inputs'!$B$11))/4)-('2. Inputs'!$B$3+'2. Inputs'!$B$4)*(1+'2. Inputs'!$B$7)^(('3. Leases'!$G$19+'3. Leases'!$H$19+INT(($A39-'3. Leases'!$G$19-1)/('3. Leases'!$H$19+'2. Inputs'!$B$11))*('3. Leases'!$H$19+'2. Inputs'!$B$11))/4))/4))</f>
        <v>24444.2574627658</v>
      </c>
      <c r="CG39" s="15" t="n">
        <f aca="false">IF($A39&lt;='3. Leases'!$G$19,'3. Leases'!$C$19*'3. Leases'!$D$19,IF(CE39&lt;'3. Leases'!$H$19,0,'3. Leases'!$C$19*MAX(0,'3. Leases'!$F$19*'3. Leases'!$E$19*(1+'2. Inputs'!$B$6)^(('3. Leases'!$G$19+'3. Leases'!$H$19+INT(($A39-'3. Leases'!$G$19-1)/('3. Leases'!$H$19+'2. Inputs'!$B$11))*('3. Leases'!$H$19+'2. Inputs'!$B$11))/4)-('2. Inputs'!$B$3+'2. Inputs'!$B$4)*(1+'2. Inputs'!$B$7)^(('3. Leases'!$G$19+'3. Leases'!$H$19+INT(($A39-'3. Leases'!$G$19-1)/('3. Leases'!$H$19+'2. Inputs'!$B$11))*('3. Leases'!$H$19+'2. Inputs'!$B$11))/4))))</f>
        <v>97777.029851063</v>
      </c>
      <c r="CH39" s="15" t="n">
        <f aca="false">IF($A39&lt;='3. Leases'!$G$19,0,IF(CE39=0,'3. Leases'!$C$19*'2. Inputs'!$B$8*(1+'2. Inputs'!$B$7)^(('3. Leases'!$G$19+INT(($A39-'3. Leases'!$G$19-1)/('3. Leases'!$H$19+'2. Inputs'!$B$11))*('3. Leases'!$H$19+'2. Inputs'!$B$11))/4),0)+IF(CE39='3. Leases'!$H$19,'2. Inputs'!$B$12*MAX(0,'3. Leases'!$F$19*'3. Leases'!$E$19*(1+'2. Inputs'!$B$6)^(('3. Leases'!$G$19+'3. Leases'!$H$19+INT(($A39-'3. Leases'!$G$19-1)/('3. Leases'!$H$19+'2. Inputs'!$B$11))*('3. Leases'!$H$19+'2. Inputs'!$B$11))/4)-('2. Inputs'!$B$3+'2. Inputs'!$B$4)*(1+'2. Inputs'!$B$7)^(('3. Leases'!$G$19+'3. Leases'!$H$19+INT(($A39-'3. Leases'!$G$19-1)/('3. Leases'!$H$19+'2. Inputs'!$B$11))*('3. Leases'!$H$19+'2. Inputs'!$B$11))/4))*'3. Leases'!$C$19,0))</f>
        <v>0</v>
      </c>
      <c r="CI39" s="15" t="n">
        <f aca="false">IF($A39&lt;='3. Leases'!$G$19,0,IF(CE39&lt;'3. Leases'!$H$19,'3. Leases'!$C$19,0))</f>
        <v>0</v>
      </c>
      <c r="CJ39" s="15" t="n">
        <f aca="false">D39+I39+N39+S39+X39+AC39+AH39+AM39+AR39+AW39+BB39+BG39+BL39+BQ39+BV39+CA39+CF39</f>
        <v>937030.783864798</v>
      </c>
      <c r="CK39" s="15" t="n">
        <f aca="false">E39+J39+O39+T39+Y39+AD39+AI39+AN39+AS39+AX39+BC39+BH39+BM39+BR39+BW39+CB39+CG39</f>
        <v>4193142.03082424</v>
      </c>
      <c r="CL39" s="15" t="n">
        <f aca="false">F39+K39+P39+U39+Z39+AE39+AJ39+AO39+AT39+AY39+BD39+BI39+BN39+BS39+BX39+CC39+CH39</f>
        <v>0</v>
      </c>
      <c r="CM39" s="15" t="n">
        <f aca="false">G39+L39+Q39+V39+AA39+AF39+AK39+AP39+AU39+AZ39+BE39+BJ39+BO39+BT39+BY39+CD39+CI39</f>
        <v>2470</v>
      </c>
      <c r="CN39" s="15" t="n">
        <f aca="false">CJ39*(1-'2. Inputs'!$B$13)*(1-'2. Inputs'!$B$15)-CM39*('2. Inputs'!$B$5-'2. Inputs'!$B$4*MIN('2. Inputs'!$B$14,'2. Inputs'!$B$9)/'2. Inputs'!$B$9)*(1+'2. Inputs'!$B$7)^(($A39-1)/4)/4</f>
        <v>799740.861114599</v>
      </c>
      <c r="CO39" s="15" t="n">
        <f aca="false">CN39-CL39</f>
        <v>799740.861114599</v>
      </c>
      <c r="CP39" s="16" t="n">
        <f aca="false">1/(1+((1+'2. Inputs'!$B$16)^0.25-1))^$A39</f>
        <v>0.479879675315032</v>
      </c>
      <c r="CQ39" s="15" t="n">
        <f aca="false">CO39*CP39</f>
        <v>383779.384767838</v>
      </c>
    </row>
    <row r="40" customFormat="false" ht="15" hidden="false" customHeight="false" outlineLevel="0" collapsed="false">
      <c r="A40" s="0" t="n">
        <v>37</v>
      </c>
      <c r="B40" s="0" t="n">
        <f aca="false">CEILING(A40/4,1)</f>
        <v>10</v>
      </c>
      <c r="C40" s="14" t="n">
        <f aca="false">IF($A40&lt;='3. Leases'!$G$3,-1,MOD($A40-'3. Leases'!$G$3-1,('3. Leases'!$H$3+'2. Inputs'!$B$11)))</f>
        <v>-1</v>
      </c>
      <c r="D40" s="15" t="n">
        <f aca="false">IF($A40&lt;='3. Leases'!$G$3,'3. Leases'!$C$3*'3. Leases'!$D$3/4,IF(C40&lt;'3. Leases'!$H$3+'2. Inputs'!$B$10,0,'3. Leases'!$C$3*MAX(0,'3. Leases'!$F$3*'3. Leases'!$E$3*(1+'2. Inputs'!$B$6)^(('3. Leases'!$G$3+'3. Leases'!$H$3+INT(($A40-'3. Leases'!$G$3-1)/('3. Leases'!$H$3+'2. Inputs'!$B$11))*('3. Leases'!$H$3+'2. Inputs'!$B$11))/4)-('2. Inputs'!$B$3+'2. Inputs'!$B$4)*(1+'2. Inputs'!$B$7)^(('3. Leases'!$G$3+'3. Leases'!$H$3+INT(($A40-'3. Leases'!$G$3-1)/('3. Leases'!$H$3+'2. Inputs'!$B$11))*('3. Leases'!$H$3+'2. Inputs'!$B$11))/4))/4))</f>
        <v>140400</v>
      </c>
      <c r="E40" s="15" t="n">
        <f aca="false">IF($A40&lt;='3. Leases'!$G$3,'3. Leases'!$C$3*'3. Leases'!$D$3,IF(C40&lt;'3. Leases'!$H$3,0,'3. Leases'!$C$3*MAX(0,'3. Leases'!$F$3*'3. Leases'!$E$3*(1+'2. Inputs'!$B$6)^(('3. Leases'!$G$3+'3. Leases'!$H$3+INT(($A40-'3. Leases'!$G$3-1)/('3. Leases'!$H$3+'2. Inputs'!$B$11))*('3. Leases'!$H$3+'2. Inputs'!$B$11))/4)-('2. Inputs'!$B$3+'2. Inputs'!$B$4)*(1+'2. Inputs'!$B$7)^(('3. Leases'!$G$3+'3. Leases'!$H$3+INT(($A40-'3. Leases'!$G$3-1)/('3. Leases'!$H$3+'2. Inputs'!$B$11))*('3. Leases'!$H$3+'2. Inputs'!$B$11))/4))))</f>
        <v>561600</v>
      </c>
      <c r="F40" s="15" t="n">
        <f aca="false">IF($A40&lt;='3. Leases'!$G$3,0,IF(C40=0,'3. Leases'!$C$3*'2. Inputs'!$B$8*(1+'2. Inputs'!$B$7)^(('3. Leases'!$G$3+INT(($A40-'3. Leases'!$G$3-1)/('3. Leases'!$H$3+'2. Inputs'!$B$11))*('3. Leases'!$H$3+'2. Inputs'!$B$11))/4),0)+IF(C40='3. Leases'!$H$3,'2. Inputs'!$B$12*MAX(0,'3. Leases'!$F$3*'3. Leases'!$E$3*(1+'2. Inputs'!$B$6)^(('3. Leases'!$G$3+'3. Leases'!$H$3+INT(($A40-'3. Leases'!$G$3-1)/('3. Leases'!$H$3+'2. Inputs'!$B$11))*('3. Leases'!$H$3+'2. Inputs'!$B$11))/4)-('2. Inputs'!$B$3+'2. Inputs'!$B$4)*(1+'2. Inputs'!$B$7)^(('3. Leases'!$G$3+'3. Leases'!$H$3+INT(($A40-'3. Leases'!$G$3-1)/('3. Leases'!$H$3+'2. Inputs'!$B$11))*('3. Leases'!$H$3+'2. Inputs'!$B$11))/4))*'3. Leases'!$C$3,0))</f>
        <v>0</v>
      </c>
      <c r="G40" s="15" t="n">
        <f aca="false">IF($A40&lt;='3. Leases'!$G$3,0,IF(C40&lt;'3. Leases'!$H$3,'3. Leases'!$C$3,0))</f>
        <v>0</v>
      </c>
      <c r="H40" s="14" t="n">
        <f aca="false">IF($A40&lt;='3. Leases'!$G$4,-1,MOD($A40-'3. Leases'!$G$4-1,('3. Leases'!$H$4+'2. Inputs'!$B$11)))</f>
        <v>22</v>
      </c>
      <c r="I40" s="15" t="n">
        <f aca="false">IF($A40&lt;='3. Leases'!$G$4,'3. Leases'!$C$4*'3. Leases'!$D$4/4,IF(H40&lt;'3. Leases'!$H$4+'2. Inputs'!$B$10,0,'3. Leases'!$C$4*MAX(0,'3. Leases'!$F$4*'3. Leases'!$E$4*(1+'2. Inputs'!$B$6)^(('3. Leases'!$G$4+'3. Leases'!$H$4+INT(($A40-'3. Leases'!$G$4-1)/('3. Leases'!$H$4+'2. Inputs'!$B$11))*('3. Leases'!$H$4+'2. Inputs'!$B$11))/4)-('2. Inputs'!$B$3+'2. Inputs'!$B$4)*(1+'2. Inputs'!$B$7)^(('3. Leases'!$G$4+'3. Leases'!$H$4+INT(($A40-'3. Leases'!$G$4-1)/('3. Leases'!$H$4+'2. Inputs'!$B$11))*('3. Leases'!$H$4+'2. Inputs'!$B$11))/4))/4))</f>
        <v>142225.890018863</v>
      </c>
      <c r="J40" s="15" t="n">
        <f aca="false">IF($A40&lt;='3. Leases'!$G$4,'3. Leases'!$C$4*'3. Leases'!$D$4,IF(H40&lt;'3. Leases'!$H$4,0,'3. Leases'!$C$4*MAX(0,'3. Leases'!$F$4*'3. Leases'!$E$4*(1+'2. Inputs'!$B$6)^(('3. Leases'!$G$4+'3. Leases'!$H$4+INT(($A40-'3. Leases'!$G$4-1)/('3. Leases'!$H$4+'2. Inputs'!$B$11))*('3. Leases'!$H$4+'2. Inputs'!$B$11))/4)-('2. Inputs'!$B$3+'2. Inputs'!$B$4)*(1+'2. Inputs'!$B$7)^(('3. Leases'!$G$4+'3. Leases'!$H$4+INT(($A40-'3. Leases'!$G$4-1)/('3. Leases'!$H$4+'2. Inputs'!$B$11))*('3. Leases'!$H$4+'2. Inputs'!$B$11))/4))))</f>
        <v>568903.56007545</v>
      </c>
      <c r="K40" s="15" t="n">
        <f aca="false">IF($A40&lt;='3. Leases'!$G$4,0,IF(H40=0,'3. Leases'!$C$4*'2. Inputs'!$B$8*(1+'2. Inputs'!$B$7)^(('3. Leases'!$G$4+INT(($A40-'3. Leases'!$G$4-1)/('3. Leases'!$H$4+'2. Inputs'!$B$11))*('3. Leases'!$H$4+'2. Inputs'!$B$11))/4),0)+IF(H40='3. Leases'!$H$4,'2. Inputs'!$B$12*MAX(0,'3. Leases'!$F$4*'3. Leases'!$E$4*(1+'2. Inputs'!$B$6)^(('3. Leases'!$G$4+'3. Leases'!$H$4+INT(($A40-'3. Leases'!$G$4-1)/('3. Leases'!$H$4+'2. Inputs'!$B$11))*('3. Leases'!$H$4+'2. Inputs'!$B$11))/4)-('2. Inputs'!$B$3+'2. Inputs'!$B$4)*(1+'2. Inputs'!$B$7)^(('3. Leases'!$G$4+'3. Leases'!$H$4+INT(($A40-'3. Leases'!$G$4-1)/('3. Leases'!$H$4+'2. Inputs'!$B$11))*('3. Leases'!$H$4+'2. Inputs'!$B$11))/4))*'3. Leases'!$C$4,0))</f>
        <v>0</v>
      </c>
      <c r="L40" s="15" t="n">
        <f aca="false">IF($A40&lt;='3. Leases'!$G$4,0,IF(H40&lt;'3. Leases'!$H$4,'3. Leases'!$C$4,0))</f>
        <v>0</v>
      </c>
      <c r="M40" s="14" t="n">
        <f aca="false">IF($A40&lt;='3. Leases'!$G$5,-1,MOD($A40-'3. Leases'!$G$5-1,('3. Leases'!$H$5+'2. Inputs'!$B$11)))</f>
        <v>6</v>
      </c>
      <c r="N40" s="15" t="n">
        <f aca="false">IF($A40&lt;='3. Leases'!$G$5,'3. Leases'!$C$5*'3. Leases'!$D$5/4,IF(M40&lt;'3. Leases'!$H$5+'2. Inputs'!$B$10,0,'3. Leases'!$C$5*MAX(0,'3. Leases'!$F$5*'3. Leases'!$E$5*(1+'2. Inputs'!$B$6)^(('3. Leases'!$G$5+'3. Leases'!$H$5+INT(($A40-'3. Leases'!$G$5-1)/('3. Leases'!$H$5+'2. Inputs'!$B$11))*('3. Leases'!$H$5+'2. Inputs'!$B$11))/4)-('2. Inputs'!$B$3+'2. Inputs'!$B$4)*(1+'2. Inputs'!$B$7)^(('3. Leases'!$G$5+'3. Leases'!$H$5+INT(($A40-'3. Leases'!$G$5-1)/('3. Leases'!$H$5+'2. Inputs'!$B$11))*('3. Leases'!$H$5+'2. Inputs'!$B$11))/4))/4))</f>
        <v>81695.1867127661</v>
      </c>
      <c r="O40" s="15" t="n">
        <f aca="false">IF($A40&lt;='3. Leases'!$G$5,'3. Leases'!$C$5*'3. Leases'!$D$5,IF(M40&lt;'3. Leases'!$H$5,0,'3. Leases'!$C$5*MAX(0,'3. Leases'!$F$5*'3. Leases'!$E$5*(1+'2. Inputs'!$B$6)^(('3. Leases'!$G$5+'3. Leases'!$H$5+INT(($A40-'3. Leases'!$G$5-1)/('3. Leases'!$H$5+'2. Inputs'!$B$11))*('3. Leases'!$H$5+'2. Inputs'!$B$11))/4)-('2. Inputs'!$B$3+'2. Inputs'!$B$4)*(1+'2. Inputs'!$B$7)^(('3. Leases'!$G$5+'3. Leases'!$H$5+INT(($A40-'3. Leases'!$G$5-1)/('3. Leases'!$H$5+'2. Inputs'!$B$11))*('3. Leases'!$H$5+'2. Inputs'!$B$11))/4))))</f>
        <v>326780.746851065</v>
      </c>
      <c r="P40" s="15" t="n">
        <f aca="false">IF($A40&lt;='3. Leases'!$G$5,0,IF(M40=0,'3. Leases'!$C$5*'2. Inputs'!$B$8*(1+'2. Inputs'!$B$7)^(('3. Leases'!$G$5+INT(($A40-'3. Leases'!$G$5-1)/('3. Leases'!$H$5+'2. Inputs'!$B$11))*('3. Leases'!$H$5+'2. Inputs'!$B$11))/4),0)+IF(M40='3. Leases'!$H$5,'2. Inputs'!$B$12*MAX(0,'3. Leases'!$F$5*'3. Leases'!$E$5*(1+'2. Inputs'!$B$6)^(('3. Leases'!$G$5+'3. Leases'!$H$5+INT(($A40-'3. Leases'!$G$5-1)/('3. Leases'!$H$5+'2. Inputs'!$B$11))*('3. Leases'!$H$5+'2. Inputs'!$B$11))/4)-('2. Inputs'!$B$3+'2. Inputs'!$B$4)*(1+'2. Inputs'!$B$7)^(('3. Leases'!$G$5+'3. Leases'!$H$5+INT(($A40-'3. Leases'!$G$5-1)/('3. Leases'!$H$5+'2. Inputs'!$B$11))*('3. Leases'!$H$5+'2. Inputs'!$B$11))/4))*'3. Leases'!$C$5,0))</f>
        <v>0</v>
      </c>
      <c r="Q40" s="15" t="n">
        <f aca="false">IF($A40&lt;='3. Leases'!$G$5,0,IF(M40&lt;'3. Leases'!$H$5,'3. Leases'!$C$5,0))</f>
        <v>0</v>
      </c>
      <c r="R40" s="14" t="n">
        <f aca="false">IF($A40&lt;='3. Leases'!$G$6,-1,MOD($A40-'3. Leases'!$G$6-1,('3. Leases'!$H$6+'2. Inputs'!$B$11)))</f>
        <v>2</v>
      </c>
      <c r="S40" s="15" t="n">
        <f aca="false">IF($A40&lt;='3. Leases'!$G$6,'3. Leases'!$C$6*'3. Leases'!$D$6/4,IF(R40&lt;'3. Leases'!$H$6+'2. Inputs'!$B$10,0,'3. Leases'!$C$6*MAX(0,'3. Leases'!$F$6*'3. Leases'!$E$6*(1+'2. Inputs'!$B$6)^(('3. Leases'!$G$6+'3. Leases'!$H$6+INT(($A40-'3. Leases'!$G$6-1)/('3. Leases'!$H$6+'2. Inputs'!$B$11))*('3. Leases'!$H$6+'2. Inputs'!$B$11))/4)-('2. Inputs'!$B$3+'2. Inputs'!$B$4)*(1+'2. Inputs'!$B$7)^(('3. Leases'!$G$6+'3. Leases'!$H$6+INT(($A40-'3. Leases'!$G$6-1)/('3. Leases'!$H$6+'2. Inputs'!$B$11))*('3. Leases'!$H$6+'2. Inputs'!$B$11))/4))/4))</f>
        <v>0</v>
      </c>
      <c r="T40" s="15" t="n">
        <f aca="false">IF($A40&lt;='3. Leases'!$G$6,'3. Leases'!$C$6*'3. Leases'!$D$6,IF(R40&lt;'3. Leases'!$H$6,0,'3. Leases'!$C$6*MAX(0,'3. Leases'!$F$6*'3. Leases'!$E$6*(1+'2. Inputs'!$B$6)^(('3. Leases'!$G$6+'3. Leases'!$H$6+INT(($A40-'3. Leases'!$G$6-1)/('3. Leases'!$H$6+'2. Inputs'!$B$11))*('3. Leases'!$H$6+'2. Inputs'!$B$11))/4)-('2. Inputs'!$B$3+'2. Inputs'!$B$4)*(1+'2. Inputs'!$B$7)^(('3. Leases'!$G$6+'3. Leases'!$H$6+INT(($A40-'3. Leases'!$G$6-1)/('3. Leases'!$H$6+'2. Inputs'!$B$11))*('3. Leases'!$H$6+'2. Inputs'!$B$11))/4))))</f>
        <v>0</v>
      </c>
      <c r="U40" s="15" t="n">
        <f aca="false">IF($A40&lt;='3. Leases'!$G$6,0,IF(R40=0,'3. Leases'!$C$6*'2. Inputs'!$B$8*(1+'2. Inputs'!$B$7)^(('3. Leases'!$G$6+INT(($A40-'3. Leases'!$G$6-1)/('3. Leases'!$H$6+'2. Inputs'!$B$11))*('3. Leases'!$H$6+'2. Inputs'!$B$11))/4),0)+IF(R40='3. Leases'!$H$6,'2. Inputs'!$B$12*MAX(0,'3. Leases'!$F$6*'3. Leases'!$E$6*(1+'2. Inputs'!$B$6)^(('3. Leases'!$G$6+'3. Leases'!$H$6+INT(($A40-'3. Leases'!$G$6-1)/('3. Leases'!$H$6+'2. Inputs'!$B$11))*('3. Leases'!$H$6+'2. Inputs'!$B$11))/4)-('2. Inputs'!$B$3+'2. Inputs'!$B$4)*(1+'2. Inputs'!$B$7)^(('3. Leases'!$G$6+'3. Leases'!$H$6+INT(($A40-'3. Leases'!$G$6-1)/('3. Leases'!$H$6+'2. Inputs'!$B$11))*('3. Leases'!$H$6+'2. Inputs'!$B$11))/4))*'3. Leases'!$C$6,0))</f>
        <v>0</v>
      </c>
      <c r="V40" s="15" t="n">
        <f aca="false">IF($A40&lt;='3. Leases'!$G$6,0,IF(R40&lt;'3. Leases'!$H$6,'3. Leases'!$C$6,0))</f>
        <v>640</v>
      </c>
      <c r="W40" s="14" t="n">
        <f aca="false">IF($A40&lt;='3. Leases'!$G$7,-1,MOD($A40-'3. Leases'!$G$7-1,('3. Leases'!$H$7+'2. Inputs'!$B$11)))</f>
        <v>12</v>
      </c>
      <c r="X40" s="15" t="n">
        <f aca="false">IF($A40&lt;='3. Leases'!$G$7,'3. Leases'!$C$7*'3. Leases'!$D$7/4,IF(W40&lt;'3. Leases'!$H$7+'2. Inputs'!$B$10,0,'3. Leases'!$C$7*MAX(0,'3. Leases'!$F$7*'3. Leases'!$E$7*(1+'2. Inputs'!$B$6)^(('3. Leases'!$G$7+'3. Leases'!$H$7+INT(($A40-'3. Leases'!$G$7-1)/('3. Leases'!$H$7+'2. Inputs'!$B$11))*('3. Leases'!$H$7+'2. Inputs'!$B$11))/4)-('2. Inputs'!$B$3+'2. Inputs'!$B$4)*(1+'2. Inputs'!$B$7)^(('3. Leases'!$G$7+'3. Leases'!$H$7+INT(($A40-'3. Leases'!$G$7-1)/('3. Leases'!$H$7+'2. Inputs'!$B$11))*('3. Leases'!$H$7+'2. Inputs'!$B$11))/4))/4))</f>
        <v>110751.634654675</v>
      </c>
      <c r="Y40" s="15" t="n">
        <f aca="false">IF($A40&lt;='3. Leases'!$G$7,'3. Leases'!$C$7*'3. Leases'!$D$7,IF(W40&lt;'3. Leases'!$H$7,0,'3. Leases'!$C$7*MAX(0,'3. Leases'!$F$7*'3. Leases'!$E$7*(1+'2. Inputs'!$B$6)^(('3. Leases'!$G$7+'3. Leases'!$H$7+INT(($A40-'3. Leases'!$G$7-1)/('3. Leases'!$H$7+'2. Inputs'!$B$11))*('3. Leases'!$H$7+'2. Inputs'!$B$11))/4)-('2. Inputs'!$B$3+'2. Inputs'!$B$4)*(1+'2. Inputs'!$B$7)^(('3. Leases'!$G$7+'3. Leases'!$H$7+INT(($A40-'3. Leases'!$G$7-1)/('3. Leases'!$H$7+'2. Inputs'!$B$11))*('3. Leases'!$H$7+'2. Inputs'!$B$11))/4))))</f>
        <v>443006.5386187</v>
      </c>
      <c r="Z40" s="15" t="n">
        <f aca="false">IF($A40&lt;='3. Leases'!$G$7,0,IF(W40=0,'3. Leases'!$C$7*'2. Inputs'!$B$8*(1+'2. Inputs'!$B$7)^(('3. Leases'!$G$7+INT(($A40-'3. Leases'!$G$7-1)/('3. Leases'!$H$7+'2. Inputs'!$B$11))*('3. Leases'!$H$7+'2. Inputs'!$B$11))/4),0)+IF(W40='3. Leases'!$H$7,'2. Inputs'!$B$12*MAX(0,'3. Leases'!$F$7*'3. Leases'!$E$7*(1+'2. Inputs'!$B$6)^(('3. Leases'!$G$7+'3. Leases'!$H$7+INT(($A40-'3. Leases'!$G$7-1)/('3. Leases'!$H$7+'2. Inputs'!$B$11))*('3. Leases'!$H$7+'2. Inputs'!$B$11))/4)-('2. Inputs'!$B$3+'2. Inputs'!$B$4)*(1+'2. Inputs'!$B$7)^(('3. Leases'!$G$7+'3. Leases'!$H$7+INT(($A40-'3. Leases'!$G$7-1)/('3. Leases'!$H$7+'2. Inputs'!$B$11))*('3. Leases'!$H$7+'2. Inputs'!$B$11))/4))*'3. Leases'!$C$7,0))</f>
        <v>0</v>
      </c>
      <c r="AA40" s="15" t="n">
        <f aca="false">IF($A40&lt;='3. Leases'!$G$7,0,IF(W40&lt;'3. Leases'!$H$7,'3. Leases'!$C$7,0))</f>
        <v>0</v>
      </c>
      <c r="AB40" s="14" t="n">
        <f aca="false">IF($A40&lt;='3. Leases'!$G$8,-1,MOD($A40-'3. Leases'!$G$8-1,('3. Leases'!$H$8+'2. Inputs'!$B$11)))</f>
        <v>18</v>
      </c>
      <c r="AC40" s="15" t="n">
        <f aca="false">IF($A40&lt;='3. Leases'!$G$8,'3. Leases'!$C$8*'3. Leases'!$D$8/4,IF(AB40&lt;'3. Leases'!$H$8+'2. Inputs'!$B$10,0,'3. Leases'!$C$8*MAX(0,'3. Leases'!$F$8*'3. Leases'!$E$8*(1+'2. Inputs'!$B$6)^(('3. Leases'!$G$8+'3. Leases'!$H$8+INT(($A40-'3. Leases'!$G$8-1)/('3. Leases'!$H$8+'2. Inputs'!$B$11))*('3. Leases'!$H$8+'2. Inputs'!$B$11))/4)-('2. Inputs'!$B$3+'2. Inputs'!$B$4)*(1+'2. Inputs'!$B$7)^(('3. Leases'!$G$8+'3. Leases'!$H$8+INT(($A40-'3. Leases'!$G$8-1)/('3. Leases'!$H$8+'2. Inputs'!$B$11))*('3. Leases'!$H$8+'2. Inputs'!$B$11))/4))/4))</f>
        <v>64433.4097541974</v>
      </c>
      <c r="AD40" s="15" t="n">
        <f aca="false">IF($A40&lt;='3. Leases'!$G$8,'3. Leases'!$C$8*'3. Leases'!$D$8,IF(AB40&lt;'3. Leases'!$H$8,0,'3. Leases'!$C$8*MAX(0,'3. Leases'!$F$8*'3. Leases'!$E$8*(1+'2. Inputs'!$B$6)^(('3. Leases'!$G$8+'3. Leases'!$H$8+INT(($A40-'3. Leases'!$G$8-1)/('3. Leases'!$H$8+'2. Inputs'!$B$11))*('3. Leases'!$H$8+'2. Inputs'!$B$11))/4)-('2. Inputs'!$B$3+'2. Inputs'!$B$4)*(1+'2. Inputs'!$B$7)^(('3. Leases'!$G$8+'3. Leases'!$H$8+INT(($A40-'3. Leases'!$G$8-1)/('3. Leases'!$H$8+'2. Inputs'!$B$11))*('3. Leases'!$H$8+'2. Inputs'!$B$11))/4))))</f>
        <v>257733.639016789</v>
      </c>
      <c r="AE40" s="15" t="n">
        <f aca="false">IF($A40&lt;='3. Leases'!$G$8,0,IF(AB40=0,'3. Leases'!$C$8*'2. Inputs'!$B$8*(1+'2. Inputs'!$B$7)^(('3. Leases'!$G$8+INT(($A40-'3. Leases'!$G$8-1)/('3. Leases'!$H$8+'2. Inputs'!$B$11))*('3. Leases'!$H$8+'2. Inputs'!$B$11))/4),0)+IF(AB40='3. Leases'!$H$8,'2. Inputs'!$B$12*MAX(0,'3. Leases'!$F$8*'3. Leases'!$E$8*(1+'2. Inputs'!$B$6)^(('3. Leases'!$G$8+'3. Leases'!$H$8+INT(($A40-'3. Leases'!$G$8-1)/('3. Leases'!$H$8+'2. Inputs'!$B$11))*('3. Leases'!$H$8+'2. Inputs'!$B$11))/4)-('2. Inputs'!$B$3+'2. Inputs'!$B$4)*(1+'2. Inputs'!$B$7)^(('3. Leases'!$G$8+'3. Leases'!$H$8+INT(($A40-'3. Leases'!$G$8-1)/('3. Leases'!$H$8+'2. Inputs'!$B$11))*('3. Leases'!$H$8+'2. Inputs'!$B$11))/4))*'3. Leases'!$C$8,0))</f>
        <v>0</v>
      </c>
      <c r="AF40" s="15" t="n">
        <f aca="false">IF($A40&lt;='3. Leases'!$G$8,0,IF(AB40&lt;'3. Leases'!$H$8,'3. Leases'!$C$8,0))</f>
        <v>0</v>
      </c>
      <c r="AG40" s="14" t="n">
        <f aca="false">IF($A40&lt;='3. Leases'!$G$9,-1,MOD($A40-'3. Leases'!$G$9-1,('3. Leases'!$H$9+'2. Inputs'!$B$11)))</f>
        <v>14</v>
      </c>
      <c r="AH40" s="15" t="n">
        <f aca="false">IF($A40&lt;='3. Leases'!$G$9,'3. Leases'!$C$9*'3. Leases'!$D$9/4,IF(AG40&lt;'3. Leases'!$H$9+'2. Inputs'!$B$10,0,'3. Leases'!$C$9*MAX(0,'3. Leases'!$F$9*'3. Leases'!$E$9*(1+'2. Inputs'!$B$6)^(('3. Leases'!$G$9+'3. Leases'!$H$9+INT(($A40-'3. Leases'!$G$9-1)/('3. Leases'!$H$9+'2. Inputs'!$B$11))*('3. Leases'!$H$9+'2. Inputs'!$B$11))/4)-('2. Inputs'!$B$3+'2. Inputs'!$B$4)*(1+'2. Inputs'!$B$7)^(('3. Leases'!$G$9+'3. Leases'!$H$9+INT(($A40-'3. Leases'!$G$9-1)/('3. Leases'!$H$9+'2. Inputs'!$B$11))*('3. Leases'!$H$9+'2. Inputs'!$B$11))/4))/4))</f>
        <v>59048.6411656326</v>
      </c>
      <c r="AI40" s="15" t="n">
        <f aca="false">IF($A40&lt;='3. Leases'!$G$9,'3. Leases'!$C$9*'3. Leases'!$D$9,IF(AG40&lt;'3. Leases'!$H$9,0,'3. Leases'!$C$9*MAX(0,'3. Leases'!$F$9*'3. Leases'!$E$9*(1+'2. Inputs'!$B$6)^(('3. Leases'!$G$9+'3. Leases'!$H$9+INT(($A40-'3. Leases'!$G$9-1)/('3. Leases'!$H$9+'2. Inputs'!$B$11))*('3. Leases'!$H$9+'2. Inputs'!$B$11))/4)-('2. Inputs'!$B$3+'2. Inputs'!$B$4)*(1+'2. Inputs'!$B$7)^(('3. Leases'!$G$9+'3. Leases'!$H$9+INT(($A40-'3. Leases'!$G$9-1)/('3. Leases'!$H$9+'2. Inputs'!$B$11))*('3. Leases'!$H$9+'2. Inputs'!$B$11))/4))))</f>
        <v>236194.564662531</v>
      </c>
      <c r="AJ40" s="15" t="n">
        <f aca="false">IF($A40&lt;='3. Leases'!$G$9,0,IF(AG40=0,'3. Leases'!$C$9*'2. Inputs'!$B$8*(1+'2. Inputs'!$B$7)^(('3. Leases'!$G$9+INT(($A40-'3. Leases'!$G$9-1)/('3. Leases'!$H$9+'2. Inputs'!$B$11))*('3. Leases'!$H$9+'2. Inputs'!$B$11))/4),0)+IF(AG40='3. Leases'!$H$9,'2. Inputs'!$B$12*MAX(0,'3. Leases'!$F$9*'3. Leases'!$E$9*(1+'2. Inputs'!$B$6)^(('3. Leases'!$G$9+'3. Leases'!$H$9+INT(($A40-'3. Leases'!$G$9-1)/('3. Leases'!$H$9+'2. Inputs'!$B$11))*('3. Leases'!$H$9+'2. Inputs'!$B$11))/4)-('2. Inputs'!$B$3+'2. Inputs'!$B$4)*(1+'2. Inputs'!$B$7)^(('3. Leases'!$G$9+'3. Leases'!$H$9+INT(($A40-'3. Leases'!$G$9-1)/('3. Leases'!$H$9+'2. Inputs'!$B$11))*('3. Leases'!$H$9+'2. Inputs'!$B$11))/4))*'3. Leases'!$C$9,0))</f>
        <v>0</v>
      </c>
      <c r="AK40" s="15" t="n">
        <f aca="false">IF($A40&lt;='3. Leases'!$G$9,0,IF(AG40&lt;'3. Leases'!$H$9,'3. Leases'!$C$9,0))</f>
        <v>0</v>
      </c>
      <c r="AL40" s="14" t="n">
        <f aca="false">IF($A40&lt;='3. Leases'!$G$10,-1,MOD($A40-'3. Leases'!$G$10-1,('3. Leases'!$H$10+'2. Inputs'!$B$11)))</f>
        <v>6</v>
      </c>
      <c r="AM40" s="15" t="n">
        <f aca="false">IF($A40&lt;='3. Leases'!$G$10,'3. Leases'!$C$10*'3. Leases'!$D$10/4,IF(AL40&lt;'3. Leases'!$H$10+'2. Inputs'!$B$10,0,'3. Leases'!$C$10*MAX(0,'3. Leases'!$F$10*'3. Leases'!$E$10*(1+'2. Inputs'!$B$6)^(('3. Leases'!$G$10+'3. Leases'!$H$10+INT(($A40-'3. Leases'!$G$10-1)/('3. Leases'!$H$10+'2. Inputs'!$B$11))*('3. Leases'!$H$10+'2. Inputs'!$B$11))/4)-('2. Inputs'!$B$3+'2. Inputs'!$B$4)*(1+'2. Inputs'!$B$7)^(('3. Leases'!$G$10+'3. Leases'!$H$10+INT(($A40-'3. Leases'!$G$10-1)/('3. Leases'!$H$10+'2. Inputs'!$B$11))*('3. Leases'!$H$10+'2. Inputs'!$B$11))/4))/4))</f>
        <v>29559.5371284944</v>
      </c>
      <c r="AN40" s="15" t="n">
        <f aca="false">IF($A40&lt;='3. Leases'!$G$10,'3. Leases'!$C$10*'3. Leases'!$D$10,IF(AL40&lt;'3. Leases'!$H$10,0,'3. Leases'!$C$10*MAX(0,'3. Leases'!$F$10*'3. Leases'!$E$10*(1+'2. Inputs'!$B$6)^(('3. Leases'!$G$10+'3. Leases'!$H$10+INT(($A40-'3. Leases'!$G$10-1)/('3. Leases'!$H$10+'2. Inputs'!$B$11))*('3. Leases'!$H$10+'2. Inputs'!$B$11))/4)-('2. Inputs'!$B$3+'2. Inputs'!$B$4)*(1+'2. Inputs'!$B$7)^(('3. Leases'!$G$10+'3. Leases'!$H$10+INT(($A40-'3. Leases'!$G$10-1)/('3. Leases'!$H$10+'2. Inputs'!$B$11))*('3. Leases'!$H$10+'2. Inputs'!$B$11))/4))))</f>
        <v>118238.148513978</v>
      </c>
      <c r="AO40" s="15" t="n">
        <f aca="false">IF($A40&lt;='3. Leases'!$G$10,0,IF(AL40=0,'3. Leases'!$C$10*'2. Inputs'!$B$8*(1+'2. Inputs'!$B$7)^(('3. Leases'!$G$10+INT(($A40-'3. Leases'!$G$10-1)/('3. Leases'!$H$10+'2. Inputs'!$B$11))*('3. Leases'!$H$10+'2. Inputs'!$B$11))/4),0)+IF(AL40='3. Leases'!$H$10,'2. Inputs'!$B$12*MAX(0,'3. Leases'!$F$10*'3. Leases'!$E$10*(1+'2. Inputs'!$B$6)^(('3. Leases'!$G$10+'3. Leases'!$H$10+INT(($A40-'3. Leases'!$G$10-1)/('3. Leases'!$H$10+'2. Inputs'!$B$11))*('3. Leases'!$H$10+'2. Inputs'!$B$11))/4)-('2. Inputs'!$B$3+'2. Inputs'!$B$4)*(1+'2. Inputs'!$B$7)^(('3. Leases'!$G$10+'3. Leases'!$H$10+INT(($A40-'3. Leases'!$G$10-1)/('3. Leases'!$H$10+'2. Inputs'!$B$11))*('3. Leases'!$H$10+'2. Inputs'!$B$11))/4))*'3. Leases'!$C$10,0))</f>
        <v>0</v>
      </c>
      <c r="AP40" s="15" t="n">
        <f aca="false">IF($A40&lt;='3. Leases'!$G$10,0,IF(AL40&lt;'3. Leases'!$H$10,'3. Leases'!$C$10,0))</f>
        <v>0</v>
      </c>
      <c r="AQ40" s="14" t="n">
        <f aca="false">IF($A40&lt;='3. Leases'!$G$11,-1,MOD($A40-'3. Leases'!$G$11-1,('3. Leases'!$H$11+'2. Inputs'!$B$11)))</f>
        <v>0</v>
      </c>
      <c r="AR40" s="15" t="n">
        <f aca="false">IF($A40&lt;='3. Leases'!$G$11,'3. Leases'!$C$11*'3. Leases'!$D$11/4,IF(AQ40&lt;'3. Leases'!$H$11+'2. Inputs'!$B$10,0,'3. Leases'!$C$11*MAX(0,'3. Leases'!$F$11*'3. Leases'!$E$11*(1+'2. Inputs'!$B$6)^(('3. Leases'!$G$11+'3. Leases'!$H$11+INT(($A40-'3. Leases'!$G$11-1)/('3. Leases'!$H$11+'2. Inputs'!$B$11))*('3. Leases'!$H$11+'2. Inputs'!$B$11))/4)-('2. Inputs'!$B$3+'2. Inputs'!$B$4)*(1+'2. Inputs'!$B$7)^(('3. Leases'!$G$11+'3. Leases'!$H$11+INT(($A40-'3. Leases'!$G$11-1)/('3. Leases'!$H$11+'2. Inputs'!$B$11))*('3. Leases'!$H$11+'2. Inputs'!$B$11))/4))/4))</f>
        <v>0</v>
      </c>
      <c r="AS40" s="15" t="n">
        <f aca="false">IF($A40&lt;='3. Leases'!$G$11,'3. Leases'!$C$11*'3. Leases'!$D$11,IF(AQ40&lt;'3. Leases'!$H$11,0,'3. Leases'!$C$11*MAX(0,'3. Leases'!$F$11*'3. Leases'!$E$11*(1+'2. Inputs'!$B$6)^(('3. Leases'!$G$11+'3. Leases'!$H$11+INT(($A40-'3. Leases'!$G$11-1)/('3. Leases'!$H$11+'2. Inputs'!$B$11))*('3. Leases'!$H$11+'2. Inputs'!$B$11))/4)-('2. Inputs'!$B$3+'2. Inputs'!$B$4)*(1+'2. Inputs'!$B$7)^(('3. Leases'!$G$11+'3. Leases'!$H$11+INT(($A40-'3. Leases'!$G$11-1)/('3. Leases'!$H$11+'2. Inputs'!$B$11))*('3. Leases'!$H$11+'2. Inputs'!$B$11))/4))))</f>
        <v>0</v>
      </c>
      <c r="AT40" s="15" t="n">
        <f aca="false">IF($A40&lt;='3. Leases'!$G$11,0,IF(AQ40=0,'3. Leases'!$C$11*'2. Inputs'!$B$8*(1+'2. Inputs'!$B$7)^(('3. Leases'!$G$11+INT(($A40-'3. Leases'!$G$11-1)/('3. Leases'!$H$11+'2. Inputs'!$B$11))*('3. Leases'!$H$11+'2. Inputs'!$B$11))/4),0)+IF(AQ40='3. Leases'!$H$11,'2. Inputs'!$B$12*MAX(0,'3. Leases'!$F$11*'3. Leases'!$E$11*(1+'2. Inputs'!$B$6)^(('3. Leases'!$G$11+'3. Leases'!$H$11+INT(($A40-'3. Leases'!$G$11-1)/('3. Leases'!$H$11+'2. Inputs'!$B$11))*('3. Leases'!$H$11+'2. Inputs'!$B$11))/4)-('2. Inputs'!$B$3+'2. Inputs'!$B$4)*(1+'2. Inputs'!$B$7)^(('3. Leases'!$G$11+'3. Leases'!$H$11+INT(($A40-'3. Leases'!$G$11-1)/('3. Leases'!$H$11+'2. Inputs'!$B$11))*('3. Leases'!$H$11+'2. Inputs'!$B$11))/4))*'3. Leases'!$C$11,0))</f>
        <v>539508.803017391</v>
      </c>
      <c r="AU40" s="15" t="n">
        <f aca="false">IF($A40&lt;='3. Leases'!$G$11,0,IF(AQ40&lt;'3. Leases'!$H$11,'3. Leases'!$C$11,0))</f>
        <v>2400</v>
      </c>
      <c r="AV40" s="14" t="n">
        <f aca="false">IF($A40&lt;='3. Leases'!$G$12,-1,MOD($A40-'3. Leases'!$G$12-1,('3. Leases'!$H$12+'2. Inputs'!$B$11)))</f>
        <v>10</v>
      </c>
      <c r="AW40" s="15" t="n">
        <f aca="false">IF($A40&lt;='3. Leases'!$G$12,'3. Leases'!$C$12*'3. Leases'!$D$12/4,IF(AV40&lt;'3. Leases'!$H$12+'2. Inputs'!$B$10,0,'3. Leases'!$C$12*MAX(0,'3. Leases'!$F$12*'3. Leases'!$E$12*(1+'2. Inputs'!$B$6)^(('3. Leases'!$G$12+'3. Leases'!$H$12+INT(($A40-'3. Leases'!$G$12-1)/('3. Leases'!$H$12+'2. Inputs'!$B$11))*('3. Leases'!$H$12+'2. Inputs'!$B$11))/4)-('2. Inputs'!$B$3+'2. Inputs'!$B$4)*(1+'2. Inputs'!$B$7)^(('3. Leases'!$G$12+'3. Leases'!$H$12+INT(($A40-'3. Leases'!$G$12-1)/('3. Leases'!$H$12+'2. Inputs'!$B$11))*('3. Leases'!$H$12+'2. Inputs'!$B$11))/4))/4))</f>
        <v>25253.4959536093</v>
      </c>
      <c r="AX40" s="15" t="n">
        <f aca="false">IF($A40&lt;='3. Leases'!$G$12,'3. Leases'!$C$12*'3. Leases'!$D$12,IF(AV40&lt;'3. Leases'!$H$12,0,'3. Leases'!$C$12*MAX(0,'3. Leases'!$F$12*'3. Leases'!$E$12*(1+'2. Inputs'!$B$6)^(('3. Leases'!$G$12+'3. Leases'!$H$12+INT(($A40-'3. Leases'!$G$12-1)/('3. Leases'!$H$12+'2. Inputs'!$B$11))*('3. Leases'!$H$12+'2. Inputs'!$B$11))/4)-('2. Inputs'!$B$3+'2. Inputs'!$B$4)*(1+'2. Inputs'!$B$7)^(('3. Leases'!$G$12+'3. Leases'!$H$12+INT(($A40-'3. Leases'!$G$12-1)/('3. Leases'!$H$12+'2. Inputs'!$B$11))*('3. Leases'!$H$12+'2. Inputs'!$B$11))/4))))</f>
        <v>101013.983814437</v>
      </c>
      <c r="AY40" s="15" t="n">
        <f aca="false">IF($A40&lt;='3. Leases'!$G$12,0,IF(AV40=0,'3. Leases'!$C$12*'2. Inputs'!$B$8*(1+'2. Inputs'!$B$7)^(('3. Leases'!$G$12+INT(($A40-'3. Leases'!$G$12-1)/('3. Leases'!$H$12+'2. Inputs'!$B$11))*('3. Leases'!$H$12+'2. Inputs'!$B$11))/4),0)+IF(AV40='3. Leases'!$H$12,'2. Inputs'!$B$12*MAX(0,'3. Leases'!$F$12*'3. Leases'!$E$12*(1+'2. Inputs'!$B$6)^(('3. Leases'!$G$12+'3. Leases'!$H$12+INT(($A40-'3. Leases'!$G$12-1)/('3. Leases'!$H$12+'2. Inputs'!$B$11))*('3. Leases'!$H$12+'2. Inputs'!$B$11))/4)-('2. Inputs'!$B$3+'2. Inputs'!$B$4)*(1+'2. Inputs'!$B$7)^(('3. Leases'!$G$12+'3. Leases'!$H$12+INT(($A40-'3. Leases'!$G$12-1)/('3. Leases'!$H$12+'2. Inputs'!$B$11))*('3. Leases'!$H$12+'2. Inputs'!$B$11))/4))*'3. Leases'!$C$12,0))</f>
        <v>0</v>
      </c>
      <c r="AZ40" s="15" t="n">
        <f aca="false">IF($A40&lt;='3. Leases'!$G$12,0,IF(AV40&lt;'3. Leases'!$H$12,'3. Leases'!$C$12,0))</f>
        <v>0</v>
      </c>
      <c r="BA40" s="14" t="n">
        <f aca="false">IF($A40&lt;='3. Leases'!$G$13,-1,MOD($A40-'3. Leases'!$G$13-1,('3. Leases'!$H$13+'2. Inputs'!$B$11)))</f>
        <v>4</v>
      </c>
      <c r="BB40" s="15" t="n">
        <f aca="false">IF($A40&lt;='3. Leases'!$G$13,'3. Leases'!$C$13*'3. Leases'!$D$13/4,IF(BA40&lt;'3. Leases'!$H$13+'2. Inputs'!$B$10,0,'3. Leases'!$C$13*MAX(0,'3. Leases'!$F$13*'3. Leases'!$E$13*(1+'2. Inputs'!$B$6)^(('3. Leases'!$G$13+'3. Leases'!$H$13+INT(($A40-'3. Leases'!$G$13-1)/('3. Leases'!$H$13+'2. Inputs'!$B$11))*('3. Leases'!$H$13+'2. Inputs'!$B$11))/4)-('2. Inputs'!$B$3+'2. Inputs'!$B$4)*(1+'2. Inputs'!$B$7)^(('3. Leases'!$G$13+'3. Leases'!$H$13+INT(($A40-'3. Leases'!$G$13-1)/('3. Leases'!$H$13+'2. Inputs'!$B$11))*('3. Leases'!$H$13+'2. Inputs'!$B$11))/4))/4))</f>
        <v>0</v>
      </c>
      <c r="BC40" s="15" t="n">
        <f aca="false">IF($A40&lt;='3. Leases'!$G$13,'3. Leases'!$C$13*'3. Leases'!$D$13,IF(BA40&lt;'3. Leases'!$H$13,0,'3. Leases'!$C$13*MAX(0,'3. Leases'!$F$13*'3. Leases'!$E$13*(1+'2. Inputs'!$B$6)^(('3. Leases'!$G$13+'3. Leases'!$H$13+INT(($A40-'3. Leases'!$G$13-1)/('3. Leases'!$H$13+'2. Inputs'!$B$11))*('3. Leases'!$H$13+'2. Inputs'!$B$11))/4)-('2. Inputs'!$B$3+'2. Inputs'!$B$4)*(1+'2. Inputs'!$B$7)^(('3. Leases'!$G$13+'3. Leases'!$H$13+INT(($A40-'3. Leases'!$G$13-1)/('3. Leases'!$H$13+'2. Inputs'!$B$11))*('3. Leases'!$H$13+'2. Inputs'!$B$11))/4))))</f>
        <v>198530.904672474</v>
      </c>
      <c r="BD40" s="15" t="n">
        <f aca="false">IF($A40&lt;='3. Leases'!$G$13,0,IF(BA40=0,'3. Leases'!$C$13*'2. Inputs'!$B$8*(1+'2. Inputs'!$B$7)^(('3. Leases'!$G$13+INT(($A40-'3. Leases'!$G$13-1)/('3. Leases'!$H$13+'2. Inputs'!$B$11))*('3. Leases'!$H$13+'2. Inputs'!$B$11))/4),0)+IF(BA40='3. Leases'!$H$13,'2. Inputs'!$B$12*MAX(0,'3. Leases'!$F$13*'3. Leases'!$E$13*(1+'2. Inputs'!$B$6)^(('3. Leases'!$G$13+'3. Leases'!$H$13+INT(($A40-'3. Leases'!$G$13-1)/('3. Leases'!$H$13+'2. Inputs'!$B$11))*('3. Leases'!$H$13+'2. Inputs'!$B$11))/4)-('2. Inputs'!$B$3+'2. Inputs'!$B$4)*(1+'2. Inputs'!$B$7)^(('3. Leases'!$G$13+'3. Leases'!$H$13+INT(($A40-'3. Leases'!$G$13-1)/('3. Leases'!$H$13+'2. Inputs'!$B$11))*('3. Leases'!$H$13+'2. Inputs'!$B$11))/4))*'3. Leases'!$C$13,0))</f>
        <v>29779.6357008712</v>
      </c>
      <c r="BE40" s="15" t="n">
        <f aca="false">IF($A40&lt;='3. Leases'!$G$13,0,IF(BA40&lt;'3. Leases'!$H$13,'3. Leases'!$C$13,0))</f>
        <v>0</v>
      </c>
      <c r="BF40" s="14" t="n">
        <f aca="false">IF($A40&lt;='3. Leases'!$G$14,-1,MOD($A40-'3. Leases'!$G$14-1,('3. Leases'!$H$14+'2. Inputs'!$B$11)))</f>
        <v>2</v>
      </c>
      <c r="BG40" s="15" t="n">
        <f aca="false">IF($A40&lt;='3. Leases'!$G$14,'3. Leases'!$C$14*'3. Leases'!$D$14/4,IF(BF40&lt;'3. Leases'!$H$14+'2. Inputs'!$B$10,0,'3. Leases'!$C$14*MAX(0,'3. Leases'!$F$14*'3. Leases'!$E$14*(1+'2. Inputs'!$B$6)^(('3. Leases'!$G$14+'3. Leases'!$H$14+INT(($A40-'3. Leases'!$G$14-1)/('3. Leases'!$H$14+'2. Inputs'!$B$11))*('3. Leases'!$H$14+'2. Inputs'!$B$11))/4)-('2. Inputs'!$B$3+'2. Inputs'!$B$4)*(1+'2. Inputs'!$B$7)^(('3. Leases'!$G$14+'3. Leases'!$H$14+INT(($A40-'3. Leases'!$G$14-1)/('3. Leases'!$H$14+'2. Inputs'!$B$11))*('3. Leases'!$H$14+'2. Inputs'!$B$11))/4))/4))</f>
        <v>0</v>
      </c>
      <c r="BH40" s="15" t="n">
        <f aca="false">IF($A40&lt;='3. Leases'!$G$14,'3. Leases'!$C$14*'3. Leases'!$D$14,IF(BF40&lt;'3. Leases'!$H$14,0,'3. Leases'!$C$14*MAX(0,'3. Leases'!$F$14*'3. Leases'!$E$14*(1+'2. Inputs'!$B$6)^(('3. Leases'!$G$14+'3. Leases'!$H$14+INT(($A40-'3. Leases'!$G$14-1)/('3. Leases'!$H$14+'2. Inputs'!$B$11))*('3. Leases'!$H$14+'2. Inputs'!$B$11))/4)-('2. Inputs'!$B$3+'2. Inputs'!$B$4)*(1+'2. Inputs'!$B$7)^(('3. Leases'!$G$14+'3. Leases'!$H$14+INT(($A40-'3. Leases'!$G$14-1)/('3. Leases'!$H$14+'2. Inputs'!$B$11))*('3. Leases'!$H$14+'2. Inputs'!$B$11))/4))))</f>
        <v>0</v>
      </c>
      <c r="BI40" s="15" t="n">
        <f aca="false">IF($A40&lt;='3. Leases'!$G$14,0,IF(BF40=0,'3. Leases'!$C$14*'2. Inputs'!$B$8*(1+'2. Inputs'!$B$7)^(('3. Leases'!$G$14+INT(($A40-'3. Leases'!$G$14-1)/('3. Leases'!$H$14+'2. Inputs'!$B$11))*('3. Leases'!$H$14+'2. Inputs'!$B$11))/4),0)+IF(BF40='3. Leases'!$H$14,'2. Inputs'!$B$12*MAX(0,'3. Leases'!$F$14*'3. Leases'!$E$14*(1+'2. Inputs'!$B$6)^(('3. Leases'!$G$14+'3. Leases'!$H$14+INT(($A40-'3. Leases'!$G$14-1)/('3. Leases'!$H$14+'2. Inputs'!$B$11))*('3. Leases'!$H$14+'2. Inputs'!$B$11))/4)-('2. Inputs'!$B$3+'2. Inputs'!$B$4)*(1+'2. Inputs'!$B$7)^(('3. Leases'!$G$14+'3. Leases'!$H$14+INT(($A40-'3. Leases'!$G$14-1)/('3. Leases'!$H$14+'2. Inputs'!$B$11))*('3. Leases'!$H$14+'2. Inputs'!$B$11))/4))*'3. Leases'!$C$14,0))</f>
        <v>0</v>
      </c>
      <c r="BJ40" s="15" t="n">
        <f aca="false">IF($A40&lt;='3. Leases'!$G$14,0,IF(BF40&lt;'3. Leases'!$H$14,'3. Leases'!$C$14,0))</f>
        <v>1450</v>
      </c>
      <c r="BK40" s="14" t="n">
        <f aca="false">IF($A40&lt;='3. Leases'!$G$15,-1,MOD($A40-'3. Leases'!$G$15-1,('3. Leases'!$H$15+'2. Inputs'!$B$11)))</f>
        <v>20</v>
      </c>
      <c r="BL40" s="15" t="n">
        <f aca="false">IF($A40&lt;='3. Leases'!$G$15,'3. Leases'!$C$15*'3. Leases'!$D$15/4,IF(BK40&lt;'3. Leases'!$H$15+'2. Inputs'!$B$10,0,'3. Leases'!$C$15*MAX(0,'3. Leases'!$F$15*'3. Leases'!$E$15*(1+'2. Inputs'!$B$6)^(('3. Leases'!$G$15+'3. Leases'!$H$15+INT(($A40-'3. Leases'!$G$15-1)/('3. Leases'!$H$15+'2. Inputs'!$B$11))*('3. Leases'!$H$15+'2. Inputs'!$B$11))/4)-('2. Inputs'!$B$3+'2. Inputs'!$B$4)*(1+'2. Inputs'!$B$7)^(('3. Leases'!$G$15+'3. Leases'!$H$15+INT(($A40-'3. Leases'!$G$15-1)/('3. Leases'!$H$15+'2. Inputs'!$B$11))*('3. Leases'!$H$15+'2. Inputs'!$B$11))/4))/4))</f>
        <v>47760.5905913129</v>
      </c>
      <c r="BM40" s="15" t="n">
        <f aca="false">IF($A40&lt;='3. Leases'!$G$15,'3. Leases'!$C$15*'3. Leases'!$D$15,IF(BK40&lt;'3. Leases'!$H$15,0,'3. Leases'!$C$15*MAX(0,'3. Leases'!$F$15*'3. Leases'!$E$15*(1+'2. Inputs'!$B$6)^(('3. Leases'!$G$15+'3. Leases'!$H$15+INT(($A40-'3. Leases'!$G$15-1)/('3. Leases'!$H$15+'2. Inputs'!$B$11))*('3. Leases'!$H$15+'2. Inputs'!$B$11))/4)-('2. Inputs'!$B$3+'2. Inputs'!$B$4)*(1+'2. Inputs'!$B$7)^(('3. Leases'!$G$15+'3. Leases'!$H$15+INT(($A40-'3. Leases'!$G$15-1)/('3. Leases'!$H$15+'2. Inputs'!$B$11))*('3. Leases'!$H$15+'2. Inputs'!$B$11))/4))))</f>
        <v>191042.362365252</v>
      </c>
      <c r="BN40" s="15" t="n">
        <f aca="false">IF($A40&lt;='3. Leases'!$G$15,0,IF(BK40=0,'3. Leases'!$C$15*'2. Inputs'!$B$8*(1+'2. Inputs'!$B$7)^(('3. Leases'!$G$15+INT(($A40-'3. Leases'!$G$15-1)/('3. Leases'!$H$15+'2. Inputs'!$B$11))*('3. Leases'!$H$15+'2. Inputs'!$B$11))/4),0)+IF(BK40='3. Leases'!$H$15,'2. Inputs'!$B$12*MAX(0,'3. Leases'!$F$15*'3. Leases'!$E$15*(1+'2. Inputs'!$B$6)^(('3. Leases'!$G$15+'3. Leases'!$H$15+INT(($A40-'3. Leases'!$G$15-1)/('3. Leases'!$H$15+'2. Inputs'!$B$11))*('3. Leases'!$H$15+'2. Inputs'!$B$11))/4)-('2. Inputs'!$B$3+'2. Inputs'!$B$4)*(1+'2. Inputs'!$B$7)^(('3. Leases'!$G$15+'3. Leases'!$H$15+INT(($A40-'3. Leases'!$G$15-1)/('3. Leases'!$H$15+'2. Inputs'!$B$11))*('3. Leases'!$H$15+'2. Inputs'!$B$11))/4))*'3. Leases'!$C$15,0))</f>
        <v>0</v>
      </c>
      <c r="BO40" s="15" t="n">
        <f aca="false">IF($A40&lt;='3. Leases'!$G$15,0,IF(BK40&lt;'3. Leases'!$H$15,'3. Leases'!$C$15,0))</f>
        <v>0</v>
      </c>
      <c r="BP40" s="14" t="n">
        <f aca="false">IF($A40&lt;='3. Leases'!$G$16,-1,MOD($A40-'3. Leases'!$G$16-1,('3. Leases'!$H$16+'2. Inputs'!$B$11)))</f>
        <v>8</v>
      </c>
      <c r="BQ40" s="15" t="n">
        <f aca="false">IF($A40&lt;='3. Leases'!$G$16,'3. Leases'!$C$16*'3. Leases'!$D$16/4,IF(BP40&lt;'3. Leases'!$H$16+'2. Inputs'!$B$10,0,'3. Leases'!$C$16*MAX(0,'3. Leases'!$F$16*'3. Leases'!$E$16*(1+'2. Inputs'!$B$6)^(('3. Leases'!$G$16+'3. Leases'!$H$16+INT(($A40-'3. Leases'!$G$16-1)/('3. Leases'!$H$16+'2. Inputs'!$B$11))*('3. Leases'!$H$16+'2. Inputs'!$B$11))/4)-('2. Inputs'!$B$3+'2. Inputs'!$B$4)*(1+'2. Inputs'!$B$7)^(('3. Leases'!$G$16+'3. Leases'!$H$16+INT(($A40-'3. Leases'!$G$16-1)/('3. Leases'!$H$16+'2. Inputs'!$B$11))*('3. Leases'!$H$16+'2. Inputs'!$B$11))/4))/4))</f>
        <v>46189.4429375578</v>
      </c>
      <c r="BR40" s="15" t="n">
        <f aca="false">IF($A40&lt;='3. Leases'!$G$16,'3. Leases'!$C$16*'3. Leases'!$D$16,IF(BP40&lt;'3. Leases'!$H$16,0,'3. Leases'!$C$16*MAX(0,'3. Leases'!$F$16*'3. Leases'!$E$16*(1+'2. Inputs'!$B$6)^(('3. Leases'!$G$16+'3. Leases'!$H$16+INT(($A40-'3. Leases'!$G$16-1)/('3. Leases'!$H$16+'2. Inputs'!$B$11))*('3. Leases'!$H$16+'2. Inputs'!$B$11))/4)-('2. Inputs'!$B$3+'2. Inputs'!$B$4)*(1+'2. Inputs'!$B$7)^(('3. Leases'!$G$16+'3. Leases'!$H$16+INT(($A40-'3. Leases'!$G$16-1)/('3. Leases'!$H$16+'2. Inputs'!$B$11))*('3. Leases'!$H$16+'2. Inputs'!$B$11))/4))))</f>
        <v>184757.771750231</v>
      </c>
      <c r="BS40" s="15" t="n">
        <f aca="false">IF($A40&lt;='3. Leases'!$G$16,0,IF(BP40=0,'3. Leases'!$C$16*'2. Inputs'!$B$8*(1+'2. Inputs'!$B$7)^(('3. Leases'!$G$16+INT(($A40-'3. Leases'!$G$16-1)/('3. Leases'!$H$16+'2. Inputs'!$B$11))*('3. Leases'!$H$16+'2. Inputs'!$B$11))/4),0)+IF(BP40='3. Leases'!$H$16,'2. Inputs'!$B$12*MAX(0,'3. Leases'!$F$16*'3. Leases'!$E$16*(1+'2. Inputs'!$B$6)^(('3. Leases'!$G$16+'3. Leases'!$H$16+INT(($A40-'3. Leases'!$G$16-1)/('3. Leases'!$H$16+'2. Inputs'!$B$11))*('3. Leases'!$H$16+'2. Inputs'!$B$11))/4)-('2. Inputs'!$B$3+'2. Inputs'!$B$4)*(1+'2. Inputs'!$B$7)^(('3. Leases'!$G$16+'3. Leases'!$H$16+INT(($A40-'3. Leases'!$G$16-1)/('3. Leases'!$H$16+'2. Inputs'!$B$11))*('3. Leases'!$H$16+'2. Inputs'!$B$11))/4))*'3. Leases'!$C$16,0))</f>
        <v>0</v>
      </c>
      <c r="BT40" s="15" t="n">
        <f aca="false">IF($A40&lt;='3. Leases'!$G$16,0,IF(BP40&lt;'3. Leases'!$H$16,'3. Leases'!$C$16,0))</f>
        <v>0</v>
      </c>
      <c r="BU40" s="14" t="n">
        <f aca="false">IF($A40&lt;='3. Leases'!$G$17,-1,MOD($A40-'3. Leases'!$G$17-1,('3. Leases'!$H$17+'2. Inputs'!$B$11)))</f>
        <v>8</v>
      </c>
      <c r="BV40" s="15" t="n">
        <f aca="false">IF($A40&lt;='3. Leases'!$G$17,'3. Leases'!$C$17*'3. Leases'!$D$17/4,IF(BU40&lt;'3. Leases'!$H$17+'2. Inputs'!$B$10,0,'3. Leases'!$C$17*MAX(0,'3. Leases'!$F$17*'3. Leases'!$E$17*(1+'2. Inputs'!$B$6)^(('3. Leases'!$G$17+'3. Leases'!$H$17+INT(($A40-'3. Leases'!$G$17-1)/('3. Leases'!$H$17+'2. Inputs'!$B$11))*('3. Leases'!$H$17+'2. Inputs'!$B$11))/4)-('2. Inputs'!$B$3+'2. Inputs'!$B$4)*(1+'2. Inputs'!$B$7)^(('3. Leases'!$G$17+'3. Leases'!$H$17+INT(($A40-'3. Leases'!$G$17-1)/('3. Leases'!$H$17+'2. Inputs'!$B$11))*('3. Leases'!$H$17+'2. Inputs'!$B$11))/4))/4))</f>
        <v>25272.3827075474</v>
      </c>
      <c r="BW40" s="15" t="n">
        <f aca="false">IF($A40&lt;='3. Leases'!$G$17,'3. Leases'!$C$17*'3. Leases'!$D$17,IF(BU40&lt;'3. Leases'!$H$17,0,'3. Leases'!$C$17*MAX(0,'3. Leases'!$F$17*'3. Leases'!$E$17*(1+'2. Inputs'!$B$6)^(('3. Leases'!$G$17+'3. Leases'!$H$17+INT(($A40-'3. Leases'!$G$17-1)/('3. Leases'!$H$17+'2. Inputs'!$B$11))*('3. Leases'!$H$17+'2. Inputs'!$B$11))/4)-('2. Inputs'!$B$3+'2. Inputs'!$B$4)*(1+'2. Inputs'!$B$7)^(('3. Leases'!$G$17+'3. Leases'!$H$17+INT(($A40-'3. Leases'!$G$17-1)/('3. Leases'!$H$17+'2. Inputs'!$B$11))*('3. Leases'!$H$17+'2. Inputs'!$B$11))/4))))</f>
        <v>101089.530830189</v>
      </c>
      <c r="BX40" s="15" t="n">
        <f aca="false">IF($A40&lt;='3. Leases'!$G$17,0,IF(BU40=0,'3. Leases'!$C$17*'2. Inputs'!$B$8*(1+'2. Inputs'!$B$7)^(('3. Leases'!$G$17+INT(($A40-'3. Leases'!$G$17-1)/('3. Leases'!$H$17+'2. Inputs'!$B$11))*('3. Leases'!$H$17+'2. Inputs'!$B$11))/4),0)+IF(BU40='3. Leases'!$H$17,'2. Inputs'!$B$12*MAX(0,'3. Leases'!$F$17*'3. Leases'!$E$17*(1+'2. Inputs'!$B$6)^(('3. Leases'!$G$17+'3. Leases'!$H$17+INT(($A40-'3. Leases'!$G$17-1)/('3. Leases'!$H$17+'2. Inputs'!$B$11))*('3. Leases'!$H$17+'2. Inputs'!$B$11))/4)-('2. Inputs'!$B$3+'2. Inputs'!$B$4)*(1+'2. Inputs'!$B$7)^(('3. Leases'!$G$17+'3. Leases'!$H$17+INT(($A40-'3. Leases'!$G$17-1)/('3. Leases'!$H$17+'2. Inputs'!$B$11))*('3. Leases'!$H$17+'2. Inputs'!$B$11))/4))*'3. Leases'!$C$17,0))</f>
        <v>0</v>
      </c>
      <c r="BY40" s="15" t="n">
        <f aca="false">IF($A40&lt;='3. Leases'!$G$17,0,IF(BU40&lt;'3. Leases'!$H$17,'3. Leases'!$C$17,0))</f>
        <v>0</v>
      </c>
      <c r="BZ40" s="14" t="n">
        <f aca="false">IF($A40&lt;='3. Leases'!$G$18,-1,MOD($A40-'3. Leases'!$G$18-1,('3. Leases'!$H$18+'2. Inputs'!$B$11)))</f>
        <v>16</v>
      </c>
      <c r="CA40" s="15" t="n">
        <f aca="false">IF($A40&lt;='3. Leases'!$G$18,'3. Leases'!$C$18*'3. Leases'!$D$18/4,IF(BZ40&lt;'3. Leases'!$H$18+'2. Inputs'!$B$10,0,'3. Leases'!$C$18*MAX(0,'3. Leases'!$F$18*'3. Leases'!$E$18*(1+'2. Inputs'!$B$6)^(('3. Leases'!$G$18+'3. Leases'!$H$18+INT(($A40-'3. Leases'!$G$18-1)/('3. Leases'!$H$18+'2. Inputs'!$B$11))*('3. Leases'!$H$18+'2. Inputs'!$B$11))/4)-('2. Inputs'!$B$3+'2. Inputs'!$B$4)*(1+'2. Inputs'!$B$7)^(('3. Leases'!$G$18+'3. Leases'!$H$18+INT(($A40-'3. Leases'!$G$18-1)/('3. Leases'!$H$18+'2. Inputs'!$B$11))*('3. Leases'!$H$18+'2. Inputs'!$B$11))/4))/4))</f>
        <v>97650.1310263876</v>
      </c>
      <c r="CB40" s="15" t="n">
        <f aca="false">IF($A40&lt;='3. Leases'!$G$18,'3. Leases'!$C$18*'3. Leases'!$D$18,IF(BZ40&lt;'3. Leases'!$H$18,0,'3. Leases'!$C$18*MAX(0,'3. Leases'!$F$18*'3. Leases'!$E$18*(1+'2. Inputs'!$B$6)^(('3. Leases'!$G$18+'3. Leases'!$H$18+INT(($A40-'3. Leases'!$G$18-1)/('3. Leases'!$H$18+'2. Inputs'!$B$11))*('3. Leases'!$H$18+'2. Inputs'!$B$11))/4)-('2. Inputs'!$B$3+'2. Inputs'!$B$4)*(1+'2. Inputs'!$B$7)^(('3. Leases'!$G$18+'3. Leases'!$H$18+INT(($A40-'3. Leases'!$G$18-1)/('3. Leases'!$H$18+'2. Inputs'!$B$11))*('3. Leases'!$H$18+'2. Inputs'!$B$11))/4))))</f>
        <v>390600.52410555</v>
      </c>
      <c r="CC40" s="15" t="n">
        <f aca="false">IF($A40&lt;='3. Leases'!$G$18,0,IF(BZ40=0,'3. Leases'!$C$18*'2. Inputs'!$B$8*(1+'2. Inputs'!$B$7)^(('3. Leases'!$G$18+INT(($A40-'3. Leases'!$G$18-1)/('3. Leases'!$H$18+'2. Inputs'!$B$11))*('3. Leases'!$H$18+'2. Inputs'!$B$11))/4),0)+IF(BZ40='3. Leases'!$H$18,'2. Inputs'!$B$12*MAX(0,'3. Leases'!$F$18*'3. Leases'!$E$18*(1+'2. Inputs'!$B$6)^(('3. Leases'!$G$18+'3. Leases'!$H$18+INT(($A40-'3. Leases'!$G$18-1)/('3. Leases'!$H$18+'2. Inputs'!$B$11))*('3. Leases'!$H$18+'2. Inputs'!$B$11))/4)-('2. Inputs'!$B$3+'2. Inputs'!$B$4)*(1+'2. Inputs'!$B$7)^(('3. Leases'!$G$18+'3. Leases'!$H$18+INT(($A40-'3. Leases'!$G$18-1)/('3. Leases'!$H$18+'2. Inputs'!$B$11))*('3. Leases'!$H$18+'2. Inputs'!$B$11))/4))*'3. Leases'!$C$18,0))</f>
        <v>0</v>
      </c>
      <c r="CD40" s="15" t="n">
        <f aca="false">IF($A40&lt;='3. Leases'!$G$18,0,IF(BZ40&lt;'3. Leases'!$H$18,'3. Leases'!$C$18,0))</f>
        <v>0</v>
      </c>
      <c r="CE40" s="14" t="n">
        <f aca="false">IF($A40&lt;='3. Leases'!$G$19,-1,MOD($A40-'3. Leases'!$G$19-1,('3. Leases'!$H$19+'2. Inputs'!$B$11)))</f>
        <v>12</v>
      </c>
      <c r="CF40" s="15" t="n">
        <f aca="false">IF($A40&lt;='3. Leases'!$G$19,'3. Leases'!$C$19*'3. Leases'!$D$19/4,IF(CE40&lt;'3. Leases'!$H$19+'2. Inputs'!$B$10,0,'3. Leases'!$C$19*MAX(0,'3. Leases'!$F$19*'3. Leases'!$E$19*(1+'2. Inputs'!$B$6)^(('3. Leases'!$G$19+'3. Leases'!$H$19+INT(($A40-'3. Leases'!$G$19-1)/('3. Leases'!$H$19+'2. Inputs'!$B$11))*('3. Leases'!$H$19+'2. Inputs'!$B$11))/4)-('2. Inputs'!$B$3+'2. Inputs'!$B$4)*(1+'2. Inputs'!$B$7)^(('3. Leases'!$G$19+'3. Leases'!$H$19+INT(($A40-'3. Leases'!$G$19-1)/('3. Leases'!$H$19+'2. Inputs'!$B$11))*('3. Leases'!$H$19+'2. Inputs'!$B$11))/4))/4))</f>
        <v>24444.2574627658</v>
      </c>
      <c r="CG40" s="15" t="n">
        <f aca="false">IF($A40&lt;='3. Leases'!$G$19,'3. Leases'!$C$19*'3. Leases'!$D$19,IF(CE40&lt;'3. Leases'!$H$19,0,'3. Leases'!$C$19*MAX(0,'3. Leases'!$F$19*'3. Leases'!$E$19*(1+'2. Inputs'!$B$6)^(('3. Leases'!$G$19+'3. Leases'!$H$19+INT(($A40-'3. Leases'!$G$19-1)/('3. Leases'!$H$19+'2. Inputs'!$B$11))*('3. Leases'!$H$19+'2. Inputs'!$B$11))/4)-('2. Inputs'!$B$3+'2. Inputs'!$B$4)*(1+'2. Inputs'!$B$7)^(('3. Leases'!$G$19+'3. Leases'!$H$19+INT(($A40-'3. Leases'!$G$19-1)/('3. Leases'!$H$19+'2. Inputs'!$B$11))*('3. Leases'!$H$19+'2. Inputs'!$B$11))/4))))</f>
        <v>97777.029851063</v>
      </c>
      <c r="CH40" s="15" t="n">
        <f aca="false">IF($A40&lt;='3. Leases'!$G$19,0,IF(CE40=0,'3. Leases'!$C$19*'2. Inputs'!$B$8*(1+'2. Inputs'!$B$7)^(('3. Leases'!$G$19+INT(($A40-'3. Leases'!$G$19-1)/('3. Leases'!$H$19+'2. Inputs'!$B$11))*('3. Leases'!$H$19+'2. Inputs'!$B$11))/4),0)+IF(CE40='3. Leases'!$H$19,'2. Inputs'!$B$12*MAX(0,'3. Leases'!$F$19*'3. Leases'!$E$19*(1+'2. Inputs'!$B$6)^(('3. Leases'!$G$19+'3. Leases'!$H$19+INT(($A40-'3. Leases'!$G$19-1)/('3. Leases'!$H$19+'2. Inputs'!$B$11))*('3. Leases'!$H$19+'2. Inputs'!$B$11))/4)-('2. Inputs'!$B$3+'2. Inputs'!$B$4)*(1+'2. Inputs'!$B$7)^(('3. Leases'!$G$19+'3. Leases'!$H$19+INT(($A40-'3. Leases'!$G$19-1)/('3. Leases'!$H$19+'2. Inputs'!$B$11))*('3. Leases'!$H$19+'2. Inputs'!$B$11))/4))*'3. Leases'!$C$19,0))</f>
        <v>0</v>
      </c>
      <c r="CI40" s="15" t="n">
        <f aca="false">IF($A40&lt;='3. Leases'!$G$19,0,IF(CE40&lt;'3. Leases'!$H$19,'3. Leases'!$C$19,0))</f>
        <v>0</v>
      </c>
      <c r="CJ40" s="15" t="n">
        <f aca="false">D40+I40+N40+S40+X40+AC40+AH40+AM40+AR40+AW40+BB40+BG40+BL40+BQ40+BV40+CA40+CF40</f>
        <v>894684.600113809</v>
      </c>
      <c r="CK40" s="15" t="n">
        <f aca="false">E40+J40+O40+T40+Y40+AD40+AI40+AN40+AS40+AX40+BC40+BH40+BM40+BR40+BW40+CB40+CG40</f>
        <v>3777269.30512771</v>
      </c>
      <c r="CL40" s="15" t="n">
        <f aca="false">F40+K40+P40+U40+Z40+AE40+AJ40+AO40+AT40+AY40+BD40+BI40+BN40+BS40+BX40+CC40+CH40</f>
        <v>569288.438718263</v>
      </c>
      <c r="CM40" s="15" t="n">
        <f aca="false">G40+L40+Q40+V40+AA40+AF40+AK40+AP40+AU40+AZ40+BE40+BJ40+BO40+BT40+BY40+CD40+CI40</f>
        <v>4490</v>
      </c>
      <c r="CN40" s="15" t="n">
        <f aca="false">CJ40*(1-'2. Inputs'!$B$13)*(1-'2. Inputs'!$B$15)-CM40*('2. Inputs'!$B$5-'2. Inputs'!$B$4*MIN('2. Inputs'!$B$14,'2. Inputs'!$B$9)/'2. Inputs'!$B$9)*(1+'2. Inputs'!$B$7)^(($A40-1)/4)/4</f>
        <v>684532.2254237</v>
      </c>
      <c r="CO40" s="15" t="n">
        <f aca="false">CN40-CL40</f>
        <v>115243.786705438</v>
      </c>
      <c r="CP40" s="16" t="n">
        <f aca="false">1/(1+((1+'2. Inputs'!$B$16)^0.25-1))^$A40</f>
        <v>0.470191660228841</v>
      </c>
      <c r="CQ40" s="15" t="n">
        <f aca="false">CO40*CP40</f>
        <v>54186.6674020882</v>
      </c>
    </row>
    <row r="41" customFormat="false" ht="15" hidden="false" customHeight="false" outlineLevel="0" collapsed="false">
      <c r="A41" s="0" t="n">
        <v>38</v>
      </c>
      <c r="B41" s="0" t="n">
        <f aca="false">CEILING(A41/4,1)</f>
        <v>10</v>
      </c>
      <c r="C41" s="14" t="n">
        <f aca="false">IF($A41&lt;='3. Leases'!$G$3,-1,MOD($A41-'3. Leases'!$G$3-1,('3. Leases'!$H$3+'2. Inputs'!$B$11)))</f>
        <v>-1</v>
      </c>
      <c r="D41" s="15" t="n">
        <f aca="false">IF($A41&lt;='3. Leases'!$G$3,'3. Leases'!$C$3*'3. Leases'!$D$3/4,IF(C41&lt;'3. Leases'!$H$3+'2. Inputs'!$B$10,0,'3. Leases'!$C$3*MAX(0,'3. Leases'!$F$3*'3. Leases'!$E$3*(1+'2. Inputs'!$B$6)^(('3. Leases'!$G$3+'3. Leases'!$H$3+INT(($A41-'3. Leases'!$G$3-1)/('3. Leases'!$H$3+'2. Inputs'!$B$11))*('3. Leases'!$H$3+'2. Inputs'!$B$11))/4)-('2. Inputs'!$B$3+'2. Inputs'!$B$4)*(1+'2. Inputs'!$B$7)^(('3. Leases'!$G$3+'3. Leases'!$H$3+INT(($A41-'3. Leases'!$G$3-1)/('3. Leases'!$H$3+'2. Inputs'!$B$11))*('3. Leases'!$H$3+'2. Inputs'!$B$11))/4))/4))</f>
        <v>140400</v>
      </c>
      <c r="E41" s="15" t="n">
        <f aca="false">IF($A41&lt;='3. Leases'!$G$3,'3. Leases'!$C$3*'3. Leases'!$D$3,IF(C41&lt;'3. Leases'!$H$3,0,'3. Leases'!$C$3*MAX(0,'3. Leases'!$F$3*'3. Leases'!$E$3*(1+'2. Inputs'!$B$6)^(('3. Leases'!$G$3+'3. Leases'!$H$3+INT(($A41-'3. Leases'!$G$3-1)/('3. Leases'!$H$3+'2. Inputs'!$B$11))*('3. Leases'!$H$3+'2. Inputs'!$B$11))/4)-('2. Inputs'!$B$3+'2. Inputs'!$B$4)*(1+'2. Inputs'!$B$7)^(('3. Leases'!$G$3+'3. Leases'!$H$3+INT(($A41-'3. Leases'!$G$3-1)/('3. Leases'!$H$3+'2. Inputs'!$B$11))*('3. Leases'!$H$3+'2. Inputs'!$B$11))/4))))</f>
        <v>561600</v>
      </c>
      <c r="F41" s="15" t="n">
        <f aca="false">IF($A41&lt;='3. Leases'!$G$3,0,IF(C41=0,'3. Leases'!$C$3*'2. Inputs'!$B$8*(1+'2. Inputs'!$B$7)^(('3. Leases'!$G$3+INT(($A41-'3. Leases'!$G$3-1)/('3. Leases'!$H$3+'2. Inputs'!$B$11))*('3. Leases'!$H$3+'2. Inputs'!$B$11))/4),0)+IF(C41='3. Leases'!$H$3,'2. Inputs'!$B$12*MAX(0,'3. Leases'!$F$3*'3. Leases'!$E$3*(1+'2. Inputs'!$B$6)^(('3. Leases'!$G$3+'3. Leases'!$H$3+INT(($A41-'3. Leases'!$G$3-1)/('3. Leases'!$H$3+'2. Inputs'!$B$11))*('3. Leases'!$H$3+'2. Inputs'!$B$11))/4)-('2. Inputs'!$B$3+'2. Inputs'!$B$4)*(1+'2. Inputs'!$B$7)^(('3. Leases'!$G$3+'3. Leases'!$H$3+INT(($A41-'3. Leases'!$G$3-1)/('3. Leases'!$H$3+'2. Inputs'!$B$11))*('3. Leases'!$H$3+'2. Inputs'!$B$11))/4))*'3. Leases'!$C$3,0))</f>
        <v>0</v>
      </c>
      <c r="G41" s="15" t="n">
        <f aca="false">IF($A41&lt;='3. Leases'!$G$3,0,IF(C41&lt;'3. Leases'!$H$3,'3. Leases'!$C$3,0))</f>
        <v>0</v>
      </c>
      <c r="H41" s="14" t="n">
        <f aca="false">IF($A41&lt;='3. Leases'!$G$4,-1,MOD($A41-'3. Leases'!$G$4-1,('3. Leases'!$H$4+'2. Inputs'!$B$11)))</f>
        <v>23</v>
      </c>
      <c r="I41" s="15" t="n">
        <f aca="false">IF($A41&lt;='3. Leases'!$G$4,'3. Leases'!$C$4*'3. Leases'!$D$4/4,IF(H41&lt;'3. Leases'!$H$4+'2. Inputs'!$B$10,0,'3. Leases'!$C$4*MAX(0,'3. Leases'!$F$4*'3. Leases'!$E$4*(1+'2. Inputs'!$B$6)^(('3. Leases'!$G$4+'3. Leases'!$H$4+INT(($A41-'3. Leases'!$G$4-1)/('3. Leases'!$H$4+'2. Inputs'!$B$11))*('3. Leases'!$H$4+'2. Inputs'!$B$11))/4)-('2. Inputs'!$B$3+'2. Inputs'!$B$4)*(1+'2. Inputs'!$B$7)^(('3. Leases'!$G$4+'3. Leases'!$H$4+INT(($A41-'3. Leases'!$G$4-1)/('3. Leases'!$H$4+'2. Inputs'!$B$11))*('3. Leases'!$H$4+'2. Inputs'!$B$11))/4))/4))</f>
        <v>142225.890018863</v>
      </c>
      <c r="J41" s="15" t="n">
        <f aca="false">IF($A41&lt;='3. Leases'!$G$4,'3. Leases'!$C$4*'3. Leases'!$D$4,IF(H41&lt;'3. Leases'!$H$4,0,'3. Leases'!$C$4*MAX(0,'3. Leases'!$F$4*'3. Leases'!$E$4*(1+'2. Inputs'!$B$6)^(('3. Leases'!$G$4+'3. Leases'!$H$4+INT(($A41-'3. Leases'!$G$4-1)/('3. Leases'!$H$4+'2. Inputs'!$B$11))*('3. Leases'!$H$4+'2. Inputs'!$B$11))/4)-('2. Inputs'!$B$3+'2. Inputs'!$B$4)*(1+'2. Inputs'!$B$7)^(('3. Leases'!$G$4+'3. Leases'!$H$4+INT(($A41-'3. Leases'!$G$4-1)/('3. Leases'!$H$4+'2. Inputs'!$B$11))*('3. Leases'!$H$4+'2. Inputs'!$B$11))/4))))</f>
        <v>568903.56007545</v>
      </c>
      <c r="K41" s="15" t="n">
        <f aca="false">IF($A41&lt;='3. Leases'!$G$4,0,IF(H41=0,'3. Leases'!$C$4*'2. Inputs'!$B$8*(1+'2. Inputs'!$B$7)^(('3. Leases'!$G$4+INT(($A41-'3. Leases'!$G$4-1)/('3. Leases'!$H$4+'2. Inputs'!$B$11))*('3. Leases'!$H$4+'2. Inputs'!$B$11))/4),0)+IF(H41='3. Leases'!$H$4,'2. Inputs'!$B$12*MAX(0,'3. Leases'!$F$4*'3. Leases'!$E$4*(1+'2. Inputs'!$B$6)^(('3. Leases'!$G$4+'3. Leases'!$H$4+INT(($A41-'3. Leases'!$G$4-1)/('3. Leases'!$H$4+'2. Inputs'!$B$11))*('3. Leases'!$H$4+'2. Inputs'!$B$11))/4)-('2. Inputs'!$B$3+'2. Inputs'!$B$4)*(1+'2. Inputs'!$B$7)^(('3. Leases'!$G$4+'3. Leases'!$H$4+INT(($A41-'3. Leases'!$G$4-1)/('3. Leases'!$H$4+'2. Inputs'!$B$11))*('3. Leases'!$H$4+'2. Inputs'!$B$11))/4))*'3. Leases'!$C$4,0))</f>
        <v>0</v>
      </c>
      <c r="L41" s="15" t="n">
        <f aca="false">IF($A41&lt;='3. Leases'!$G$4,0,IF(H41&lt;'3. Leases'!$H$4,'3. Leases'!$C$4,0))</f>
        <v>0</v>
      </c>
      <c r="M41" s="14" t="n">
        <f aca="false">IF($A41&lt;='3. Leases'!$G$5,-1,MOD($A41-'3. Leases'!$G$5-1,('3. Leases'!$H$5+'2. Inputs'!$B$11)))</f>
        <v>7</v>
      </c>
      <c r="N41" s="15" t="n">
        <f aca="false">IF($A41&lt;='3. Leases'!$G$5,'3. Leases'!$C$5*'3. Leases'!$D$5/4,IF(M41&lt;'3. Leases'!$H$5+'2. Inputs'!$B$10,0,'3. Leases'!$C$5*MAX(0,'3. Leases'!$F$5*'3. Leases'!$E$5*(1+'2. Inputs'!$B$6)^(('3. Leases'!$G$5+'3. Leases'!$H$5+INT(($A41-'3. Leases'!$G$5-1)/('3. Leases'!$H$5+'2. Inputs'!$B$11))*('3. Leases'!$H$5+'2. Inputs'!$B$11))/4)-('2. Inputs'!$B$3+'2. Inputs'!$B$4)*(1+'2. Inputs'!$B$7)^(('3. Leases'!$G$5+'3. Leases'!$H$5+INT(($A41-'3. Leases'!$G$5-1)/('3. Leases'!$H$5+'2. Inputs'!$B$11))*('3. Leases'!$H$5+'2. Inputs'!$B$11))/4))/4))</f>
        <v>81695.1867127661</v>
      </c>
      <c r="O41" s="15" t="n">
        <f aca="false">IF($A41&lt;='3. Leases'!$G$5,'3. Leases'!$C$5*'3. Leases'!$D$5,IF(M41&lt;'3. Leases'!$H$5,0,'3. Leases'!$C$5*MAX(0,'3. Leases'!$F$5*'3. Leases'!$E$5*(1+'2. Inputs'!$B$6)^(('3. Leases'!$G$5+'3. Leases'!$H$5+INT(($A41-'3. Leases'!$G$5-1)/('3. Leases'!$H$5+'2. Inputs'!$B$11))*('3. Leases'!$H$5+'2. Inputs'!$B$11))/4)-('2. Inputs'!$B$3+'2. Inputs'!$B$4)*(1+'2. Inputs'!$B$7)^(('3. Leases'!$G$5+'3. Leases'!$H$5+INT(($A41-'3. Leases'!$G$5-1)/('3. Leases'!$H$5+'2. Inputs'!$B$11))*('3. Leases'!$H$5+'2. Inputs'!$B$11))/4))))</f>
        <v>326780.746851065</v>
      </c>
      <c r="P41" s="15" t="n">
        <f aca="false">IF($A41&lt;='3. Leases'!$G$5,0,IF(M41=0,'3. Leases'!$C$5*'2. Inputs'!$B$8*(1+'2. Inputs'!$B$7)^(('3. Leases'!$G$5+INT(($A41-'3. Leases'!$G$5-1)/('3. Leases'!$H$5+'2. Inputs'!$B$11))*('3. Leases'!$H$5+'2. Inputs'!$B$11))/4),0)+IF(M41='3. Leases'!$H$5,'2. Inputs'!$B$12*MAX(0,'3. Leases'!$F$5*'3. Leases'!$E$5*(1+'2. Inputs'!$B$6)^(('3. Leases'!$G$5+'3. Leases'!$H$5+INT(($A41-'3. Leases'!$G$5-1)/('3. Leases'!$H$5+'2. Inputs'!$B$11))*('3. Leases'!$H$5+'2. Inputs'!$B$11))/4)-('2. Inputs'!$B$3+'2. Inputs'!$B$4)*(1+'2. Inputs'!$B$7)^(('3. Leases'!$G$5+'3. Leases'!$H$5+INT(($A41-'3. Leases'!$G$5-1)/('3. Leases'!$H$5+'2. Inputs'!$B$11))*('3. Leases'!$H$5+'2. Inputs'!$B$11))/4))*'3. Leases'!$C$5,0))</f>
        <v>0</v>
      </c>
      <c r="Q41" s="15" t="n">
        <f aca="false">IF($A41&lt;='3. Leases'!$G$5,0,IF(M41&lt;'3. Leases'!$H$5,'3. Leases'!$C$5,0))</f>
        <v>0</v>
      </c>
      <c r="R41" s="14" t="n">
        <f aca="false">IF($A41&lt;='3. Leases'!$G$6,-1,MOD($A41-'3. Leases'!$G$6-1,('3. Leases'!$H$6+'2. Inputs'!$B$11)))</f>
        <v>3</v>
      </c>
      <c r="S41" s="15" t="n">
        <f aca="false">IF($A41&lt;='3. Leases'!$G$6,'3. Leases'!$C$6*'3. Leases'!$D$6/4,IF(R41&lt;'3. Leases'!$H$6+'2. Inputs'!$B$10,0,'3. Leases'!$C$6*MAX(0,'3. Leases'!$F$6*'3. Leases'!$E$6*(1+'2. Inputs'!$B$6)^(('3. Leases'!$G$6+'3. Leases'!$H$6+INT(($A41-'3. Leases'!$G$6-1)/('3. Leases'!$H$6+'2. Inputs'!$B$11))*('3. Leases'!$H$6+'2. Inputs'!$B$11))/4)-('2. Inputs'!$B$3+'2. Inputs'!$B$4)*(1+'2. Inputs'!$B$7)^(('3. Leases'!$G$6+'3. Leases'!$H$6+INT(($A41-'3. Leases'!$G$6-1)/('3. Leases'!$H$6+'2. Inputs'!$B$11))*('3. Leases'!$H$6+'2. Inputs'!$B$11))/4))/4))</f>
        <v>0</v>
      </c>
      <c r="T41" s="15" t="n">
        <f aca="false">IF($A41&lt;='3. Leases'!$G$6,'3. Leases'!$C$6*'3. Leases'!$D$6,IF(R41&lt;'3. Leases'!$H$6,0,'3. Leases'!$C$6*MAX(0,'3. Leases'!$F$6*'3. Leases'!$E$6*(1+'2. Inputs'!$B$6)^(('3. Leases'!$G$6+'3. Leases'!$H$6+INT(($A41-'3. Leases'!$G$6-1)/('3. Leases'!$H$6+'2. Inputs'!$B$11))*('3. Leases'!$H$6+'2. Inputs'!$B$11))/4)-('2. Inputs'!$B$3+'2. Inputs'!$B$4)*(1+'2. Inputs'!$B$7)^(('3. Leases'!$G$6+'3. Leases'!$H$6+INT(($A41-'3. Leases'!$G$6-1)/('3. Leases'!$H$6+'2. Inputs'!$B$11))*('3. Leases'!$H$6+'2. Inputs'!$B$11))/4))))</f>
        <v>0</v>
      </c>
      <c r="U41" s="15" t="n">
        <f aca="false">IF($A41&lt;='3. Leases'!$G$6,0,IF(R41=0,'3. Leases'!$C$6*'2. Inputs'!$B$8*(1+'2. Inputs'!$B$7)^(('3. Leases'!$G$6+INT(($A41-'3. Leases'!$G$6-1)/('3. Leases'!$H$6+'2. Inputs'!$B$11))*('3. Leases'!$H$6+'2. Inputs'!$B$11))/4),0)+IF(R41='3. Leases'!$H$6,'2. Inputs'!$B$12*MAX(0,'3. Leases'!$F$6*'3. Leases'!$E$6*(1+'2. Inputs'!$B$6)^(('3. Leases'!$G$6+'3. Leases'!$H$6+INT(($A41-'3. Leases'!$G$6-1)/('3. Leases'!$H$6+'2. Inputs'!$B$11))*('3. Leases'!$H$6+'2. Inputs'!$B$11))/4)-('2. Inputs'!$B$3+'2. Inputs'!$B$4)*(1+'2. Inputs'!$B$7)^(('3. Leases'!$G$6+'3. Leases'!$H$6+INT(($A41-'3. Leases'!$G$6-1)/('3. Leases'!$H$6+'2. Inputs'!$B$11))*('3. Leases'!$H$6+'2. Inputs'!$B$11))/4))*'3. Leases'!$C$6,0))</f>
        <v>0</v>
      </c>
      <c r="V41" s="15" t="n">
        <f aca="false">IF($A41&lt;='3. Leases'!$G$6,0,IF(R41&lt;'3. Leases'!$H$6,'3. Leases'!$C$6,0))</f>
        <v>640</v>
      </c>
      <c r="W41" s="14" t="n">
        <f aca="false">IF($A41&lt;='3. Leases'!$G$7,-1,MOD($A41-'3. Leases'!$G$7-1,('3. Leases'!$H$7+'2. Inputs'!$B$11)))</f>
        <v>13</v>
      </c>
      <c r="X41" s="15" t="n">
        <f aca="false">IF($A41&lt;='3. Leases'!$G$7,'3. Leases'!$C$7*'3. Leases'!$D$7/4,IF(W41&lt;'3. Leases'!$H$7+'2. Inputs'!$B$10,0,'3. Leases'!$C$7*MAX(0,'3. Leases'!$F$7*'3. Leases'!$E$7*(1+'2. Inputs'!$B$6)^(('3. Leases'!$G$7+'3. Leases'!$H$7+INT(($A41-'3. Leases'!$G$7-1)/('3. Leases'!$H$7+'2. Inputs'!$B$11))*('3. Leases'!$H$7+'2. Inputs'!$B$11))/4)-('2. Inputs'!$B$3+'2. Inputs'!$B$4)*(1+'2. Inputs'!$B$7)^(('3. Leases'!$G$7+'3. Leases'!$H$7+INT(($A41-'3. Leases'!$G$7-1)/('3. Leases'!$H$7+'2. Inputs'!$B$11))*('3. Leases'!$H$7+'2. Inputs'!$B$11))/4))/4))</f>
        <v>110751.634654675</v>
      </c>
      <c r="Y41" s="15" t="n">
        <f aca="false">IF($A41&lt;='3. Leases'!$G$7,'3. Leases'!$C$7*'3. Leases'!$D$7,IF(W41&lt;'3. Leases'!$H$7,0,'3. Leases'!$C$7*MAX(0,'3. Leases'!$F$7*'3. Leases'!$E$7*(1+'2. Inputs'!$B$6)^(('3. Leases'!$G$7+'3. Leases'!$H$7+INT(($A41-'3. Leases'!$G$7-1)/('3. Leases'!$H$7+'2. Inputs'!$B$11))*('3. Leases'!$H$7+'2. Inputs'!$B$11))/4)-('2. Inputs'!$B$3+'2. Inputs'!$B$4)*(1+'2. Inputs'!$B$7)^(('3. Leases'!$G$7+'3. Leases'!$H$7+INT(($A41-'3. Leases'!$G$7-1)/('3. Leases'!$H$7+'2. Inputs'!$B$11))*('3. Leases'!$H$7+'2. Inputs'!$B$11))/4))))</f>
        <v>443006.5386187</v>
      </c>
      <c r="Z41" s="15" t="n">
        <f aca="false">IF($A41&lt;='3. Leases'!$G$7,0,IF(W41=0,'3. Leases'!$C$7*'2. Inputs'!$B$8*(1+'2. Inputs'!$B$7)^(('3. Leases'!$G$7+INT(($A41-'3. Leases'!$G$7-1)/('3. Leases'!$H$7+'2. Inputs'!$B$11))*('3. Leases'!$H$7+'2. Inputs'!$B$11))/4),0)+IF(W41='3. Leases'!$H$7,'2. Inputs'!$B$12*MAX(0,'3. Leases'!$F$7*'3. Leases'!$E$7*(1+'2. Inputs'!$B$6)^(('3. Leases'!$G$7+'3. Leases'!$H$7+INT(($A41-'3. Leases'!$G$7-1)/('3. Leases'!$H$7+'2. Inputs'!$B$11))*('3. Leases'!$H$7+'2. Inputs'!$B$11))/4)-('2. Inputs'!$B$3+'2. Inputs'!$B$4)*(1+'2. Inputs'!$B$7)^(('3. Leases'!$G$7+'3. Leases'!$H$7+INT(($A41-'3. Leases'!$G$7-1)/('3. Leases'!$H$7+'2. Inputs'!$B$11))*('3. Leases'!$H$7+'2. Inputs'!$B$11))/4))*'3. Leases'!$C$7,0))</f>
        <v>0</v>
      </c>
      <c r="AA41" s="15" t="n">
        <f aca="false">IF($A41&lt;='3. Leases'!$G$7,0,IF(W41&lt;'3. Leases'!$H$7,'3. Leases'!$C$7,0))</f>
        <v>0</v>
      </c>
      <c r="AB41" s="14" t="n">
        <f aca="false">IF($A41&lt;='3. Leases'!$G$8,-1,MOD($A41-'3. Leases'!$G$8-1,('3. Leases'!$H$8+'2. Inputs'!$B$11)))</f>
        <v>19</v>
      </c>
      <c r="AC41" s="15" t="n">
        <f aca="false">IF($A41&lt;='3. Leases'!$G$8,'3. Leases'!$C$8*'3. Leases'!$D$8/4,IF(AB41&lt;'3. Leases'!$H$8+'2. Inputs'!$B$10,0,'3. Leases'!$C$8*MAX(0,'3. Leases'!$F$8*'3. Leases'!$E$8*(1+'2. Inputs'!$B$6)^(('3. Leases'!$G$8+'3. Leases'!$H$8+INT(($A41-'3. Leases'!$G$8-1)/('3. Leases'!$H$8+'2. Inputs'!$B$11))*('3. Leases'!$H$8+'2. Inputs'!$B$11))/4)-('2. Inputs'!$B$3+'2. Inputs'!$B$4)*(1+'2. Inputs'!$B$7)^(('3. Leases'!$G$8+'3. Leases'!$H$8+INT(($A41-'3. Leases'!$G$8-1)/('3. Leases'!$H$8+'2. Inputs'!$B$11))*('3. Leases'!$H$8+'2. Inputs'!$B$11))/4))/4))</f>
        <v>64433.4097541974</v>
      </c>
      <c r="AD41" s="15" t="n">
        <f aca="false">IF($A41&lt;='3. Leases'!$G$8,'3. Leases'!$C$8*'3. Leases'!$D$8,IF(AB41&lt;'3. Leases'!$H$8,0,'3. Leases'!$C$8*MAX(0,'3. Leases'!$F$8*'3. Leases'!$E$8*(1+'2. Inputs'!$B$6)^(('3. Leases'!$G$8+'3. Leases'!$H$8+INT(($A41-'3. Leases'!$G$8-1)/('3. Leases'!$H$8+'2. Inputs'!$B$11))*('3. Leases'!$H$8+'2. Inputs'!$B$11))/4)-('2. Inputs'!$B$3+'2. Inputs'!$B$4)*(1+'2. Inputs'!$B$7)^(('3. Leases'!$G$8+'3. Leases'!$H$8+INT(($A41-'3. Leases'!$G$8-1)/('3. Leases'!$H$8+'2. Inputs'!$B$11))*('3. Leases'!$H$8+'2. Inputs'!$B$11))/4))))</f>
        <v>257733.639016789</v>
      </c>
      <c r="AE41" s="15" t="n">
        <f aca="false">IF($A41&lt;='3. Leases'!$G$8,0,IF(AB41=0,'3. Leases'!$C$8*'2. Inputs'!$B$8*(1+'2. Inputs'!$B$7)^(('3. Leases'!$G$8+INT(($A41-'3. Leases'!$G$8-1)/('3. Leases'!$H$8+'2. Inputs'!$B$11))*('3. Leases'!$H$8+'2. Inputs'!$B$11))/4),0)+IF(AB41='3. Leases'!$H$8,'2. Inputs'!$B$12*MAX(0,'3. Leases'!$F$8*'3. Leases'!$E$8*(1+'2. Inputs'!$B$6)^(('3. Leases'!$G$8+'3. Leases'!$H$8+INT(($A41-'3. Leases'!$G$8-1)/('3. Leases'!$H$8+'2. Inputs'!$B$11))*('3. Leases'!$H$8+'2. Inputs'!$B$11))/4)-('2. Inputs'!$B$3+'2. Inputs'!$B$4)*(1+'2. Inputs'!$B$7)^(('3. Leases'!$G$8+'3. Leases'!$H$8+INT(($A41-'3. Leases'!$G$8-1)/('3. Leases'!$H$8+'2. Inputs'!$B$11))*('3. Leases'!$H$8+'2. Inputs'!$B$11))/4))*'3. Leases'!$C$8,0))</f>
        <v>0</v>
      </c>
      <c r="AF41" s="15" t="n">
        <f aca="false">IF($A41&lt;='3. Leases'!$G$8,0,IF(AB41&lt;'3. Leases'!$H$8,'3. Leases'!$C$8,0))</f>
        <v>0</v>
      </c>
      <c r="AG41" s="14" t="n">
        <f aca="false">IF($A41&lt;='3. Leases'!$G$9,-1,MOD($A41-'3. Leases'!$G$9-1,('3. Leases'!$H$9+'2. Inputs'!$B$11)))</f>
        <v>15</v>
      </c>
      <c r="AH41" s="15" t="n">
        <f aca="false">IF($A41&lt;='3. Leases'!$G$9,'3. Leases'!$C$9*'3. Leases'!$D$9/4,IF(AG41&lt;'3. Leases'!$H$9+'2. Inputs'!$B$10,0,'3. Leases'!$C$9*MAX(0,'3. Leases'!$F$9*'3. Leases'!$E$9*(1+'2. Inputs'!$B$6)^(('3. Leases'!$G$9+'3. Leases'!$H$9+INT(($A41-'3. Leases'!$G$9-1)/('3. Leases'!$H$9+'2. Inputs'!$B$11))*('3. Leases'!$H$9+'2. Inputs'!$B$11))/4)-('2. Inputs'!$B$3+'2. Inputs'!$B$4)*(1+'2. Inputs'!$B$7)^(('3. Leases'!$G$9+'3. Leases'!$H$9+INT(($A41-'3. Leases'!$G$9-1)/('3. Leases'!$H$9+'2. Inputs'!$B$11))*('3. Leases'!$H$9+'2. Inputs'!$B$11))/4))/4))</f>
        <v>59048.6411656326</v>
      </c>
      <c r="AI41" s="15" t="n">
        <f aca="false">IF($A41&lt;='3. Leases'!$G$9,'3. Leases'!$C$9*'3. Leases'!$D$9,IF(AG41&lt;'3. Leases'!$H$9,0,'3. Leases'!$C$9*MAX(0,'3. Leases'!$F$9*'3. Leases'!$E$9*(1+'2. Inputs'!$B$6)^(('3. Leases'!$G$9+'3. Leases'!$H$9+INT(($A41-'3. Leases'!$G$9-1)/('3. Leases'!$H$9+'2. Inputs'!$B$11))*('3. Leases'!$H$9+'2. Inputs'!$B$11))/4)-('2. Inputs'!$B$3+'2. Inputs'!$B$4)*(1+'2. Inputs'!$B$7)^(('3. Leases'!$G$9+'3. Leases'!$H$9+INT(($A41-'3. Leases'!$G$9-1)/('3. Leases'!$H$9+'2. Inputs'!$B$11))*('3. Leases'!$H$9+'2. Inputs'!$B$11))/4))))</f>
        <v>236194.564662531</v>
      </c>
      <c r="AJ41" s="15" t="n">
        <f aca="false">IF($A41&lt;='3. Leases'!$G$9,0,IF(AG41=0,'3. Leases'!$C$9*'2. Inputs'!$B$8*(1+'2. Inputs'!$B$7)^(('3. Leases'!$G$9+INT(($A41-'3. Leases'!$G$9-1)/('3. Leases'!$H$9+'2. Inputs'!$B$11))*('3. Leases'!$H$9+'2. Inputs'!$B$11))/4),0)+IF(AG41='3. Leases'!$H$9,'2. Inputs'!$B$12*MAX(0,'3. Leases'!$F$9*'3. Leases'!$E$9*(1+'2. Inputs'!$B$6)^(('3. Leases'!$G$9+'3. Leases'!$H$9+INT(($A41-'3. Leases'!$G$9-1)/('3. Leases'!$H$9+'2. Inputs'!$B$11))*('3. Leases'!$H$9+'2. Inputs'!$B$11))/4)-('2. Inputs'!$B$3+'2. Inputs'!$B$4)*(1+'2. Inputs'!$B$7)^(('3. Leases'!$G$9+'3. Leases'!$H$9+INT(($A41-'3. Leases'!$G$9-1)/('3. Leases'!$H$9+'2. Inputs'!$B$11))*('3. Leases'!$H$9+'2. Inputs'!$B$11))/4))*'3. Leases'!$C$9,0))</f>
        <v>0</v>
      </c>
      <c r="AK41" s="15" t="n">
        <f aca="false">IF($A41&lt;='3. Leases'!$G$9,0,IF(AG41&lt;'3. Leases'!$H$9,'3. Leases'!$C$9,0))</f>
        <v>0</v>
      </c>
      <c r="AL41" s="14" t="n">
        <f aca="false">IF($A41&lt;='3. Leases'!$G$10,-1,MOD($A41-'3. Leases'!$G$10-1,('3. Leases'!$H$10+'2. Inputs'!$B$11)))</f>
        <v>7</v>
      </c>
      <c r="AM41" s="15" t="n">
        <f aca="false">IF($A41&lt;='3. Leases'!$G$10,'3. Leases'!$C$10*'3. Leases'!$D$10/4,IF(AL41&lt;'3. Leases'!$H$10+'2. Inputs'!$B$10,0,'3. Leases'!$C$10*MAX(0,'3. Leases'!$F$10*'3. Leases'!$E$10*(1+'2. Inputs'!$B$6)^(('3. Leases'!$G$10+'3. Leases'!$H$10+INT(($A41-'3. Leases'!$G$10-1)/('3. Leases'!$H$10+'2. Inputs'!$B$11))*('3. Leases'!$H$10+'2. Inputs'!$B$11))/4)-('2. Inputs'!$B$3+'2. Inputs'!$B$4)*(1+'2. Inputs'!$B$7)^(('3. Leases'!$G$10+'3. Leases'!$H$10+INT(($A41-'3. Leases'!$G$10-1)/('3. Leases'!$H$10+'2. Inputs'!$B$11))*('3. Leases'!$H$10+'2. Inputs'!$B$11))/4))/4))</f>
        <v>29559.5371284944</v>
      </c>
      <c r="AN41" s="15" t="n">
        <f aca="false">IF($A41&lt;='3. Leases'!$G$10,'3. Leases'!$C$10*'3. Leases'!$D$10,IF(AL41&lt;'3. Leases'!$H$10,0,'3. Leases'!$C$10*MAX(0,'3. Leases'!$F$10*'3. Leases'!$E$10*(1+'2. Inputs'!$B$6)^(('3. Leases'!$G$10+'3. Leases'!$H$10+INT(($A41-'3. Leases'!$G$10-1)/('3. Leases'!$H$10+'2. Inputs'!$B$11))*('3. Leases'!$H$10+'2. Inputs'!$B$11))/4)-('2. Inputs'!$B$3+'2. Inputs'!$B$4)*(1+'2. Inputs'!$B$7)^(('3. Leases'!$G$10+'3. Leases'!$H$10+INT(($A41-'3. Leases'!$G$10-1)/('3. Leases'!$H$10+'2. Inputs'!$B$11))*('3. Leases'!$H$10+'2. Inputs'!$B$11))/4))))</f>
        <v>118238.148513978</v>
      </c>
      <c r="AO41" s="15" t="n">
        <f aca="false">IF($A41&lt;='3. Leases'!$G$10,0,IF(AL41=0,'3. Leases'!$C$10*'2. Inputs'!$B$8*(1+'2. Inputs'!$B$7)^(('3. Leases'!$G$10+INT(($A41-'3. Leases'!$G$10-1)/('3. Leases'!$H$10+'2. Inputs'!$B$11))*('3. Leases'!$H$10+'2. Inputs'!$B$11))/4),0)+IF(AL41='3. Leases'!$H$10,'2. Inputs'!$B$12*MAX(0,'3. Leases'!$F$10*'3. Leases'!$E$10*(1+'2. Inputs'!$B$6)^(('3. Leases'!$G$10+'3. Leases'!$H$10+INT(($A41-'3. Leases'!$G$10-1)/('3. Leases'!$H$10+'2. Inputs'!$B$11))*('3. Leases'!$H$10+'2. Inputs'!$B$11))/4)-('2. Inputs'!$B$3+'2. Inputs'!$B$4)*(1+'2. Inputs'!$B$7)^(('3. Leases'!$G$10+'3. Leases'!$H$10+INT(($A41-'3. Leases'!$G$10-1)/('3. Leases'!$H$10+'2. Inputs'!$B$11))*('3. Leases'!$H$10+'2. Inputs'!$B$11))/4))*'3. Leases'!$C$10,0))</f>
        <v>0</v>
      </c>
      <c r="AP41" s="15" t="n">
        <f aca="false">IF($A41&lt;='3. Leases'!$G$10,0,IF(AL41&lt;'3. Leases'!$H$10,'3. Leases'!$C$10,0))</f>
        <v>0</v>
      </c>
      <c r="AQ41" s="14" t="n">
        <f aca="false">IF($A41&lt;='3. Leases'!$G$11,-1,MOD($A41-'3. Leases'!$G$11-1,('3. Leases'!$H$11+'2. Inputs'!$B$11)))</f>
        <v>1</v>
      </c>
      <c r="AR41" s="15" t="n">
        <f aca="false">IF($A41&lt;='3. Leases'!$G$11,'3. Leases'!$C$11*'3. Leases'!$D$11/4,IF(AQ41&lt;'3. Leases'!$H$11+'2. Inputs'!$B$10,0,'3. Leases'!$C$11*MAX(0,'3. Leases'!$F$11*'3. Leases'!$E$11*(1+'2. Inputs'!$B$6)^(('3. Leases'!$G$11+'3. Leases'!$H$11+INT(($A41-'3. Leases'!$G$11-1)/('3. Leases'!$H$11+'2. Inputs'!$B$11))*('3. Leases'!$H$11+'2. Inputs'!$B$11))/4)-('2. Inputs'!$B$3+'2. Inputs'!$B$4)*(1+'2. Inputs'!$B$7)^(('3. Leases'!$G$11+'3. Leases'!$H$11+INT(($A41-'3. Leases'!$G$11-1)/('3. Leases'!$H$11+'2. Inputs'!$B$11))*('3. Leases'!$H$11+'2. Inputs'!$B$11))/4))/4))</f>
        <v>0</v>
      </c>
      <c r="AS41" s="15" t="n">
        <f aca="false">IF($A41&lt;='3. Leases'!$G$11,'3. Leases'!$C$11*'3. Leases'!$D$11,IF(AQ41&lt;'3. Leases'!$H$11,0,'3. Leases'!$C$11*MAX(0,'3. Leases'!$F$11*'3. Leases'!$E$11*(1+'2. Inputs'!$B$6)^(('3. Leases'!$G$11+'3. Leases'!$H$11+INT(($A41-'3. Leases'!$G$11-1)/('3. Leases'!$H$11+'2. Inputs'!$B$11))*('3. Leases'!$H$11+'2. Inputs'!$B$11))/4)-('2. Inputs'!$B$3+'2. Inputs'!$B$4)*(1+'2. Inputs'!$B$7)^(('3. Leases'!$G$11+'3. Leases'!$H$11+INT(($A41-'3. Leases'!$G$11-1)/('3. Leases'!$H$11+'2. Inputs'!$B$11))*('3. Leases'!$H$11+'2. Inputs'!$B$11))/4))))</f>
        <v>0</v>
      </c>
      <c r="AT41" s="15" t="n">
        <f aca="false">IF($A41&lt;='3. Leases'!$G$11,0,IF(AQ41=0,'3. Leases'!$C$11*'2. Inputs'!$B$8*(1+'2. Inputs'!$B$7)^(('3. Leases'!$G$11+INT(($A41-'3. Leases'!$G$11-1)/('3. Leases'!$H$11+'2. Inputs'!$B$11))*('3. Leases'!$H$11+'2. Inputs'!$B$11))/4),0)+IF(AQ41='3. Leases'!$H$11,'2. Inputs'!$B$12*MAX(0,'3. Leases'!$F$11*'3. Leases'!$E$11*(1+'2. Inputs'!$B$6)^(('3. Leases'!$G$11+'3. Leases'!$H$11+INT(($A41-'3. Leases'!$G$11-1)/('3. Leases'!$H$11+'2. Inputs'!$B$11))*('3. Leases'!$H$11+'2. Inputs'!$B$11))/4)-('2. Inputs'!$B$3+'2. Inputs'!$B$4)*(1+'2. Inputs'!$B$7)^(('3. Leases'!$G$11+'3. Leases'!$H$11+INT(($A41-'3. Leases'!$G$11-1)/('3. Leases'!$H$11+'2. Inputs'!$B$11))*('3. Leases'!$H$11+'2. Inputs'!$B$11))/4))*'3. Leases'!$C$11,0))</f>
        <v>0</v>
      </c>
      <c r="AU41" s="15" t="n">
        <f aca="false">IF($A41&lt;='3. Leases'!$G$11,0,IF(AQ41&lt;'3. Leases'!$H$11,'3. Leases'!$C$11,0))</f>
        <v>2400</v>
      </c>
      <c r="AV41" s="14" t="n">
        <f aca="false">IF($A41&lt;='3. Leases'!$G$12,-1,MOD($A41-'3. Leases'!$G$12-1,('3. Leases'!$H$12+'2. Inputs'!$B$11)))</f>
        <v>11</v>
      </c>
      <c r="AW41" s="15" t="n">
        <f aca="false">IF($A41&lt;='3. Leases'!$G$12,'3. Leases'!$C$12*'3. Leases'!$D$12/4,IF(AV41&lt;'3. Leases'!$H$12+'2. Inputs'!$B$10,0,'3. Leases'!$C$12*MAX(0,'3. Leases'!$F$12*'3. Leases'!$E$12*(1+'2. Inputs'!$B$6)^(('3. Leases'!$G$12+'3. Leases'!$H$12+INT(($A41-'3. Leases'!$G$12-1)/('3. Leases'!$H$12+'2. Inputs'!$B$11))*('3. Leases'!$H$12+'2. Inputs'!$B$11))/4)-('2. Inputs'!$B$3+'2. Inputs'!$B$4)*(1+'2. Inputs'!$B$7)^(('3. Leases'!$G$12+'3. Leases'!$H$12+INT(($A41-'3. Leases'!$G$12-1)/('3. Leases'!$H$12+'2. Inputs'!$B$11))*('3. Leases'!$H$12+'2. Inputs'!$B$11))/4))/4))</f>
        <v>25253.4959536093</v>
      </c>
      <c r="AX41" s="15" t="n">
        <f aca="false">IF($A41&lt;='3. Leases'!$G$12,'3. Leases'!$C$12*'3. Leases'!$D$12,IF(AV41&lt;'3. Leases'!$H$12,0,'3. Leases'!$C$12*MAX(0,'3. Leases'!$F$12*'3. Leases'!$E$12*(1+'2. Inputs'!$B$6)^(('3. Leases'!$G$12+'3. Leases'!$H$12+INT(($A41-'3. Leases'!$G$12-1)/('3. Leases'!$H$12+'2. Inputs'!$B$11))*('3. Leases'!$H$12+'2. Inputs'!$B$11))/4)-('2. Inputs'!$B$3+'2. Inputs'!$B$4)*(1+'2. Inputs'!$B$7)^(('3. Leases'!$G$12+'3. Leases'!$H$12+INT(($A41-'3. Leases'!$G$12-1)/('3. Leases'!$H$12+'2. Inputs'!$B$11))*('3. Leases'!$H$12+'2. Inputs'!$B$11))/4))))</f>
        <v>101013.983814437</v>
      </c>
      <c r="AY41" s="15" t="n">
        <f aca="false">IF($A41&lt;='3. Leases'!$G$12,0,IF(AV41=0,'3. Leases'!$C$12*'2. Inputs'!$B$8*(1+'2. Inputs'!$B$7)^(('3. Leases'!$G$12+INT(($A41-'3. Leases'!$G$12-1)/('3. Leases'!$H$12+'2. Inputs'!$B$11))*('3. Leases'!$H$12+'2. Inputs'!$B$11))/4),0)+IF(AV41='3. Leases'!$H$12,'2. Inputs'!$B$12*MAX(0,'3. Leases'!$F$12*'3. Leases'!$E$12*(1+'2. Inputs'!$B$6)^(('3. Leases'!$G$12+'3. Leases'!$H$12+INT(($A41-'3. Leases'!$G$12-1)/('3. Leases'!$H$12+'2. Inputs'!$B$11))*('3. Leases'!$H$12+'2. Inputs'!$B$11))/4)-('2. Inputs'!$B$3+'2. Inputs'!$B$4)*(1+'2. Inputs'!$B$7)^(('3. Leases'!$G$12+'3. Leases'!$H$12+INT(($A41-'3. Leases'!$G$12-1)/('3. Leases'!$H$12+'2. Inputs'!$B$11))*('3. Leases'!$H$12+'2. Inputs'!$B$11))/4))*'3. Leases'!$C$12,0))</f>
        <v>0</v>
      </c>
      <c r="AZ41" s="15" t="n">
        <f aca="false">IF($A41&lt;='3. Leases'!$G$12,0,IF(AV41&lt;'3. Leases'!$H$12,'3. Leases'!$C$12,0))</f>
        <v>0</v>
      </c>
      <c r="BA41" s="14" t="n">
        <f aca="false">IF($A41&lt;='3. Leases'!$G$13,-1,MOD($A41-'3. Leases'!$G$13-1,('3. Leases'!$H$13+'2. Inputs'!$B$11)))</f>
        <v>5</v>
      </c>
      <c r="BB41" s="15" t="n">
        <f aca="false">IF($A41&lt;='3. Leases'!$G$13,'3. Leases'!$C$13*'3. Leases'!$D$13/4,IF(BA41&lt;'3. Leases'!$H$13+'2. Inputs'!$B$10,0,'3. Leases'!$C$13*MAX(0,'3. Leases'!$F$13*'3. Leases'!$E$13*(1+'2. Inputs'!$B$6)^(('3. Leases'!$G$13+'3. Leases'!$H$13+INT(($A41-'3. Leases'!$G$13-1)/('3. Leases'!$H$13+'2. Inputs'!$B$11))*('3. Leases'!$H$13+'2. Inputs'!$B$11))/4)-('2. Inputs'!$B$3+'2. Inputs'!$B$4)*(1+'2. Inputs'!$B$7)^(('3. Leases'!$G$13+'3. Leases'!$H$13+INT(($A41-'3. Leases'!$G$13-1)/('3. Leases'!$H$13+'2. Inputs'!$B$11))*('3. Leases'!$H$13+'2. Inputs'!$B$11))/4))/4))</f>
        <v>0</v>
      </c>
      <c r="BC41" s="15" t="n">
        <f aca="false">IF($A41&lt;='3. Leases'!$G$13,'3. Leases'!$C$13*'3. Leases'!$D$13,IF(BA41&lt;'3. Leases'!$H$13,0,'3. Leases'!$C$13*MAX(0,'3. Leases'!$F$13*'3. Leases'!$E$13*(1+'2. Inputs'!$B$6)^(('3. Leases'!$G$13+'3. Leases'!$H$13+INT(($A41-'3. Leases'!$G$13-1)/('3. Leases'!$H$13+'2. Inputs'!$B$11))*('3. Leases'!$H$13+'2. Inputs'!$B$11))/4)-('2. Inputs'!$B$3+'2. Inputs'!$B$4)*(1+'2. Inputs'!$B$7)^(('3. Leases'!$G$13+'3. Leases'!$H$13+INT(($A41-'3. Leases'!$G$13-1)/('3. Leases'!$H$13+'2. Inputs'!$B$11))*('3. Leases'!$H$13+'2. Inputs'!$B$11))/4))))</f>
        <v>198530.904672474</v>
      </c>
      <c r="BD41" s="15" t="n">
        <f aca="false">IF($A41&lt;='3. Leases'!$G$13,0,IF(BA41=0,'3. Leases'!$C$13*'2. Inputs'!$B$8*(1+'2. Inputs'!$B$7)^(('3. Leases'!$G$13+INT(($A41-'3. Leases'!$G$13-1)/('3. Leases'!$H$13+'2. Inputs'!$B$11))*('3. Leases'!$H$13+'2. Inputs'!$B$11))/4),0)+IF(BA41='3. Leases'!$H$13,'2. Inputs'!$B$12*MAX(0,'3. Leases'!$F$13*'3. Leases'!$E$13*(1+'2. Inputs'!$B$6)^(('3. Leases'!$G$13+'3. Leases'!$H$13+INT(($A41-'3. Leases'!$G$13-1)/('3. Leases'!$H$13+'2. Inputs'!$B$11))*('3. Leases'!$H$13+'2. Inputs'!$B$11))/4)-('2. Inputs'!$B$3+'2. Inputs'!$B$4)*(1+'2. Inputs'!$B$7)^(('3. Leases'!$G$13+'3. Leases'!$H$13+INT(($A41-'3. Leases'!$G$13-1)/('3. Leases'!$H$13+'2. Inputs'!$B$11))*('3. Leases'!$H$13+'2. Inputs'!$B$11))/4))*'3. Leases'!$C$13,0))</f>
        <v>0</v>
      </c>
      <c r="BE41" s="15" t="n">
        <f aca="false">IF($A41&lt;='3. Leases'!$G$13,0,IF(BA41&lt;'3. Leases'!$H$13,'3. Leases'!$C$13,0))</f>
        <v>0</v>
      </c>
      <c r="BF41" s="14" t="n">
        <f aca="false">IF($A41&lt;='3. Leases'!$G$14,-1,MOD($A41-'3. Leases'!$G$14-1,('3. Leases'!$H$14+'2. Inputs'!$B$11)))</f>
        <v>3</v>
      </c>
      <c r="BG41" s="15" t="n">
        <f aca="false">IF($A41&lt;='3. Leases'!$G$14,'3. Leases'!$C$14*'3. Leases'!$D$14/4,IF(BF41&lt;'3. Leases'!$H$14+'2. Inputs'!$B$10,0,'3. Leases'!$C$14*MAX(0,'3. Leases'!$F$14*'3. Leases'!$E$14*(1+'2. Inputs'!$B$6)^(('3. Leases'!$G$14+'3. Leases'!$H$14+INT(($A41-'3. Leases'!$G$14-1)/('3. Leases'!$H$14+'2. Inputs'!$B$11))*('3. Leases'!$H$14+'2. Inputs'!$B$11))/4)-('2. Inputs'!$B$3+'2. Inputs'!$B$4)*(1+'2. Inputs'!$B$7)^(('3. Leases'!$G$14+'3. Leases'!$H$14+INT(($A41-'3. Leases'!$G$14-1)/('3. Leases'!$H$14+'2. Inputs'!$B$11))*('3. Leases'!$H$14+'2. Inputs'!$B$11))/4))/4))</f>
        <v>0</v>
      </c>
      <c r="BH41" s="15" t="n">
        <f aca="false">IF($A41&lt;='3. Leases'!$G$14,'3. Leases'!$C$14*'3. Leases'!$D$14,IF(BF41&lt;'3. Leases'!$H$14,0,'3. Leases'!$C$14*MAX(0,'3. Leases'!$F$14*'3. Leases'!$E$14*(1+'2. Inputs'!$B$6)^(('3. Leases'!$G$14+'3. Leases'!$H$14+INT(($A41-'3. Leases'!$G$14-1)/('3. Leases'!$H$14+'2. Inputs'!$B$11))*('3. Leases'!$H$14+'2. Inputs'!$B$11))/4)-('2. Inputs'!$B$3+'2. Inputs'!$B$4)*(1+'2. Inputs'!$B$7)^(('3. Leases'!$G$14+'3. Leases'!$H$14+INT(($A41-'3. Leases'!$G$14-1)/('3. Leases'!$H$14+'2. Inputs'!$B$11))*('3. Leases'!$H$14+'2. Inputs'!$B$11))/4))))</f>
        <v>0</v>
      </c>
      <c r="BI41" s="15" t="n">
        <f aca="false">IF($A41&lt;='3. Leases'!$G$14,0,IF(BF41=0,'3. Leases'!$C$14*'2. Inputs'!$B$8*(1+'2. Inputs'!$B$7)^(('3. Leases'!$G$14+INT(($A41-'3. Leases'!$G$14-1)/('3. Leases'!$H$14+'2. Inputs'!$B$11))*('3. Leases'!$H$14+'2. Inputs'!$B$11))/4),0)+IF(BF41='3. Leases'!$H$14,'2. Inputs'!$B$12*MAX(0,'3. Leases'!$F$14*'3. Leases'!$E$14*(1+'2. Inputs'!$B$6)^(('3. Leases'!$G$14+'3. Leases'!$H$14+INT(($A41-'3. Leases'!$G$14-1)/('3. Leases'!$H$14+'2. Inputs'!$B$11))*('3. Leases'!$H$14+'2. Inputs'!$B$11))/4)-('2. Inputs'!$B$3+'2. Inputs'!$B$4)*(1+'2. Inputs'!$B$7)^(('3. Leases'!$G$14+'3. Leases'!$H$14+INT(($A41-'3. Leases'!$G$14-1)/('3. Leases'!$H$14+'2. Inputs'!$B$11))*('3. Leases'!$H$14+'2. Inputs'!$B$11))/4))*'3. Leases'!$C$14,0))</f>
        <v>0</v>
      </c>
      <c r="BJ41" s="15" t="n">
        <f aca="false">IF($A41&lt;='3. Leases'!$G$14,0,IF(BF41&lt;'3. Leases'!$H$14,'3. Leases'!$C$14,0))</f>
        <v>1450</v>
      </c>
      <c r="BK41" s="14" t="n">
        <f aca="false">IF($A41&lt;='3. Leases'!$G$15,-1,MOD($A41-'3. Leases'!$G$15-1,('3. Leases'!$H$15+'2. Inputs'!$B$11)))</f>
        <v>21</v>
      </c>
      <c r="BL41" s="15" t="n">
        <f aca="false">IF($A41&lt;='3. Leases'!$G$15,'3. Leases'!$C$15*'3. Leases'!$D$15/4,IF(BK41&lt;'3. Leases'!$H$15+'2. Inputs'!$B$10,0,'3. Leases'!$C$15*MAX(0,'3. Leases'!$F$15*'3. Leases'!$E$15*(1+'2. Inputs'!$B$6)^(('3. Leases'!$G$15+'3. Leases'!$H$15+INT(($A41-'3. Leases'!$G$15-1)/('3. Leases'!$H$15+'2. Inputs'!$B$11))*('3. Leases'!$H$15+'2. Inputs'!$B$11))/4)-('2. Inputs'!$B$3+'2. Inputs'!$B$4)*(1+'2. Inputs'!$B$7)^(('3. Leases'!$G$15+'3. Leases'!$H$15+INT(($A41-'3. Leases'!$G$15-1)/('3. Leases'!$H$15+'2. Inputs'!$B$11))*('3. Leases'!$H$15+'2. Inputs'!$B$11))/4))/4))</f>
        <v>47760.5905913129</v>
      </c>
      <c r="BM41" s="15" t="n">
        <f aca="false">IF($A41&lt;='3. Leases'!$G$15,'3. Leases'!$C$15*'3. Leases'!$D$15,IF(BK41&lt;'3. Leases'!$H$15,0,'3. Leases'!$C$15*MAX(0,'3. Leases'!$F$15*'3. Leases'!$E$15*(1+'2. Inputs'!$B$6)^(('3. Leases'!$G$15+'3. Leases'!$H$15+INT(($A41-'3. Leases'!$G$15-1)/('3. Leases'!$H$15+'2. Inputs'!$B$11))*('3. Leases'!$H$15+'2. Inputs'!$B$11))/4)-('2. Inputs'!$B$3+'2. Inputs'!$B$4)*(1+'2. Inputs'!$B$7)^(('3. Leases'!$G$15+'3. Leases'!$H$15+INT(($A41-'3. Leases'!$G$15-1)/('3. Leases'!$H$15+'2. Inputs'!$B$11))*('3. Leases'!$H$15+'2. Inputs'!$B$11))/4))))</f>
        <v>191042.362365252</v>
      </c>
      <c r="BN41" s="15" t="n">
        <f aca="false">IF($A41&lt;='3. Leases'!$G$15,0,IF(BK41=0,'3. Leases'!$C$15*'2. Inputs'!$B$8*(1+'2. Inputs'!$B$7)^(('3. Leases'!$G$15+INT(($A41-'3. Leases'!$G$15-1)/('3. Leases'!$H$15+'2. Inputs'!$B$11))*('3. Leases'!$H$15+'2. Inputs'!$B$11))/4),0)+IF(BK41='3. Leases'!$H$15,'2. Inputs'!$B$12*MAX(0,'3. Leases'!$F$15*'3. Leases'!$E$15*(1+'2. Inputs'!$B$6)^(('3. Leases'!$G$15+'3. Leases'!$H$15+INT(($A41-'3. Leases'!$G$15-1)/('3. Leases'!$H$15+'2. Inputs'!$B$11))*('3. Leases'!$H$15+'2. Inputs'!$B$11))/4)-('2. Inputs'!$B$3+'2. Inputs'!$B$4)*(1+'2. Inputs'!$B$7)^(('3. Leases'!$G$15+'3. Leases'!$H$15+INT(($A41-'3. Leases'!$G$15-1)/('3. Leases'!$H$15+'2. Inputs'!$B$11))*('3. Leases'!$H$15+'2. Inputs'!$B$11))/4))*'3. Leases'!$C$15,0))</f>
        <v>0</v>
      </c>
      <c r="BO41" s="15" t="n">
        <f aca="false">IF($A41&lt;='3. Leases'!$G$15,0,IF(BK41&lt;'3. Leases'!$H$15,'3. Leases'!$C$15,0))</f>
        <v>0</v>
      </c>
      <c r="BP41" s="14" t="n">
        <f aca="false">IF($A41&lt;='3. Leases'!$G$16,-1,MOD($A41-'3. Leases'!$G$16-1,('3. Leases'!$H$16+'2. Inputs'!$B$11)))</f>
        <v>9</v>
      </c>
      <c r="BQ41" s="15" t="n">
        <f aca="false">IF($A41&lt;='3. Leases'!$G$16,'3. Leases'!$C$16*'3. Leases'!$D$16/4,IF(BP41&lt;'3. Leases'!$H$16+'2. Inputs'!$B$10,0,'3. Leases'!$C$16*MAX(0,'3. Leases'!$F$16*'3. Leases'!$E$16*(1+'2. Inputs'!$B$6)^(('3. Leases'!$G$16+'3. Leases'!$H$16+INT(($A41-'3. Leases'!$G$16-1)/('3. Leases'!$H$16+'2. Inputs'!$B$11))*('3. Leases'!$H$16+'2. Inputs'!$B$11))/4)-('2. Inputs'!$B$3+'2. Inputs'!$B$4)*(1+'2. Inputs'!$B$7)^(('3. Leases'!$G$16+'3. Leases'!$H$16+INT(($A41-'3. Leases'!$G$16-1)/('3. Leases'!$H$16+'2. Inputs'!$B$11))*('3. Leases'!$H$16+'2. Inputs'!$B$11))/4))/4))</f>
        <v>46189.4429375578</v>
      </c>
      <c r="BR41" s="15" t="n">
        <f aca="false">IF($A41&lt;='3. Leases'!$G$16,'3. Leases'!$C$16*'3. Leases'!$D$16,IF(BP41&lt;'3. Leases'!$H$16,0,'3. Leases'!$C$16*MAX(0,'3. Leases'!$F$16*'3. Leases'!$E$16*(1+'2. Inputs'!$B$6)^(('3. Leases'!$G$16+'3. Leases'!$H$16+INT(($A41-'3. Leases'!$G$16-1)/('3. Leases'!$H$16+'2. Inputs'!$B$11))*('3. Leases'!$H$16+'2. Inputs'!$B$11))/4)-('2. Inputs'!$B$3+'2. Inputs'!$B$4)*(1+'2. Inputs'!$B$7)^(('3. Leases'!$G$16+'3. Leases'!$H$16+INT(($A41-'3. Leases'!$G$16-1)/('3. Leases'!$H$16+'2. Inputs'!$B$11))*('3. Leases'!$H$16+'2. Inputs'!$B$11))/4))))</f>
        <v>184757.771750231</v>
      </c>
      <c r="BS41" s="15" t="n">
        <f aca="false">IF($A41&lt;='3. Leases'!$G$16,0,IF(BP41=0,'3. Leases'!$C$16*'2. Inputs'!$B$8*(1+'2. Inputs'!$B$7)^(('3. Leases'!$G$16+INT(($A41-'3. Leases'!$G$16-1)/('3. Leases'!$H$16+'2. Inputs'!$B$11))*('3. Leases'!$H$16+'2. Inputs'!$B$11))/4),0)+IF(BP41='3. Leases'!$H$16,'2. Inputs'!$B$12*MAX(0,'3. Leases'!$F$16*'3. Leases'!$E$16*(1+'2. Inputs'!$B$6)^(('3. Leases'!$G$16+'3. Leases'!$H$16+INT(($A41-'3. Leases'!$G$16-1)/('3. Leases'!$H$16+'2. Inputs'!$B$11))*('3. Leases'!$H$16+'2. Inputs'!$B$11))/4)-('2. Inputs'!$B$3+'2. Inputs'!$B$4)*(1+'2. Inputs'!$B$7)^(('3. Leases'!$G$16+'3. Leases'!$H$16+INT(($A41-'3. Leases'!$G$16-1)/('3. Leases'!$H$16+'2. Inputs'!$B$11))*('3. Leases'!$H$16+'2. Inputs'!$B$11))/4))*'3. Leases'!$C$16,0))</f>
        <v>0</v>
      </c>
      <c r="BT41" s="15" t="n">
        <f aca="false">IF($A41&lt;='3. Leases'!$G$16,0,IF(BP41&lt;'3. Leases'!$H$16,'3. Leases'!$C$16,0))</f>
        <v>0</v>
      </c>
      <c r="BU41" s="14" t="n">
        <f aca="false">IF($A41&lt;='3. Leases'!$G$17,-1,MOD($A41-'3. Leases'!$G$17-1,('3. Leases'!$H$17+'2. Inputs'!$B$11)))</f>
        <v>9</v>
      </c>
      <c r="BV41" s="15" t="n">
        <f aca="false">IF($A41&lt;='3. Leases'!$G$17,'3. Leases'!$C$17*'3. Leases'!$D$17/4,IF(BU41&lt;'3. Leases'!$H$17+'2. Inputs'!$B$10,0,'3. Leases'!$C$17*MAX(0,'3. Leases'!$F$17*'3. Leases'!$E$17*(1+'2. Inputs'!$B$6)^(('3. Leases'!$G$17+'3. Leases'!$H$17+INT(($A41-'3. Leases'!$G$17-1)/('3. Leases'!$H$17+'2. Inputs'!$B$11))*('3. Leases'!$H$17+'2. Inputs'!$B$11))/4)-('2. Inputs'!$B$3+'2. Inputs'!$B$4)*(1+'2. Inputs'!$B$7)^(('3. Leases'!$G$17+'3. Leases'!$H$17+INT(($A41-'3. Leases'!$G$17-1)/('3. Leases'!$H$17+'2. Inputs'!$B$11))*('3. Leases'!$H$17+'2. Inputs'!$B$11))/4))/4))</f>
        <v>25272.3827075474</v>
      </c>
      <c r="BW41" s="15" t="n">
        <f aca="false">IF($A41&lt;='3. Leases'!$G$17,'3. Leases'!$C$17*'3. Leases'!$D$17,IF(BU41&lt;'3. Leases'!$H$17,0,'3. Leases'!$C$17*MAX(0,'3. Leases'!$F$17*'3. Leases'!$E$17*(1+'2. Inputs'!$B$6)^(('3. Leases'!$G$17+'3. Leases'!$H$17+INT(($A41-'3. Leases'!$G$17-1)/('3. Leases'!$H$17+'2. Inputs'!$B$11))*('3. Leases'!$H$17+'2. Inputs'!$B$11))/4)-('2. Inputs'!$B$3+'2. Inputs'!$B$4)*(1+'2. Inputs'!$B$7)^(('3. Leases'!$G$17+'3. Leases'!$H$17+INT(($A41-'3. Leases'!$G$17-1)/('3. Leases'!$H$17+'2. Inputs'!$B$11))*('3. Leases'!$H$17+'2. Inputs'!$B$11))/4))))</f>
        <v>101089.530830189</v>
      </c>
      <c r="BX41" s="15" t="n">
        <f aca="false">IF($A41&lt;='3. Leases'!$G$17,0,IF(BU41=0,'3. Leases'!$C$17*'2. Inputs'!$B$8*(1+'2. Inputs'!$B$7)^(('3. Leases'!$G$17+INT(($A41-'3. Leases'!$G$17-1)/('3. Leases'!$H$17+'2. Inputs'!$B$11))*('3. Leases'!$H$17+'2. Inputs'!$B$11))/4),0)+IF(BU41='3. Leases'!$H$17,'2. Inputs'!$B$12*MAX(0,'3. Leases'!$F$17*'3. Leases'!$E$17*(1+'2. Inputs'!$B$6)^(('3. Leases'!$G$17+'3. Leases'!$H$17+INT(($A41-'3. Leases'!$G$17-1)/('3. Leases'!$H$17+'2. Inputs'!$B$11))*('3. Leases'!$H$17+'2. Inputs'!$B$11))/4)-('2. Inputs'!$B$3+'2. Inputs'!$B$4)*(1+'2. Inputs'!$B$7)^(('3. Leases'!$G$17+'3. Leases'!$H$17+INT(($A41-'3. Leases'!$G$17-1)/('3. Leases'!$H$17+'2. Inputs'!$B$11))*('3. Leases'!$H$17+'2. Inputs'!$B$11))/4))*'3. Leases'!$C$17,0))</f>
        <v>0</v>
      </c>
      <c r="BY41" s="15" t="n">
        <f aca="false">IF($A41&lt;='3. Leases'!$G$17,0,IF(BU41&lt;'3. Leases'!$H$17,'3. Leases'!$C$17,0))</f>
        <v>0</v>
      </c>
      <c r="BZ41" s="14" t="n">
        <f aca="false">IF($A41&lt;='3. Leases'!$G$18,-1,MOD($A41-'3. Leases'!$G$18-1,('3. Leases'!$H$18+'2. Inputs'!$B$11)))</f>
        <v>17</v>
      </c>
      <c r="CA41" s="15" t="n">
        <f aca="false">IF($A41&lt;='3. Leases'!$G$18,'3. Leases'!$C$18*'3. Leases'!$D$18/4,IF(BZ41&lt;'3. Leases'!$H$18+'2. Inputs'!$B$10,0,'3. Leases'!$C$18*MAX(0,'3. Leases'!$F$18*'3. Leases'!$E$18*(1+'2. Inputs'!$B$6)^(('3. Leases'!$G$18+'3. Leases'!$H$18+INT(($A41-'3. Leases'!$G$18-1)/('3. Leases'!$H$18+'2. Inputs'!$B$11))*('3. Leases'!$H$18+'2. Inputs'!$B$11))/4)-('2. Inputs'!$B$3+'2. Inputs'!$B$4)*(1+'2. Inputs'!$B$7)^(('3. Leases'!$G$18+'3. Leases'!$H$18+INT(($A41-'3. Leases'!$G$18-1)/('3. Leases'!$H$18+'2. Inputs'!$B$11))*('3. Leases'!$H$18+'2. Inputs'!$B$11))/4))/4))</f>
        <v>97650.1310263876</v>
      </c>
      <c r="CB41" s="15" t="n">
        <f aca="false">IF($A41&lt;='3. Leases'!$G$18,'3. Leases'!$C$18*'3. Leases'!$D$18,IF(BZ41&lt;'3. Leases'!$H$18,0,'3. Leases'!$C$18*MAX(0,'3. Leases'!$F$18*'3. Leases'!$E$18*(1+'2. Inputs'!$B$6)^(('3. Leases'!$G$18+'3. Leases'!$H$18+INT(($A41-'3. Leases'!$G$18-1)/('3. Leases'!$H$18+'2. Inputs'!$B$11))*('3. Leases'!$H$18+'2. Inputs'!$B$11))/4)-('2. Inputs'!$B$3+'2. Inputs'!$B$4)*(1+'2. Inputs'!$B$7)^(('3. Leases'!$G$18+'3. Leases'!$H$18+INT(($A41-'3. Leases'!$G$18-1)/('3. Leases'!$H$18+'2. Inputs'!$B$11))*('3. Leases'!$H$18+'2. Inputs'!$B$11))/4))))</f>
        <v>390600.52410555</v>
      </c>
      <c r="CC41" s="15" t="n">
        <f aca="false">IF($A41&lt;='3. Leases'!$G$18,0,IF(BZ41=0,'3. Leases'!$C$18*'2. Inputs'!$B$8*(1+'2. Inputs'!$B$7)^(('3. Leases'!$G$18+INT(($A41-'3. Leases'!$G$18-1)/('3. Leases'!$H$18+'2. Inputs'!$B$11))*('3. Leases'!$H$18+'2. Inputs'!$B$11))/4),0)+IF(BZ41='3. Leases'!$H$18,'2. Inputs'!$B$12*MAX(0,'3. Leases'!$F$18*'3. Leases'!$E$18*(1+'2. Inputs'!$B$6)^(('3. Leases'!$G$18+'3. Leases'!$H$18+INT(($A41-'3. Leases'!$G$18-1)/('3. Leases'!$H$18+'2. Inputs'!$B$11))*('3. Leases'!$H$18+'2. Inputs'!$B$11))/4)-('2. Inputs'!$B$3+'2. Inputs'!$B$4)*(1+'2. Inputs'!$B$7)^(('3. Leases'!$G$18+'3. Leases'!$H$18+INT(($A41-'3. Leases'!$G$18-1)/('3. Leases'!$H$18+'2. Inputs'!$B$11))*('3. Leases'!$H$18+'2. Inputs'!$B$11))/4))*'3. Leases'!$C$18,0))</f>
        <v>0</v>
      </c>
      <c r="CD41" s="15" t="n">
        <f aca="false">IF($A41&lt;='3. Leases'!$G$18,0,IF(BZ41&lt;'3. Leases'!$H$18,'3. Leases'!$C$18,0))</f>
        <v>0</v>
      </c>
      <c r="CE41" s="14" t="n">
        <f aca="false">IF($A41&lt;='3. Leases'!$G$19,-1,MOD($A41-'3. Leases'!$G$19-1,('3. Leases'!$H$19+'2. Inputs'!$B$11)))</f>
        <v>13</v>
      </c>
      <c r="CF41" s="15" t="n">
        <f aca="false">IF($A41&lt;='3. Leases'!$G$19,'3. Leases'!$C$19*'3. Leases'!$D$19/4,IF(CE41&lt;'3. Leases'!$H$19+'2. Inputs'!$B$10,0,'3. Leases'!$C$19*MAX(0,'3. Leases'!$F$19*'3. Leases'!$E$19*(1+'2. Inputs'!$B$6)^(('3. Leases'!$G$19+'3. Leases'!$H$19+INT(($A41-'3. Leases'!$G$19-1)/('3. Leases'!$H$19+'2. Inputs'!$B$11))*('3. Leases'!$H$19+'2. Inputs'!$B$11))/4)-('2. Inputs'!$B$3+'2. Inputs'!$B$4)*(1+'2. Inputs'!$B$7)^(('3. Leases'!$G$19+'3. Leases'!$H$19+INT(($A41-'3. Leases'!$G$19-1)/('3. Leases'!$H$19+'2. Inputs'!$B$11))*('3. Leases'!$H$19+'2. Inputs'!$B$11))/4))/4))</f>
        <v>24444.2574627658</v>
      </c>
      <c r="CG41" s="15" t="n">
        <f aca="false">IF($A41&lt;='3. Leases'!$G$19,'3. Leases'!$C$19*'3. Leases'!$D$19,IF(CE41&lt;'3. Leases'!$H$19,0,'3. Leases'!$C$19*MAX(0,'3. Leases'!$F$19*'3. Leases'!$E$19*(1+'2. Inputs'!$B$6)^(('3. Leases'!$G$19+'3. Leases'!$H$19+INT(($A41-'3. Leases'!$G$19-1)/('3. Leases'!$H$19+'2. Inputs'!$B$11))*('3. Leases'!$H$19+'2. Inputs'!$B$11))/4)-('2. Inputs'!$B$3+'2. Inputs'!$B$4)*(1+'2. Inputs'!$B$7)^(('3. Leases'!$G$19+'3. Leases'!$H$19+INT(($A41-'3. Leases'!$G$19-1)/('3. Leases'!$H$19+'2. Inputs'!$B$11))*('3. Leases'!$H$19+'2. Inputs'!$B$11))/4))))</f>
        <v>97777.029851063</v>
      </c>
      <c r="CH41" s="15" t="n">
        <f aca="false">IF($A41&lt;='3. Leases'!$G$19,0,IF(CE41=0,'3. Leases'!$C$19*'2. Inputs'!$B$8*(1+'2. Inputs'!$B$7)^(('3. Leases'!$G$19+INT(($A41-'3. Leases'!$G$19-1)/('3. Leases'!$H$19+'2. Inputs'!$B$11))*('3. Leases'!$H$19+'2. Inputs'!$B$11))/4),0)+IF(CE41='3. Leases'!$H$19,'2. Inputs'!$B$12*MAX(0,'3. Leases'!$F$19*'3. Leases'!$E$19*(1+'2. Inputs'!$B$6)^(('3. Leases'!$G$19+'3. Leases'!$H$19+INT(($A41-'3. Leases'!$G$19-1)/('3. Leases'!$H$19+'2. Inputs'!$B$11))*('3. Leases'!$H$19+'2. Inputs'!$B$11))/4)-('2. Inputs'!$B$3+'2. Inputs'!$B$4)*(1+'2. Inputs'!$B$7)^(('3. Leases'!$G$19+'3. Leases'!$H$19+INT(($A41-'3. Leases'!$G$19-1)/('3. Leases'!$H$19+'2. Inputs'!$B$11))*('3. Leases'!$H$19+'2. Inputs'!$B$11))/4))*'3. Leases'!$C$19,0))</f>
        <v>0</v>
      </c>
      <c r="CI41" s="15" t="n">
        <f aca="false">IF($A41&lt;='3. Leases'!$G$19,0,IF(CE41&lt;'3. Leases'!$H$19,'3. Leases'!$C$19,0))</f>
        <v>0</v>
      </c>
      <c r="CJ41" s="15" t="n">
        <f aca="false">D41+I41+N41+S41+X41+AC41+AH41+AM41+AR41+AW41+BB41+BG41+BL41+BQ41+BV41+CA41+CF41</f>
        <v>894684.600113809</v>
      </c>
      <c r="CK41" s="15" t="n">
        <f aca="false">E41+J41+O41+T41+Y41+AD41+AI41+AN41+AS41+AX41+BC41+BH41+BM41+BR41+BW41+CB41+CG41</f>
        <v>3777269.30512771</v>
      </c>
      <c r="CL41" s="15" t="n">
        <f aca="false">F41+K41+P41+U41+Z41+AE41+AJ41+AO41+AT41+AY41+BD41+BI41+BN41+BS41+BX41+CC41+CH41</f>
        <v>0</v>
      </c>
      <c r="CM41" s="15" t="n">
        <f aca="false">G41+L41+Q41+V41+AA41+AF41+AK41+AP41+AU41+AZ41+BE41+BJ41+BO41+BT41+BY41+CD41+CI41</f>
        <v>4490</v>
      </c>
      <c r="CN41" s="15" t="n">
        <f aca="false">CJ41*(1-'2. Inputs'!$B$13)*(1-'2. Inputs'!$B$15)-CM41*('2. Inputs'!$B$5-'2. Inputs'!$B$4*MIN('2. Inputs'!$B$14,'2. Inputs'!$B$9)/'2. Inputs'!$B$9)*(1+'2. Inputs'!$B$7)^(($A41-1)/4)/4</f>
        <v>683507.915525085</v>
      </c>
      <c r="CO41" s="15" t="n">
        <f aca="false">CN41-CL41</f>
        <v>683507.915525085</v>
      </c>
      <c r="CP41" s="16" t="n">
        <f aca="false">1/(1+((1+'2. Inputs'!$B$16)^0.25-1))^$A41</f>
        <v>0.460699230913705</v>
      </c>
      <c r="CQ41" s="15" t="n">
        <f aca="false">CO41*CP41</f>
        <v>314891.571005836</v>
      </c>
    </row>
    <row r="42" customFormat="false" ht="15" hidden="false" customHeight="false" outlineLevel="0" collapsed="false">
      <c r="A42" s="0" t="n">
        <v>39</v>
      </c>
      <c r="B42" s="0" t="n">
        <f aca="false">CEILING(A42/4,1)</f>
        <v>10</v>
      </c>
      <c r="C42" s="14" t="n">
        <f aca="false">IF($A42&lt;='3. Leases'!$G$3,-1,MOD($A42-'3. Leases'!$G$3-1,('3. Leases'!$H$3+'2. Inputs'!$B$11)))</f>
        <v>-1</v>
      </c>
      <c r="D42" s="15" t="n">
        <f aca="false">IF($A42&lt;='3. Leases'!$G$3,'3. Leases'!$C$3*'3. Leases'!$D$3/4,IF(C42&lt;'3. Leases'!$H$3+'2. Inputs'!$B$10,0,'3. Leases'!$C$3*MAX(0,'3. Leases'!$F$3*'3. Leases'!$E$3*(1+'2. Inputs'!$B$6)^(('3. Leases'!$G$3+'3. Leases'!$H$3+INT(($A42-'3. Leases'!$G$3-1)/('3. Leases'!$H$3+'2. Inputs'!$B$11))*('3. Leases'!$H$3+'2. Inputs'!$B$11))/4)-('2. Inputs'!$B$3+'2. Inputs'!$B$4)*(1+'2. Inputs'!$B$7)^(('3. Leases'!$G$3+'3. Leases'!$H$3+INT(($A42-'3. Leases'!$G$3-1)/('3. Leases'!$H$3+'2. Inputs'!$B$11))*('3. Leases'!$H$3+'2. Inputs'!$B$11))/4))/4))</f>
        <v>140400</v>
      </c>
      <c r="E42" s="15" t="n">
        <f aca="false">IF($A42&lt;='3. Leases'!$G$3,'3. Leases'!$C$3*'3. Leases'!$D$3,IF(C42&lt;'3. Leases'!$H$3,0,'3. Leases'!$C$3*MAX(0,'3. Leases'!$F$3*'3. Leases'!$E$3*(1+'2. Inputs'!$B$6)^(('3. Leases'!$G$3+'3. Leases'!$H$3+INT(($A42-'3. Leases'!$G$3-1)/('3. Leases'!$H$3+'2. Inputs'!$B$11))*('3. Leases'!$H$3+'2. Inputs'!$B$11))/4)-('2. Inputs'!$B$3+'2. Inputs'!$B$4)*(1+'2. Inputs'!$B$7)^(('3. Leases'!$G$3+'3. Leases'!$H$3+INT(($A42-'3. Leases'!$G$3-1)/('3. Leases'!$H$3+'2. Inputs'!$B$11))*('3. Leases'!$H$3+'2. Inputs'!$B$11))/4))))</f>
        <v>561600</v>
      </c>
      <c r="F42" s="15" t="n">
        <f aca="false">IF($A42&lt;='3. Leases'!$G$3,0,IF(C42=0,'3. Leases'!$C$3*'2. Inputs'!$B$8*(1+'2. Inputs'!$B$7)^(('3. Leases'!$G$3+INT(($A42-'3. Leases'!$G$3-1)/('3. Leases'!$H$3+'2. Inputs'!$B$11))*('3. Leases'!$H$3+'2. Inputs'!$B$11))/4),0)+IF(C42='3. Leases'!$H$3,'2. Inputs'!$B$12*MAX(0,'3. Leases'!$F$3*'3. Leases'!$E$3*(1+'2. Inputs'!$B$6)^(('3. Leases'!$G$3+'3. Leases'!$H$3+INT(($A42-'3. Leases'!$G$3-1)/('3. Leases'!$H$3+'2. Inputs'!$B$11))*('3. Leases'!$H$3+'2. Inputs'!$B$11))/4)-('2. Inputs'!$B$3+'2. Inputs'!$B$4)*(1+'2. Inputs'!$B$7)^(('3. Leases'!$G$3+'3. Leases'!$H$3+INT(($A42-'3. Leases'!$G$3-1)/('3. Leases'!$H$3+'2. Inputs'!$B$11))*('3. Leases'!$H$3+'2. Inputs'!$B$11))/4))*'3. Leases'!$C$3,0))</f>
        <v>0</v>
      </c>
      <c r="G42" s="15" t="n">
        <f aca="false">IF($A42&lt;='3. Leases'!$G$3,0,IF(C42&lt;'3. Leases'!$H$3,'3. Leases'!$C$3,0))</f>
        <v>0</v>
      </c>
      <c r="H42" s="14" t="n">
        <f aca="false">IF($A42&lt;='3. Leases'!$G$4,-1,MOD($A42-'3. Leases'!$G$4-1,('3. Leases'!$H$4+'2. Inputs'!$B$11)))</f>
        <v>0</v>
      </c>
      <c r="I42" s="15" t="n">
        <f aca="false">IF($A42&lt;='3. Leases'!$G$4,'3. Leases'!$C$4*'3. Leases'!$D$4/4,IF(H42&lt;'3. Leases'!$H$4+'2. Inputs'!$B$10,0,'3. Leases'!$C$4*MAX(0,'3. Leases'!$F$4*'3. Leases'!$E$4*(1+'2. Inputs'!$B$6)^(('3. Leases'!$G$4+'3. Leases'!$H$4+INT(($A42-'3. Leases'!$G$4-1)/('3. Leases'!$H$4+'2. Inputs'!$B$11))*('3. Leases'!$H$4+'2. Inputs'!$B$11))/4)-('2. Inputs'!$B$3+'2. Inputs'!$B$4)*(1+'2. Inputs'!$B$7)^(('3. Leases'!$G$4+'3. Leases'!$H$4+INT(($A42-'3. Leases'!$G$4-1)/('3. Leases'!$H$4+'2. Inputs'!$B$11))*('3. Leases'!$H$4+'2. Inputs'!$B$11))/4))/4))</f>
        <v>0</v>
      </c>
      <c r="J42" s="15" t="n">
        <f aca="false">IF($A42&lt;='3. Leases'!$G$4,'3. Leases'!$C$4*'3. Leases'!$D$4,IF(H42&lt;'3. Leases'!$H$4,0,'3. Leases'!$C$4*MAX(0,'3. Leases'!$F$4*'3. Leases'!$E$4*(1+'2. Inputs'!$B$6)^(('3. Leases'!$G$4+'3. Leases'!$H$4+INT(($A42-'3. Leases'!$G$4-1)/('3. Leases'!$H$4+'2. Inputs'!$B$11))*('3. Leases'!$H$4+'2. Inputs'!$B$11))/4)-('2. Inputs'!$B$3+'2. Inputs'!$B$4)*(1+'2. Inputs'!$B$7)^(('3. Leases'!$G$4+'3. Leases'!$H$4+INT(($A42-'3. Leases'!$G$4-1)/('3. Leases'!$H$4+'2. Inputs'!$B$11))*('3. Leases'!$H$4+'2. Inputs'!$B$11))/4))))</f>
        <v>0</v>
      </c>
      <c r="K42" s="15" t="n">
        <f aca="false">IF($A42&lt;='3. Leases'!$G$4,0,IF(H42=0,'3. Leases'!$C$4*'2. Inputs'!$B$8*(1+'2. Inputs'!$B$7)^(('3. Leases'!$G$4+INT(($A42-'3. Leases'!$G$4-1)/('3. Leases'!$H$4+'2. Inputs'!$B$11))*('3. Leases'!$H$4+'2. Inputs'!$B$11))/4),0)+IF(H42='3. Leases'!$H$4,'2. Inputs'!$B$12*MAX(0,'3. Leases'!$F$4*'3. Leases'!$E$4*(1+'2. Inputs'!$B$6)^(('3. Leases'!$G$4+'3. Leases'!$H$4+INT(($A42-'3. Leases'!$G$4-1)/('3. Leases'!$H$4+'2. Inputs'!$B$11))*('3. Leases'!$H$4+'2. Inputs'!$B$11))/4)-('2. Inputs'!$B$3+'2. Inputs'!$B$4)*(1+'2. Inputs'!$B$7)^(('3. Leases'!$G$4+'3. Leases'!$H$4+INT(($A42-'3. Leases'!$G$4-1)/('3. Leases'!$H$4+'2. Inputs'!$B$11))*('3. Leases'!$H$4+'2. Inputs'!$B$11))/4))*'3. Leases'!$C$4,0))</f>
        <v>421037.671041975</v>
      </c>
      <c r="L42" s="15" t="n">
        <f aca="false">IF($A42&lt;='3. Leases'!$G$4,0,IF(H42&lt;'3. Leases'!$H$4,'3. Leases'!$C$4,0))</f>
        <v>1850</v>
      </c>
      <c r="M42" s="14" t="n">
        <f aca="false">IF($A42&lt;='3. Leases'!$G$5,-1,MOD($A42-'3. Leases'!$G$5-1,('3. Leases'!$H$5+'2. Inputs'!$B$11)))</f>
        <v>8</v>
      </c>
      <c r="N42" s="15" t="n">
        <f aca="false">IF($A42&lt;='3. Leases'!$G$5,'3. Leases'!$C$5*'3. Leases'!$D$5/4,IF(M42&lt;'3. Leases'!$H$5+'2. Inputs'!$B$10,0,'3. Leases'!$C$5*MAX(0,'3. Leases'!$F$5*'3. Leases'!$E$5*(1+'2. Inputs'!$B$6)^(('3. Leases'!$G$5+'3. Leases'!$H$5+INT(($A42-'3. Leases'!$G$5-1)/('3. Leases'!$H$5+'2. Inputs'!$B$11))*('3. Leases'!$H$5+'2. Inputs'!$B$11))/4)-('2. Inputs'!$B$3+'2. Inputs'!$B$4)*(1+'2. Inputs'!$B$7)^(('3. Leases'!$G$5+'3. Leases'!$H$5+INT(($A42-'3. Leases'!$G$5-1)/('3. Leases'!$H$5+'2. Inputs'!$B$11))*('3. Leases'!$H$5+'2. Inputs'!$B$11))/4))/4))</f>
        <v>81695.1867127661</v>
      </c>
      <c r="O42" s="15" t="n">
        <f aca="false">IF($A42&lt;='3. Leases'!$G$5,'3. Leases'!$C$5*'3. Leases'!$D$5,IF(M42&lt;'3. Leases'!$H$5,0,'3. Leases'!$C$5*MAX(0,'3. Leases'!$F$5*'3. Leases'!$E$5*(1+'2. Inputs'!$B$6)^(('3. Leases'!$G$5+'3. Leases'!$H$5+INT(($A42-'3. Leases'!$G$5-1)/('3. Leases'!$H$5+'2. Inputs'!$B$11))*('3. Leases'!$H$5+'2. Inputs'!$B$11))/4)-('2. Inputs'!$B$3+'2. Inputs'!$B$4)*(1+'2. Inputs'!$B$7)^(('3. Leases'!$G$5+'3. Leases'!$H$5+INT(($A42-'3. Leases'!$G$5-1)/('3. Leases'!$H$5+'2. Inputs'!$B$11))*('3. Leases'!$H$5+'2. Inputs'!$B$11))/4))))</f>
        <v>326780.746851065</v>
      </c>
      <c r="P42" s="15" t="n">
        <f aca="false">IF($A42&lt;='3. Leases'!$G$5,0,IF(M42=0,'3. Leases'!$C$5*'2. Inputs'!$B$8*(1+'2. Inputs'!$B$7)^(('3. Leases'!$G$5+INT(($A42-'3. Leases'!$G$5-1)/('3. Leases'!$H$5+'2. Inputs'!$B$11))*('3. Leases'!$H$5+'2. Inputs'!$B$11))/4),0)+IF(M42='3. Leases'!$H$5,'2. Inputs'!$B$12*MAX(0,'3. Leases'!$F$5*'3. Leases'!$E$5*(1+'2. Inputs'!$B$6)^(('3. Leases'!$G$5+'3. Leases'!$H$5+INT(($A42-'3. Leases'!$G$5-1)/('3. Leases'!$H$5+'2. Inputs'!$B$11))*('3. Leases'!$H$5+'2. Inputs'!$B$11))/4)-('2. Inputs'!$B$3+'2. Inputs'!$B$4)*(1+'2. Inputs'!$B$7)^(('3. Leases'!$G$5+'3. Leases'!$H$5+INT(($A42-'3. Leases'!$G$5-1)/('3. Leases'!$H$5+'2. Inputs'!$B$11))*('3. Leases'!$H$5+'2. Inputs'!$B$11))/4))*'3. Leases'!$C$5,0))</f>
        <v>0</v>
      </c>
      <c r="Q42" s="15" t="n">
        <f aca="false">IF($A42&lt;='3. Leases'!$G$5,0,IF(M42&lt;'3. Leases'!$H$5,'3. Leases'!$C$5,0))</f>
        <v>0</v>
      </c>
      <c r="R42" s="14" t="n">
        <f aca="false">IF($A42&lt;='3. Leases'!$G$6,-1,MOD($A42-'3. Leases'!$G$6-1,('3. Leases'!$H$6+'2. Inputs'!$B$11)))</f>
        <v>4</v>
      </c>
      <c r="S42" s="15" t="n">
        <f aca="false">IF($A42&lt;='3. Leases'!$G$6,'3. Leases'!$C$6*'3. Leases'!$D$6/4,IF(R42&lt;'3. Leases'!$H$6+'2. Inputs'!$B$10,0,'3. Leases'!$C$6*MAX(0,'3. Leases'!$F$6*'3. Leases'!$E$6*(1+'2. Inputs'!$B$6)^(('3. Leases'!$G$6+'3. Leases'!$H$6+INT(($A42-'3. Leases'!$G$6-1)/('3. Leases'!$H$6+'2. Inputs'!$B$11))*('3. Leases'!$H$6+'2. Inputs'!$B$11))/4)-('2. Inputs'!$B$3+'2. Inputs'!$B$4)*(1+'2. Inputs'!$B$7)^(('3. Leases'!$G$6+'3. Leases'!$H$6+INT(($A42-'3. Leases'!$G$6-1)/('3. Leases'!$H$6+'2. Inputs'!$B$11))*('3. Leases'!$H$6+'2. Inputs'!$B$11))/4))/4))</f>
        <v>0</v>
      </c>
      <c r="T42" s="15" t="n">
        <f aca="false">IF($A42&lt;='3. Leases'!$G$6,'3. Leases'!$C$6*'3. Leases'!$D$6,IF(R42&lt;'3. Leases'!$H$6,0,'3. Leases'!$C$6*MAX(0,'3. Leases'!$F$6*'3. Leases'!$E$6*(1+'2. Inputs'!$B$6)^(('3. Leases'!$G$6+'3. Leases'!$H$6+INT(($A42-'3. Leases'!$G$6-1)/('3. Leases'!$H$6+'2. Inputs'!$B$11))*('3. Leases'!$H$6+'2. Inputs'!$B$11))/4)-('2. Inputs'!$B$3+'2. Inputs'!$B$4)*(1+'2. Inputs'!$B$7)^(('3. Leases'!$G$6+'3. Leases'!$H$6+INT(($A42-'3. Leases'!$G$6-1)/('3. Leases'!$H$6+'2. Inputs'!$B$11))*('3. Leases'!$H$6+'2. Inputs'!$B$11))/4))))</f>
        <v>222856.860177791</v>
      </c>
      <c r="U42" s="15" t="n">
        <f aca="false">IF($A42&lt;='3. Leases'!$G$6,0,IF(R42=0,'3. Leases'!$C$6*'2. Inputs'!$B$8*(1+'2. Inputs'!$B$7)^(('3. Leases'!$G$6+INT(($A42-'3. Leases'!$G$6-1)/('3. Leases'!$H$6+'2. Inputs'!$B$11))*('3. Leases'!$H$6+'2. Inputs'!$B$11))/4),0)+IF(R42='3. Leases'!$H$6,'2. Inputs'!$B$12*MAX(0,'3. Leases'!$F$6*'3. Leases'!$E$6*(1+'2. Inputs'!$B$6)^(('3. Leases'!$G$6+'3. Leases'!$H$6+INT(($A42-'3. Leases'!$G$6-1)/('3. Leases'!$H$6+'2. Inputs'!$B$11))*('3. Leases'!$H$6+'2. Inputs'!$B$11))/4)-('2. Inputs'!$B$3+'2. Inputs'!$B$4)*(1+'2. Inputs'!$B$7)^(('3. Leases'!$G$6+'3. Leases'!$H$6+INT(($A42-'3. Leases'!$G$6-1)/('3. Leases'!$H$6+'2. Inputs'!$B$11))*('3. Leases'!$H$6+'2. Inputs'!$B$11))/4))*'3. Leases'!$C$6,0))</f>
        <v>33428.5290266686</v>
      </c>
      <c r="V42" s="15" t="n">
        <f aca="false">IF($A42&lt;='3. Leases'!$G$6,0,IF(R42&lt;'3. Leases'!$H$6,'3. Leases'!$C$6,0))</f>
        <v>0</v>
      </c>
      <c r="W42" s="14" t="n">
        <f aca="false">IF($A42&lt;='3. Leases'!$G$7,-1,MOD($A42-'3. Leases'!$G$7-1,('3. Leases'!$H$7+'2. Inputs'!$B$11)))</f>
        <v>14</v>
      </c>
      <c r="X42" s="15" t="n">
        <f aca="false">IF($A42&lt;='3. Leases'!$G$7,'3. Leases'!$C$7*'3. Leases'!$D$7/4,IF(W42&lt;'3. Leases'!$H$7+'2. Inputs'!$B$10,0,'3. Leases'!$C$7*MAX(0,'3. Leases'!$F$7*'3. Leases'!$E$7*(1+'2. Inputs'!$B$6)^(('3. Leases'!$G$7+'3. Leases'!$H$7+INT(($A42-'3. Leases'!$G$7-1)/('3. Leases'!$H$7+'2. Inputs'!$B$11))*('3. Leases'!$H$7+'2. Inputs'!$B$11))/4)-('2. Inputs'!$B$3+'2. Inputs'!$B$4)*(1+'2. Inputs'!$B$7)^(('3. Leases'!$G$7+'3. Leases'!$H$7+INT(($A42-'3. Leases'!$G$7-1)/('3. Leases'!$H$7+'2. Inputs'!$B$11))*('3. Leases'!$H$7+'2. Inputs'!$B$11))/4))/4))</f>
        <v>110751.634654675</v>
      </c>
      <c r="Y42" s="15" t="n">
        <f aca="false">IF($A42&lt;='3. Leases'!$G$7,'3. Leases'!$C$7*'3. Leases'!$D$7,IF(W42&lt;'3. Leases'!$H$7,0,'3. Leases'!$C$7*MAX(0,'3. Leases'!$F$7*'3. Leases'!$E$7*(1+'2. Inputs'!$B$6)^(('3. Leases'!$G$7+'3. Leases'!$H$7+INT(($A42-'3. Leases'!$G$7-1)/('3. Leases'!$H$7+'2. Inputs'!$B$11))*('3. Leases'!$H$7+'2. Inputs'!$B$11))/4)-('2. Inputs'!$B$3+'2. Inputs'!$B$4)*(1+'2. Inputs'!$B$7)^(('3. Leases'!$G$7+'3. Leases'!$H$7+INT(($A42-'3. Leases'!$G$7-1)/('3. Leases'!$H$7+'2. Inputs'!$B$11))*('3. Leases'!$H$7+'2. Inputs'!$B$11))/4))))</f>
        <v>443006.5386187</v>
      </c>
      <c r="Z42" s="15" t="n">
        <f aca="false">IF($A42&lt;='3. Leases'!$G$7,0,IF(W42=0,'3. Leases'!$C$7*'2. Inputs'!$B$8*(1+'2. Inputs'!$B$7)^(('3. Leases'!$G$7+INT(($A42-'3. Leases'!$G$7-1)/('3. Leases'!$H$7+'2. Inputs'!$B$11))*('3. Leases'!$H$7+'2. Inputs'!$B$11))/4),0)+IF(W42='3. Leases'!$H$7,'2. Inputs'!$B$12*MAX(0,'3. Leases'!$F$7*'3. Leases'!$E$7*(1+'2. Inputs'!$B$6)^(('3. Leases'!$G$7+'3. Leases'!$H$7+INT(($A42-'3. Leases'!$G$7-1)/('3. Leases'!$H$7+'2. Inputs'!$B$11))*('3. Leases'!$H$7+'2. Inputs'!$B$11))/4)-('2. Inputs'!$B$3+'2. Inputs'!$B$4)*(1+'2. Inputs'!$B$7)^(('3. Leases'!$G$7+'3. Leases'!$H$7+INT(($A42-'3. Leases'!$G$7-1)/('3. Leases'!$H$7+'2. Inputs'!$B$11))*('3. Leases'!$H$7+'2. Inputs'!$B$11))/4))*'3. Leases'!$C$7,0))</f>
        <v>0</v>
      </c>
      <c r="AA42" s="15" t="n">
        <f aca="false">IF($A42&lt;='3. Leases'!$G$7,0,IF(W42&lt;'3. Leases'!$H$7,'3. Leases'!$C$7,0))</f>
        <v>0</v>
      </c>
      <c r="AB42" s="14" t="n">
        <f aca="false">IF($A42&lt;='3. Leases'!$G$8,-1,MOD($A42-'3. Leases'!$G$8-1,('3. Leases'!$H$8+'2. Inputs'!$B$11)))</f>
        <v>20</v>
      </c>
      <c r="AC42" s="15" t="n">
        <f aca="false">IF($A42&lt;='3. Leases'!$G$8,'3. Leases'!$C$8*'3. Leases'!$D$8/4,IF(AB42&lt;'3. Leases'!$H$8+'2. Inputs'!$B$10,0,'3. Leases'!$C$8*MAX(0,'3. Leases'!$F$8*'3. Leases'!$E$8*(1+'2. Inputs'!$B$6)^(('3. Leases'!$G$8+'3. Leases'!$H$8+INT(($A42-'3. Leases'!$G$8-1)/('3. Leases'!$H$8+'2. Inputs'!$B$11))*('3. Leases'!$H$8+'2. Inputs'!$B$11))/4)-('2. Inputs'!$B$3+'2. Inputs'!$B$4)*(1+'2. Inputs'!$B$7)^(('3. Leases'!$G$8+'3. Leases'!$H$8+INT(($A42-'3. Leases'!$G$8-1)/('3. Leases'!$H$8+'2. Inputs'!$B$11))*('3. Leases'!$H$8+'2. Inputs'!$B$11))/4))/4))</f>
        <v>64433.4097541974</v>
      </c>
      <c r="AD42" s="15" t="n">
        <f aca="false">IF($A42&lt;='3. Leases'!$G$8,'3. Leases'!$C$8*'3. Leases'!$D$8,IF(AB42&lt;'3. Leases'!$H$8,0,'3. Leases'!$C$8*MAX(0,'3. Leases'!$F$8*'3. Leases'!$E$8*(1+'2. Inputs'!$B$6)^(('3. Leases'!$G$8+'3. Leases'!$H$8+INT(($A42-'3. Leases'!$G$8-1)/('3. Leases'!$H$8+'2. Inputs'!$B$11))*('3. Leases'!$H$8+'2. Inputs'!$B$11))/4)-('2. Inputs'!$B$3+'2. Inputs'!$B$4)*(1+'2. Inputs'!$B$7)^(('3. Leases'!$G$8+'3. Leases'!$H$8+INT(($A42-'3. Leases'!$G$8-1)/('3. Leases'!$H$8+'2. Inputs'!$B$11))*('3. Leases'!$H$8+'2. Inputs'!$B$11))/4))))</f>
        <v>257733.639016789</v>
      </c>
      <c r="AE42" s="15" t="n">
        <f aca="false">IF($A42&lt;='3. Leases'!$G$8,0,IF(AB42=0,'3. Leases'!$C$8*'2. Inputs'!$B$8*(1+'2. Inputs'!$B$7)^(('3. Leases'!$G$8+INT(($A42-'3. Leases'!$G$8-1)/('3. Leases'!$H$8+'2. Inputs'!$B$11))*('3. Leases'!$H$8+'2. Inputs'!$B$11))/4),0)+IF(AB42='3. Leases'!$H$8,'2. Inputs'!$B$12*MAX(0,'3. Leases'!$F$8*'3. Leases'!$E$8*(1+'2. Inputs'!$B$6)^(('3. Leases'!$G$8+'3. Leases'!$H$8+INT(($A42-'3. Leases'!$G$8-1)/('3. Leases'!$H$8+'2. Inputs'!$B$11))*('3. Leases'!$H$8+'2. Inputs'!$B$11))/4)-('2. Inputs'!$B$3+'2. Inputs'!$B$4)*(1+'2. Inputs'!$B$7)^(('3. Leases'!$G$8+'3. Leases'!$H$8+INT(($A42-'3. Leases'!$G$8-1)/('3. Leases'!$H$8+'2. Inputs'!$B$11))*('3. Leases'!$H$8+'2. Inputs'!$B$11))/4))*'3. Leases'!$C$8,0))</f>
        <v>0</v>
      </c>
      <c r="AF42" s="15" t="n">
        <f aca="false">IF($A42&lt;='3. Leases'!$G$8,0,IF(AB42&lt;'3. Leases'!$H$8,'3. Leases'!$C$8,0))</f>
        <v>0</v>
      </c>
      <c r="AG42" s="14" t="n">
        <f aca="false">IF($A42&lt;='3. Leases'!$G$9,-1,MOD($A42-'3. Leases'!$G$9-1,('3. Leases'!$H$9+'2. Inputs'!$B$11)))</f>
        <v>16</v>
      </c>
      <c r="AH42" s="15" t="n">
        <f aca="false">IF($A42&lt;='3. Leases'!$G$9,'3. Leases'!$C$9*'3. Leases'!$D$9/4,IF(AG42&lt;'3. Leases'!$H$9+'2. Inputs'!$B$10,0,'3. Leases'!$C$9*MAX(0,'3. Leases'!$F$9*'3. Leases'!$E$9*(1+'2. Inputs'!$B$6)^(('3. Leases'!$G$9+'3. Leases'!$H$9+INT(($A42-'3. Leases'!$G$9-1)/('3. Leases'!$H$9+'2. Inputs'!$B$11))*('3. Leases'!$H$9+'2. Inputs'!$B$11))/4)-('2. Inputs'!$B$3+'2. Inputs'!$B$4)*(1+'2. Inputs'!$B$7)^(('3. Leases'!$G$9+'3. Leases'!$H$9+INT(($A42-'3. Leases'!$G$9-1)/('3. Leases'!$H$9+'2. Inputs'!$B$11))*('3. Leases'!$H$9+'2. Inputs'!$B$11))/4))/4))</f>
        <v>59048.6411656326</v>
      </c>
      <c r="AI42" s="15" t="n">
        <f aca="false">IF($A42&lt;='3. Leases'!$G$9,'3. Leases'!$C$9*'3. Leases'!$D$9,IF(AG42&lt;'3. Leases'!$H$9,0,'3. Leases'!$C$9*MAX(0,'3. Leases'!$F$9*'3. Leases'!$E$9*(1+'2. Inputs'!$B$6)^(('3. Leases'!$G$9+'3. Leases'!$H$9+INT(($A42-'3. Leases'!$G$9-1)/('3. Leases'!$H$9+'2. Inputs'!$B$11))*('3. Leases'!$H$9+'2. Inputs'!$B$11))/4)-('2. Inputs'!$B$3+'2. Inputs'!$B$4)*(1+'2. Inputs'!$B$7)^(('3. Leases'!$G$9+'3. Leases'!$H$9+INT(($A42-'3. Leases'!$G$9-1)/('3. Leases'!$H$9+'2. Inputs'!$B$11))*('3. Leases'!$H$9+'2. Inputs'!$B$11))/4))))</f>
        <v>236194.564662531</v>
      </c>
      <c r="AJ42" s="15" t="n">
        <f aca="false">IF($A42&lt;='3. Leases'!$G$9,0,IF(AG42=0,'3. Leases'!$C$9*'2. Inputs'!$B$8*(1+'2. Inputs'!$B$7)^(('3. Leases'!$G$9+INT(($A42-'3. Leases'!$G$9-1)/('3. Leases'!$H$9+'2. Inputs'!$B$11))*('3. Leases'!$H$9+'2. Inputs'!$B$11))/4),0)+IF(AG42='3. Leases'!$H$9,'2. Inputs'!$B$12*MAX(0,'3. Leases'!$F$9*'3. Leases'!$E$9*(1+'2. Inputs'!$B$6)^(('3. Leases'!$G$9+'3. Leases'!$H$9+INT(($A42-'3. Leases'!$G$9-1)/('3. Leases'!$H$9+'2. Inputs'!$B$11))*('3. Leases'!$H$9+'2. Inputs'!$B$11))/4)-('2. Inputs'!$B$3+'2. Inputs'!$B$4)*(1+'2. Inputs'!$B$7)^(('3. Leases'!$G$9+'3. Leases'!$H$9+INT(($A42-'3. Leases'!$G$9-1)/('3. Leases'!$H$9+'2. Inputs'!$B$11))*('3. Leases'!$H$9+'2. Inputs'!$B$11))/4))*'3. Leases'!$C$9,0))</f>
        <v>0</v>
      </c>
      <c r="AK42" s="15" t="n">
        <f aca="false">IF($A42&lt;='3. Leases'!$G$9,0,IF(AG42&lt;'3. Leases'!$H$9,'3. Leases'!$C$9,0))</f>
        <v>0</v>
      </c>
      <c r="AL42" s="14" t="n">
        <f aca="false">IF($A42&lt;='3. Leases'!$G$10,-1,MOD($A42-'3. Leases'!$G$10-1,('3. Leases'!$H$10+'2. Inputs'!$B$11)))</f>
        <v>8</v>
      </c>
      <c r="AM42" s="15" t="n">
        <f aca="false">IF($A42&lt;='3. Leases'!$G$10,'3. Leases'!$C$10*'3. Leases'!$D$10/4,IF(AL42&lt;'3. Leases'!$H$10+'2. Inputs'!$B$10,0,'3. Leases'!$C$10*MAX(0,'3. Leases'!$F$10*'3. Leases'!$E$10*(1+'2. Inputs'!$B$6)^(('3. Leases'!$G$10+'3. Leases'!$H$10+INT(($A42-'3. Leases'!$G$10-1)/('3. Leases'!$H$10+'2. Inputs'!$B$11))*('3. Leases'!$H$10+'2. Inputs'!$B$11))/4)-('2. Inputs'!$B$3+'2. Inputs'!$B$4)*(1+'2. Inputs'!$B$7)^(('3. Leases'!$G$10+'3. Leases'!$H$10+INT(($A42-'3. Leases'!$G$10-1)/('3. Leases'!$H$10+'2. Inputs'!$B$11))*('3. Leases'!$H$10+'2. Inputs'!$B$11))/4))/4))</f>
        <v>29559.5371284944</v>
      </c>
      <c r="AN42" s="15" t="n">
        <f aca="false">IF($A42&lt;='3. Leases'!$G$10,'3. Leases'!$C$10*'3. Leases'!$D$10,IF(AL42&lt;'3. Leases'!$H$10,0,'3. Leases'!$C$10*MAX(0,'3. Leases'!$F$10*'3. Leases'!$E$10*(1+'2. Inputs'!$B$6)^(('3. Leases'!$G$10+'3. Leases'!$H$10+INT(($A42-'3. Leases'!$G$10-1)/('3. Leases'!$H$10+'2. Inputs'!$B$11))*('3. Leases'!$H$10+'2. Inputs'!$B$11))/4)-('2. Inputs'!$B$3+'2. Inputs'!$B$4)*(1+'2. Inputs'!$B$7)^(('3. Leases'!$G$10+'3. Leases'!$H$10+INT(($A42-'3. Leases'!$G$10-1)/('3. Leases'!$H$10+'2. Inputs'!$B$11))*('3. Leases'!$H$10+'2. Inputs'!$B$11))/4))))</f>
        <v>118238.148513978</v>
      </c>
      <c r="AO42" s="15" t="n">
        <f aca="false">IF($A42&lt;='3. Leases'!$G$10,0,IF(AL42=0,'3. Leases'!$C$10*'2. Inputs'!$B$8*(1+'2. Inputs'!$B$7)^(('3. Leases'!$G$10+INT(($A42-'3. Leases'!$G$10-1)/('3. Leases'!$H$10+'2. Inputs'!$B$11))*('3. Leases'!$H$10+'2. Inputs'!$B$11))/4),0)+IF(AL42='3. Leases'!$H$10,'2. Inputs'!$B$12*MAX(0,'3. Leases'!$F$10*'3. Leases'!$E$10*(1+'2. Inputs'!$B$6)^(('3. Leases'!$G$10+'3. Leases'!$H$10+INT(($A42-'3. Leases'!$G$10-1)/('3. Leases'!$H$10+'2. Inputs'!$B$11))*('3. Leases'!$H$10+'2. Inputs'!$B$11))/4)-('2. Inputs'!$B$3+'2. Inputs'!$B$4)*(1+'2. Inputs'!$B$7)^(('3. Leases'!$G$10+'3. Leases'!$H$10+INT(($A42-'3. Leases'!$G$10-1)/('3. Leases'!$H$10+'2. Inputs'!$B$11))*('3. Leases'!$H$10+'2. Inputs'!$B$11))/4))*'3. Leases'!$C$10,0))</f>
        <v>0</v>
      </c>
      <c r="AP42" s="15" t="n">
        <f aca="false">IF($A42&lt;='3. Leases'!$G$10,0,IF(AL42&lt;'3. Leases'!$H$10,'3. Leases'!$C$10,0))</f>
        <v>0</v>
      </c>
      <c r="AQ42" s="14" t="n">
        <f aca="false">IF($A42&lt;='3. Leases'!$G$11,-1,MOD($A42-'3. Leases'!$G$11-1,('3. Leases'!$H$11+'2. Inputs'!$B$11)))</f>
        <v>2</v>
      </c>
      <c r="AR42" s="15" t="n">
        <f aca="false">IF($A42&lt;='3. Leases'!$G$11,'3. Leases'!$C$11*'3. Leases'!$D$11/4,IF(AQ42&lt;'3. Leases'!$H$11+'2. Inputs'!$B$10,0,'3. Leases'!$C$11*MAX(0,'3. Leases'!$F$11*'3. Leases'!$E$11*(1+'2. Inputs'!$B$6)^(('3. Leases'!$G$11+'3. Leases'!$H$11+INT(($A42-'3. Leases'!$G$11-1)/('3. Leases'!$H$11+'2. Inputs'!$B$11))*('3. Leases'!$H$11+'2. Inputs'!$B$11))/4)-('2. Inputs'!$B$3+'2. Inputs'!$B$4)*(1+'2. Inputs'!$B$7)^(('3. Leases'!$G$11+'3. Leases'!$H$11+INT(($A42-'3. Leases'!$G$11-1)/('3. Leases'!$H$11+'2. Inputs'!$B$11))*('3. Leases'!$H$11+'2. Inputs'!$B$11))/4))/4))</f>
        <v>0</v>
      </c>
      <c r="AS42" s="15" t="n">
        <f aca="false">IF($A42&lt;='3. Leases'!$G$11,'3. Leases'!$C$11*'3. Leases'!$D$11,IF(AQ42&lt;'3. Leases'!$H$11,0,'3. Leases'!$C$11*MAX(0,'3. Leases'!$F$11*'3. Leases'!$E$11*(1+'2. Inputs'!$B$6)^(('3. Leases'!$G$11+'3. Leases'!$H$11+INT(($A42-'3. Leases'!$G$11-1)/('3. Leases'!$H$11+'2. Inputs'!$B$11))*('3. Leases'!$H$11+'2. Inputs'!$B$11))/4)-('2. Inputs'!$B$3+'2. Inputs'!$B$4)*(1+'2. Inputs'!$B$7)^(('3. Leases'!$G$11+'3. Leases'!$H$11+INT(($A42-'3. Leases'!$G$11-1)/('3. Leases'!$H$11+'2. Inputs'!$B$11))*('3. Leases'!$H$11+'2. Inputs'!$B$11))/4))))</f>
        <v>0</v>
      </c>
      <c r="AT42" s="15" t="n">
        <f aca="false">IF($A42&lt;='3. Leases'!$G$11,0,IF(AQ42=0,'3. Leases'!$C$11*'2. Inputs'!$B$8*(1+'2. Inputs'!$B$7)^(('3. Leases'!$G$11+INT(($A42-'3. Leases'!$G$11-1)/('3. Leases'!$H$11+'2. Inputs'!$B$11))*('3. Leases'!$H$11+'2. Inputs'!$B$11))/4),0)+IF(AQ42='3. Leases'!$H$11,'2. Inputs'!$B$12*MAX(0,'3. Leases'!$F$11*'3. Leases'!$E$11*(1+'2. Inputs'!$B$6)^(('3. Leases'!$G$11+'3. Leases'!$H$11+INT(($A42-'3. Leases'!$G$11-1)/('3. Leases'!$H$11+'2. Inputs'!$B$11))*('3. Leases'!$H$11+'2. Inputs'!$B$11))/4)-('2. Inputs'!$B$3+'2. Inputs'!$B$4)*(1+'2. Inputs'!$B$7)^(('3. Leases'!$G$11+'3. Leases'!$H$11+INT(($A42-'3. Leases'!$G$11-1)/('3. Leases'!$H$11+'2. Inputs'!$B$11))*('3. Leases'!$H$11+'2. Inputs'!$B$11))/4))*'3. Leases'!$C$11,0))</f>
        <v>0</v>
      </c>
      <c r="AU42" s="15" t="n">
        <f aca="false">IF($A42&lt;='3. Leases'!$G$11,0,IF(AQ42&lt;'3. Leases'!$H$11,'3. Leases'!$C$11,0))</f>
        <v>2400</v>
      </c>
      <c r="AV42" s="14" t="n">
        <f aca="false">IF($A42&lt;='3. Leases'!$G$12,-1,MOD($A42-'3. Leases'!$G$12-1,('3. Leases'!$H$12+'2. Inputs'!$B$11)))</f>
        <v>12</v>
      </c>
      <c r="AW42" s="15" t="n">
        <f aca="false">IF($A42&lt;='3. Leases'!$G$12,'3. Leases'!$C$12*'3. Leases'!$D$12/4,IF(AV42&lt;'3. Leases'!$H$12+'2. Inputs'!$B$10,0,'3. Leases'!$C$12*MAX(0,'3. Leases'!$F$12*'3. Leases'!$E$12*(1+'2. Inputs'!$B$6)^(('3. Leases'!$G$12+'3. Leases'!$H$12+INT(($A42-'3. Leases'!$G$12-1)/('3. Leases'!$H$12+'2. Inputs'!$B$11))*('3. Leases'!$H$12+'2. Inputs'!$B$11))/4)-('2. Inputs'!$B$3+'2. Inputs'!$B$4)*(1+'2. Inputs'!$B$7)^(('3. Leases'!$G$12+'3. Leases'!$H$12+INT(($A42-'3. Leases'!$G$12-1)/('3. Leases'!$H$12+'2. Inputs'!$B$11))*('3. Leases'!$H$12+'2. Inputs'!$B$11))/4))/4))</f>
        <v>25253.4959536093</v>
      </c>
      <c r="AX42" s="15" t="n">
        <f aca="false">IF($A42&lt;='3. Leases'!$G$12,'3. Leases'!$C$12*'3. Leases'!$D$12,IF(AV42&lt;'3. Leases'!$H$12,0,'3. Leases'!$C$12*MAX(0,'3. Leases'!$F$12*'3. Leases'!$E$12*(1+'2. Inputs'!$B$6)^(('3. Leases'!$G$12+'3. Leases'!$H$12+INT(($A42-'3. Leases'!$G$12-1)/('3. Leases'!$H$12+'2. Inputs'!$B$11))*('3. Leases'!$H$12+'2. Inputs'!$B$11))/4)-('2. Inputs'!$B$3+'2. Inputs'!$B$4)*(1+'2. Inputs'!$B$7)^(('3. Leases'!$G$12+'3. Leases'!$H$12+INT(($A42-'3. Leases'!$G$12-1)/('3. Leases'!$H$12+'2. Inputs'!$B$11))*('3. Leases'!$H$12+'2. Inputs'!$B$11))/4))))</f>
        <v>101013.983814437</v>
      </c>
      <c r="AY42" s="15" t="n">
        <f aca="false">IF($A42&lt;='3. Leases'!$G$12,0,IF(AV42=0,'3. Leases'!$C$12*'2. Inputs'!$B$8*(1+'2. Inputs'!$B$7)^(('3. Leases'!$G$12+INT(($A42-'3. Leases'!$G$12-1)/('3. Leases'!$H$12+'2. Inputs'!$B$11))*('3. Leases'!$H$12+'2. Inputs'!$B$11))/4),0)+IF(AV42='3. Leases'!$H$12,'2. Inputs'!$B$12*MAX(0,'3. Leases'!$F$12*'3. Leases'!$E$12*(1+'2. Inputs'!$B$6)^(('3. Leases'!$G$12+'3. Leases'!$H$12+INT(($A42-'3. Leases'!$G$12-1)/('3. Leases'!$H$12+'2. Inputs'!$B$11))*('3. Leases'!$H$12+'2. Inputs'!$B$11))/4)-('2. Inputs'!$B$3+'2. Inputs'!$B$4)*(1+'2. Inputs'!$B$7)^(('3. Leases'!$G$12+'3. Leases'!$H$12+INT(($A42-'3. Leases'!$G$12-1)/('3. Leases'!$H$12+'2. Inputs'!$B$11))*('3. Leases'!$H$12+'2. Inputs'!$B$11))/4))*'3. Leases'!$C$12,0))</f>
        <v>0</v>
      </c>
      <c r="AZ42" s="15" t="n">
        <f aca="false">IF($A42&lt;='3. Leases'!$G$12,0,IF(AV42&lt;'3. Leases'!$H$12,'3. Leases'!$C$12,0))</f>
        <v>0</v>
      </c>
      <c r="BA42" s="14" t="n">
        <f aca="false">IF($A42&lt;='3. Leases'!$G$13,-1,MOD($A42-'3. Leases'!$G$13-1,('3. Leases'!$H$13+'2. Inputs'!$B$11)))</f>
        <v>6</v>
      </c>
      <c r="BB42" s="15" t="n">
        <f aca="false">IF($A42&lt;='3. Leases'!$G$13,'3. Leases'!$C$13*'3. Leases'!$D$13/4,IF(BA42&lt;'3. Leases'!$H$13+'2. Inputs'!$B$10,0,'3. Leases'!$C$13*MAX(0,'3. Leases'!$F$13*'3. Leases'!$E$13*(1+'2. Inputs'!$B$6)^(('3. Leases'!$G$13+'3. Leases'!$H$13+INT(($A42-'3. Leases'!$G$13-1)/('3. Leases'!$H$13+'2. Inputs'!$B$11))*('3. Leases'!$H$13+'2. Inputs'!$B$11))/4)-('2. Inputs'!$B$3+'2. Inputs'!$B$4)*(1+'2. Inputs'!$B$7)^(('3. Leases'!$G$13+'3. Leases'!$H$13+INT(($A42-'3. Leases'!$G$13-1)/('3. Leases'!$H$13+'2. Inputs'!$B$11))*('3. Leases'!$H$13+'2. Inputs'!$B$11))/4))/4))</f>
        <v>49632.7261681186</v>
      </c>
      <c r="BC42" s="15" t="n">
        <f aca="false">IF($A42&lt;='3. Leases'!$G$13,'3. Leases'!$C$13*'3. Leases'!$D$13,IF(BA42&lt;'3. Leases'!$H$13,0,'3. Leases'!$C$13*MAX(0,'3. Leases'!$F$13*'3. Leases'!$E$13*(1+'2. Inputs'!$B$6)^(('3. Leases'!$G$13+'3. Leases'!$H$13+INT(($A42-'3. Leases'!$G$13-1)/('3. Leases'!$H$13+'2. Inputs'!$B$11))*('3. Leases'!$H$13+'2. Inputs'!$B$11))/4)-('2. Inputs'!$B$3+'2. Inputs'!$B$4)*(1+'2. Inputs'!$B$7)^(('3. Leases'!$G$13+'3. Leases'!$H$13+INT(($A42-'3. Leases'!$G$13-1)/('3. Leases'!$H$13+'2. Inputs'!$B$11))*('3. Leases'!$H$13+'2. Inputs'!$B$11))/4))))</f>
        <v>198530.904672474</v>
      </c>
      <c r="BD42" s="15" t="n">
        <f aca="false">IF($A42&lt;='3. Leases'!$G$13,0,IF(BA42=0,'3. Leases'!$C$13*'2. Inputs'!$B$8*(1+'2. Inputs'!$B$7)^(('3. Leases'!$G$13+INT(($A42-'3. Leases'!$G$13-1)/('3. Leases'!$H$13+'2. Inputs'!$B$11))*('3. Leases'!$H$13+'2. Inputs'!$B$11))/4),0)+IF(BA42='3. Leases'!$H$13,'2. Inputs'!$B$12*MAX(0,'3. Leases'!$F$13*'3. Leases'!$E$13*(1+'2. Inputs'!$B$6)^(('3. Leases'!$G$13+'3. Leases'!$H$13+INT(($A42-'3. Leases'!$G$13-1)/('3. Leases'!$H$13+'2. Inputs'!$B$11))*('3. Leases'!$H$13+'2. Inputs'!$B$11))/4)-('2. Inputs'!$B$3+'2. Inputs'!$B$4)*(1+'2. Inputs'!$B$7)^(('3. Leases'!$G$13+'3. Leases'!$H$13+INT(($A42-'3. Leases'!$G$13-1)/('3. Leases'!$H$13+'2. Inputs'!$B$11))*('3. Leases'!$H$13+'2. Inputs'!$B$11))/4))*'3. Leases'!$C$13,0))</f>
        <v>0</v>
      </c>
      <c r="BE42" s="15" t="n">
        <f aca="false">IF($A42&lt;='3. Leases'!$G$13,0,IF(BA42&lt;'3. Leases'!$H$13,'3. Leases'!$C$13,0))</f>
        <v>0</v>
      </c>
      <c r="BF42" s="14" t="n">
        <f aca="false">IF($A42&lt;='3. Leases'!$G$14,-1,MOD($A42-'3. Leases'!$G$14-1,('3. Leases'!$H$14+'2. Inputs'!$B$11)))</f>
        <v>4</v>
      </c>
      <c r="BG42" s="15" t="n">
        <f aca="false">IF($A42&lt;='3. Leases'!$G$14,'3. Leases'!$C$14*'3. Leases'!$D$14/4,IF(BF42&lt;'3. Leases'!$H$14+'2. Inputs'!$B$10,0,'3. Leases'!$C$14*MAX(0,'3. Leases'!$F$14*'3. Leases'!$E$14*(1+'2. Inputs'!$B$6)^(('3. Leases'!$G$14+'3. Leases'!$H$14+INT(($A42-'3. Leases'!$G$14-1)/('3. Leases'!$H$14+'2. Inputs'!$B$11))*('3. Leases'!$H$14+'2. Inputs'!$B$11))/4)-('2. Inputs'!$B$3+'2. Inputs'!$B$4)*(1+'2. Inputs'!$B$7)^(('3. Leases'!$G$14+'3. Leases'!$H$14+INT(($A42-'3. Leases'!$G$14-1)/('3. Leases'!$H$14+'2. Inputs'!$B$11))*('3. Leases'!$H$14+'2. Inputs'!$B$11))/4))/4))</f>
        <v>0</v>
      </c>
      <c r="BH42" s="15" t="n">
        <f aca="false">IF($A42&lt;='3. Leases'!$G$14,'3. Leases'!$C$14*'3. Leases'!$D$14,IF(BF42&lt;'3. Leases'!$H$14,0,'3. Leases'!$C$14*MAX(0,'3. Leases'!$F$14*'3. Leases'!$E$14*(1+'2. Inputs'!$B$6)^(('3. Leases'!$G$14+'3. Leases'!$H$14+INT(($A42-'3. Leases'!$G$14-1)/('3. Leases'!$H$14+'2. Inputs'!$B$11))*('3. Leases'!$H$14+'2. Inputs'!$B$11))/4)-('2. Inputs'!$B$3+'2. Inputs'!$B$4)*(1+'2. Inputs'!$B$7)^(('3. Leases'!$G$14+'3. Leases'!$H$14+INT(($A42-'3. Leases'!$G$14-1)/('3. Leases'!$H$14+'2. Inputs'!$B$11))*('3. Leases'!$H$14+'2. Inputs'!$B$11))/4))))</f>
        <v>511591.288031922</v>
      </c>
      <c r="BI42" s="15" t="n">
        <f aca="false">IF($A42&lt;='3. Leases'!$G$14,0,IF(BF42=0,'3. Leases'!$C$14*'2. Inputs'!$B$8*(1+'2. Inputs'!$B$7)^(('3. Leases'!$G$14+INT(($A42-'3. Leases'!$G$14-1)/('3. Leases'!$H$14+'2. Inputs'!$B$11))*('3. Leases'!$H$14+'2. Inputs'!$B$11))/4),0)+IF(BF42='3. Leases'!$H$14,'2. Inputs'!$B$12*MAX(0,'3. Leases'!$F$14*'3. Leases'!$E$14*(1+'2. Inputs'!$B$6)^(('3. Leases'!$G$14+'3. Leases'!$H$14+INT(($A42-'3. Leases'!$G$14-1)/('3. Leases'!$H$14+'2. Inputs'!$B$11))*('3. Leases'!$H$14+'2. Inputs'!$B$11))/4)-('2. Inputs'!$B$3+'2. Inputs'!$B$4)*(1+'2. Inputs'!$B$7)^(('3. Leases'!$G$14+'3. Leases'!$H$14+INT(($A42-'3. Leases'!$G$14-1)/('3. Leases'!$H$14+'2. Inputs'!$B$11))*('3. Leases'!$H$14+'2. Inputs'!$B$11))/4))*'3. Leases'!$C$14,0))</f>
        <v>76738.6932047882</v>
      </c>
      <c r="BJ42" s="15" t="n">
        <f aca="false">IF($A42&lt;='3. Leases'!$G$14,0,IF(BF42&lt;'3. Leases'!$H$14,'3. Leases'!$C$14,0))</f>
        <v>0</v>
      </c>
      <c r="BK42" s="14" t="n">
        <f aca="false">IF($A42&lt;='3. Leases'!$G$15,-1,MOD($A42-'3. Leases'!$G$15-1,('3. Leases'!$H$15+'2. Inputs'!$B$11)))</f>
        <v>22</v>
      </c>
      <c r="BL42" s="15" t="n">
        <f aca="false">IF($A42&lt;='3. Leases'!$G$15,'3. Leases'!$C$15*'3. Leases'!$D$15/4,IF(BK42&lt;'3. Leases'!$H$15+'2. Inputs'!$B$10,0,'3. Leases'!$C$15*MAX(0,'3. Leases'!$F$15*'3. Leases'!$E$15*(1+'2. Inputs'!$B$6)^(('3. Leases'!$G$15+'3. Leases'!$H$15+INT(($A42-'3. Leases'!$G$15-1)/('3. Leases'!$H$15+'2. Inputs'!$B$11))*('3. Leases'!$H$15+'2. Inputs'!$B$11))/4)-('2. Inputs'!$B$3+'2. Inputs'!$B$4)*(1+'2. Inputs'!$B$7)^(('3. Leases'!$G$15+'3. Leases'!$H$15+INT(($A42-'3. Leases'!$G$15-1)/('3. Leases'!$H$15+'2. Inputs'!$B$11))*('3. Leases'!$H$15+'2. Inputs'!$B$11))/4))/4))</f>
        <v>47760.5905913129</v>
      </c>
      <c r="BM42" s="15" t="n">
        <f aca="false">IF($A42&lt;='3. Leases'!$G$15,'3. Leases'!$C$15*'3. Leases'!$D$15,IF(BK42&lt;'3. Leases'!$H$15,0,'3. Leases'!$C$15*MAX(0,'3. Leases'!$F$15*'3. Leases'!$E$15*(1+'2. Inputs'!$B$6)^(('3. Leases'!$G$15+'3. Leases'!$H$15+INT(($A42-'3. Leases'!$G$15-1)/('3. Leases'!$H$15+'2. Inputs'!$B$11))*('3. Leases'!$H$15+'2. Inputs'!$B$11))/4)-('2. Inputs'!$B$3+'2. Inputs'!$B$4)*(1+'2. Inputs'!$B$7)^(('3. Leases'!$G$15+'3. Leases'!$H$15+INT(($A42-'3. Leases'!$G$15-1)/('3. Leases'!$H$15+'2. Inputs'!$B$11))*('3. Leases'!$H$15+'2. Inputs'!$B$11))/4))))</f>
        <v>191042.362365252</v>
      </c>
      <c r="BN42" s="15" t="n">
        <f aca="false">IF($A42&lt;='3. Leases'!$G$15,0,IF(BK42=0,'3. Leases'!$C$15*'2. Inputs'!$B$8*(1+'2. Inputs'!$B$7)^(('3. Leases'!$G$15+INT(($A42-'3. Leases'!$G$15-1)/('3. Leases'!$H$15+'2. Inputs'!$B$11))*('3. Leases'!$H$15+'2. Inputs'!$B$11))/4),0)+IF(BK42='3. Leases'!$H$15,'2. Inputs'!$B$12*MAX(0,'3. Leases'!$F$15*'3. Leases'!$E$15*(1+'2. Inputs'!$B$6)^(('3. Leases'!$G$15+'3. Leases'!$H$15+INT(($A42-'3. Leases'!$G$15-1)/('3. Leases'!$H$15+'2. Inputs'!$B$11))*('3. Leases'!$H$15+'2. Inputs'!$B$11))/4)-('2. Inputs'!$B$3+'2. Inputs'!$B$4)*(1+'2. Inputs'!$B$7)^(('3. Leases'!$G$15+'3. Leases'!$H$15+INT(($A42-'3. Leases'!$G$15-1)/('3. Leases'!$H$15+'2. Inputs'!$B$11))*('3. Leases'!$H$15+'2. Inputs'!$B$11))/4))*'3. Leases'!$C$15,0))</f>
        <v>0</v>
      </c>
      <c r="BO42" s="15" t="n">
        <f aca="false">IF($A42&lt;='3. Leases'!$G$15,0,IF(BK42&lt;'3. Leases'!$H$15,'3. Leases'!$C$15,0))</f>
        <v>0</v>
      </c>
      <c r="BP42" s="14" t="n">
        <f aca="false">IF($A42&lt;='3. Leases'!$G$16,-1,MOD($A42-'3. Leases'!$G$16-1,('3. Leases'!$H$16+'2. Inputs'!$B$11)))</f>
        <v>10</v>
      </c>
      <c r="BQ42" s="15" t="n">
        <f aca="false">IF($A42&lt;='3. Leases'!$G$16,'3. Leases'!$C$16*'3. Leases'!$D$16/4,IF(BP42&lt;'3. Leases'!$H$16+'2. Inputs'!$B$10,0,'3. Leases'!$C$16*MAX(0,'3. Leases'!$F$16*'3. Leases'!$E$16*(1+'2. Inputs'!$B$6)^(('3. Leases'!$G$16+'3. Leases'!$H$16+INT(($A42-'3. Leases'!$G$16-1)/('3. Leases'!$H$16+'2. Inputs'!$B$11))*('3. Leases'!$H$16+'2. Inputs'!$B$11))/4)-('2. Inputs'!$B$3+'2. Inputs'!$B$4)*(1+'2. Inputs'!$B$7)^(('3. Leases'!$G$16+'3. Leases'!$H$16+INT(($A42-'3. Leases'!$G$16-1)/('3. Leases'!$H$16+'2. Inputs'!$B$11))*('3. Leases'!$H$16+'2. Inputs'!$B$11))/4))/4))</f>
        <v>46189.4429375578</v>
      </c>
      <c r="BR42" s="15" t="n">
        <f aca="false">IF($A42&lt;='3. Leases'!$G$16,'3. Leases'!$C$16*'3. Leases'!$D$16,IF(BP42&lt;'3. Leases'!$H$16,0,'3. Leases'!$C$16*MAX(0,'3. Leases'!$F$16*'3. Leases'!$E$16*(1+'2. Inputs'!$B$6)^(('3. Leases'!$G$16+'3. Leases'!$H$16+INT(($A42-'3. Leases'!$G$16-1)/('3. Leases'!$H$16+'2. Inputs'!$B$11))*('3. Leases'!$H$16+'2. Inputs'!$B$11))/4)-('2. Inputs'!$B$3+'2. Inputs'!$B$4)*(1+'2. Inputs'!$B$7)^(('3. Leases'!$G$16+'3. Leases'!$H$16+INT(($A42-'3. Leases'!$G$16-1)/('3. Leases'!$H$16+'2. Inputs'!$B$11))*('3. Leases'!$H$16+'2. Inputs'!$B$11))/4))))</f>
        <v>184757.771750231</v>
      </c>
      <c r="BS42" s="15" t="n">
        <f aca="false">IF($A42&lt;='3. Leases'!$G$16,0,IF(BP42=0,'3. Leases'!$C$16*'2. Inputs'!$B$8*(1+'2. Inputs'!$B$7)^(('3. Leases'!$G$16+INT(($A42-'3. Leases'!$G$16-1)/('3. Leases'!$H$16+'2. Inputs'!$B$11))*('3. Leases'!$H$16+'2. Inputs'!$B$11))/4),0)+IF(BP42='3. Leases'!$H$16,'2. Inputs'!$B$12*MAX(0,'3. Leases'!$F$16*'3. Leases'!$E$16*(1+'2. Inputs'!$B$6)^(('3. Leases'!$G$16+'3. Leases'!$H$16+INT(($A42-'3. Leases'!$G$16-1)/('3. Leases'!$H$16+'2. Inputs'!$B$11))*('3. Leases'!$H$16+'2. Inputs'!$B$11))/4)-('2. Inputs'!$B$3+'2. Inputs'!$B$4)*(1+'2. Inputs'!$B$7)^(('3. Leases'!$G$16+'3. Leases'!$H$16+INT(($A42-'3. Leases'!$G$16-1)/('3. Leases'!$H$16+'2. Inputs'!$B$11))*('3. Leases'!$H$16+'2. Inputs'!$B$11))/4))*'3. Leases'!$C$16,0))</f>
        <v>0</v>
      </c>
      <c r="BT42" s="15" t="n">
        <f aca="false">IF($A42&lt;='3. Leases'!$G$16,0,IF(BP42&lt;'3. Leases'!$H$16,'3. Leases'!$C$16,0))</f>
        <v>0</v>
      </c>
      <c r="BU42" s="14" t="n">
        <f aca="false">IF($A42&lt;='3. Leases'!$G$17,-1,MOD($A42-'3. Leases'!$G$17-1,('3. Leases'!$H$17+'2. Inputs'!$B$11)))</f>
        <v>10</v>
      </c>
      <c r="BV42" s="15" t="n">
        <f aca="false">IF($A42&lt;='3. Leases'!$G$17,'3. Leases'!$C$17*'3. Leases'!$D$17/4,IF(BU42&lt;'3. Leases'!$H$17+'2. Inputs'!$B$10,0,'3. Leases'!$C$17*MAX(0,'3. Leases'!$F$17*'3. Leases'!$E$17*(1+'2. Inputs'!$B$6)^(('3. Leases'!$G$17+'3. Leases'!$H$17+INT(($A42-'3. Leases'!$G$17-1)/('3. Leases'!$H$17+'2. Inputs'!$B$11))*('3. Leases'!$H$17+'2. Inputs'!$B$11))/4)-('2. Inputs'!$B$3+'2. Inputs'!$B$4)*(1+'2. Inputs'!$B$7)^(('3. Leases'!$G$17+'3. Leases'!$H$17+INT(($A42-'3. Leases'!$G$17-1)/('3. Leases'!$H$17+'2. Inputs'!$B$11))*('3. Leases'!$H$17+'2. Inputs'!$B$11))/4))/4))</f>
        <v>25272.3827075474</v>
      </c>
      <c r="BW42" s="15" t="n">
        <f aca="false">IF($A42&lt;='3. Leases'!$G$17,'3. Leases'!$C$17*'3. Leases'!$D$17,IF(BU42&lt;'3. Leases'!$H$17,0,'3. Leases'!$C$17*MAX(0,'3. Leases'!$F$17*'3. Leases'!$E$17*(1+'2. Inputs'!$B$6)^(('3. Leases'!$G$17+'3. Leases'!$H$17+INT(($A42-'3. Leases'!$G$17-1)/('3. Leases'!$H$17+'2. Inputs'!$B$11))*('3. Leases'!$H$17+'2. Inputs'!$B$11))/4)-('2. Inputs'!$B$3+'2. Inputs'!$B$4)*(1+'2. Inputs'!$B$7)^(('3. Leases'!$G$17+'3. Leases'!$H$17+INT(($A42-'3. Leases'!$G$17-1)/('3. Leases'!$H$17+'2. Inputs'!$B$11))*('3. Leases'!$H$17+'2. Inputs'!$B$11))/4))))</f>
        <v>101089.530830189</v>
      </c>
      <c r="BX42" s="15" t="n">
        <f aca="false">IF($A42&lt;='3. Leases'!$G$17,0,IF(BU42=0,'3. Leases'!$C$17*'2. Inputs'!$B$8*(1+'2. Inputs'!$B$7)^(('3. Leases'!$G$17+INT(($A42-'3. Leases'!$G$17-1)/('3. Leases'!$H$17+'2. Inputs'!$B$11))*('3. Leases'!$H$17+'2. Inputs'!$B$11))/4),0)+IF(BU42='3. Leases'!$H$17,'2. Inputs'!$B$12*MAX(0,'3. Leases'!$F$17*'3. Leases'!$E$17*(1+'2. Inputs'!$B$6)^(('3. Leases'!$G$17+'3. Leases'!$H$17+INT(($A42-'3. Leases'!$G$17-1)/('3. Leases'!$H$17+'2. Inputs'!$B$11))*('3. Leases'!$H$17+'2. Inputs'!$B$11))/4)-('2. Inputs'!$B$3+'2. Inputs'!$B$4)*(1+'2. Inputs'!$B$7)^(('3. Leases'!$G$17+'3. Leases'!$H$17+INT(($A42-'3. Leases'!$G$17-1)/('3. Leases'!$H$17+'2. Inputs'!$B$11))*('3. Leases'!$H$17+'2. Inputs'!$B$11))/4))*'3. Leases'!$C$17,0))</f>
        <v>0</v>
      </c>
      <c r="BY42" s="15" t="n">
        <f aca="false">IF($A42&lt;='3. Leases'!$G$17,0,IF(BU42&lt;'3. Leases'!$H$17,'3. Leases'!$C$17,0))</f>
        <v>0</v>
      </c>
      <c r="BZ42" s="14" t="n">
        <f aca="false">IF($A42&lt;='3. Leases'!$G$18,-1,MOD($A42-'3. Leases'!$G$18-1,('3. Leases'!$H$18+'2. Inputs'!$B$11)))</f>
        <v>18</v>
      </c>
      <c r="CA42" s="15" t="n">
        <f aca="false">IF($A42&lt;='3. Leases'!$G$18,'3. Leases'!$C$18*'3. Leases'!$D$18/4,IF(BZ42&lt;'3. Leases'!$H$18+'2. Inputs'!$B$10,0,'3. Leases'!$C$18*MAX(0,'3. Leases'!$F$18*'3. Leases'!$E$18*(1+'2. Inputs'!$B$6)^(('3. Leases'!$G$18+'3. Leases'!$H$18+INT(($A42-'3. Leases'!$G$18-1)/('3. Leases'!$H$18+'2. Inputs'!$B$11))*('3. Leases'!$H$18+'2. Inputs'!$B$11))/4)-('2. Inputs'!$B$3+'2. Inputs'!$B$4)*(1+'2. Inputs'!$B$7)^(('3. Leases'!$G$18+'3. Leases'!$H$18+INT(($A42-'3. Leases'!$G$18-1)/('3. Leases'!$H$18+'2. Inputs'!$B$11))*('3. Leases'!$H$18+'2. Inputs'!$B$11))/4))/4))</f>
        <v>97650.1310263876</v>
      </c>
      <c r="CB42" s="15" t="n">
        <f aca="false">IF($A42&lt;='3. Leases'!$G$18,'3. Leases'!$C$18*'3. Leases'!$D$18,IF(BZ42&lt;'3. Leases'!$H$18,0,'3. Leases'!$C$18*MAX(0,'3. Leases'!$F$18*'3. Leases'!$E$18*(1+'2. Inputs'!$B$6)^(('3. Leases'!$G$18+'3. Leases'!$H$18+INT(($A42-'3. Leases'!$G$18-1)/('3. Leases'!$H$18+'2. Inputs'!$B$11))*('3. Leases'!$H$18+'2. Inputs'!$B$11))/4)-('2. Inputs'!$B$3+'2. Inputs'!$B$4)*(1+'2. Inputs'!$B$7)^(('3. Leases'!$G$18+'3. Leases'!$H$18+INT(($A42-'3. Leases'!$G$18-1)/('3. Leases'!$H$18+'2. Inputs'!$B$11))*('3. Leases'!$H$18+'2. Inputs'!$B$11))/4))))</f>
        <v>390600.52410555</v>
      </c>
      <c r="CC42" s="15" t="n">
        <f aca="false">IF($A42&lt;='3. Leases'!$G$18,0,IF(BZ42=0,'3. Leases'!$C$18*'2. Inputs'!$B$8*(1+'2. Inputs'!$B$7)^(('3. Leases'!$G$18+INT(($A42-'3. Leases'!$G$18-1)/('3. Leases'!$H$18+'2. Inputs'!$B$11))*('3. Leases'!$H$18+'2. Inputs'!$B$11))/4),0)+IF(BZ42='3. Leases'!$H$18,'2. Inputs'!$B$12*MAX(0,'3. Leases'!$F$18*'3. Leases'!$E$18*(1+'2. Inputs'!$B$6)^(('3. Leases'!$G$18+'3. Leases'!$H$18+INT(($A42-'3. Leases'!$G$18-1)/('3. Leases'!$H$18+'2. Inputs'!$B$11))*('3. Leases'!$H$18+'2. Inputs'!$B$11))/4)-('2. Inputs'!$B$3+'2. Inputs'!$B$4)*(1+'2. Inputs'!$B$7)^(('3. Leases'!$G$18+'3. Leases'!$H$18+INT(($A42-'3. Leases'!$G$18-1)/('3. Leases'!$H$18+'2. Inputs'!$B$11))*('3. Leases'!$H$18+'2. Inputs'!$B$11))/4))*'3. Leases'!$C$18,0))</f>
        <v>0</v>
      </c>
      <c r="CD42" s="15" t="n">
        <f aca="false">IF($A42&lt;='3. Leases'!$G$18,0,IF(BZ42&lt;'3. Leases'!$H$18,'3. Leases'!$C$18,0))</f>
        <v>0</v>
      </c>
      <c r="CE42" s="14" t="n">
        <f aca="false">IF($A42&lt;='3. Leases'!$G$19,-1,MOD($A42-'3. Leases'!$G$19-1,('3. Leases'!$H$19+'2. Inputs'!$B$11)))</f>
        <v>14</v>
      </c>
      <c r="CF42" s="15" t="n">
        <f aca="false">IF($A42&lt;='3. Leases'!$G$19,'3. Leases'!$C$19*'3. Leases'!$D$19/4,IF(CE42&lt;'3. Leases'!$H$19+'2. Inputs'!$B$10,0,'3. Leases'!$C$19*MAX(0,'3. Leases'!$F$19*'3. Leases'!$E$19*(1+'2. Inputs'!$B$6)^(('3. Leases'!$G$19+'3. Leases'!$H$19+INT(($A42-'3. Leases'!$G$19-1)/('3. Leases'!$H$19+'2. Inputs'!$B$11))*('3. Leases'!$H$19+'2. Inputs'!$B$11))/4)-('2. Inputs'!$B$3+'2. Inputs'!$B$4)*(1+'2. Inputs'!$B$7)^(('3. Leases'!$G$19+'3. Leases'!$H$19+INT(($A42-'3. Leases'!$G$19-1)/('3. Leases'!$H$19+'2. Inputs'!$B$11))*('3. Leases'!$H$19+'2. Inputs'!$B$11))/4))/4))</f>
        <v>24444.2574627658</v>
      </c>
      <c r="CG42" s="15" t="n">
        <f aca="false">IF($A42&lt;='3. Leases'!$G$19,'3. Leases'!$C$19*'3. Leases'!$D$19,IF(CE42&lt;'3. Leases'!$H$19,0,'3. Leases'!$C$19*MAX(0,'3. Leases'!$F$19*'3. Leases'!$E$19*(1+'2. Inputs'!$B$6)^(('3. Leases'!$G$19+'3. Leases'!$H$19+INT(($A42-'3. Leases'!$G$19-1)/('3. Leases'!$H$19+'2. Inputs'!$B$11))*('3. Leases'!$H$19+'2. Inputs'!$B$11))/4)-('2. Inputs'!$B$3+'2. Inputs'!$B$4)*(1+'2. Inputs'!$B$7)^(('3. Leases'!$G$19+'3. Leases'!$H$19+INT(($A42-'3. Leases'!$G$19-1)/('3. Leases'!$H$19+'2. Inputs'!$B$11))*('3. Leases'!$H$19+'2. Inputs'!$B$11))/4))))</f>
        <v>97777.029851063</v>
      </c>
      <c r="CH42" s="15" t="n">
        <f aca="false">IF($A42&lt;='3. Leases'!$G$19,0,IF(CE42=0,'3. Leases'!$C$19*'2. Inputs'!$B$8*(1+'2. Inputs'!$B$7)^(('3. Leases'!$G$19+INT(($A42-'3. Leases'!$G$19-1)/('3. Leases'!$H$19+'2. Inputs'!$B$11))*('3. Leases'!$H$19+'2. Inputs'!$B$11))/4),0)+IF(CE42='3. Leases'!$H$19,'2. Inputs'!$B$12*MAX(0,'3. Leases'!$F$19*'3. Leases'!$E$19*(1+'2. Inputs'!$B$6)^(('3. Leases'!$G$19+'3. Leases'!$H$19+INT(($A42-'3. Leases'!$G$19-1)/('3. Leases'!$H$19+'2. Inputs'!$B$11))*('3. Leases'!$H$19+'2. Inputs'!$B$11))/4)-('2. Inputs'!$B$3+'2. Inputs'!$B$4)*(1+'2. Inputs'!$B$7)^(('3. Leases'!$G$19+'3. Leases'!$H$19+INT(($A42-'3. Leases'!$G$19-1)/('3. Leases'!$H$19+'2. Inputs'!$B$11))*('3. Leases'!$H$19+'2. Inputs'!$B$11))/4))*'3. Leases'!$C$19,0))</f>
        <v>0</v>
      </c>
      <c r="CI42" s="15" t="n">
        <f aca="false">IF($A42&lt;='3. Leases'!$G$19,0,IF(CE42&lt;'3. Leases'!$H$19,'3. Leases'!$C$19,0))</f>
        <v>0</v>
      </c>
      <c r="CJ42" s="15" t="n">
        <f aca="false">D42+I42+N42+S42+X42+AC42+AH42+AM42+AR42+AW42+BB42+BG42+BL42+BQ42+BV42+CA42+CF42</f>
        <v>802091.436263065</v>
      </c>
      <c r="CK42" s="15" t="n">
        <f aca="false">E42+J42+O42+T42+Y42+AD42+AI42+AN42+AS42+AX42+BC42+BH42+BM42+BR42+BW42+CB42+CG42</f>
        <v>3942813.89326197</v>
      </c>
      <c r="CL42" s="15" t="n">
        <f aca="false">F42+K42+P42+U42+Z42+AE42+AJ42+AO42+AT42+AY42+BD42+BI42+BN42+BS42+BX42+CC42+CH42</f>
        <v>531204.893273432</v>
      </c>
      <c r="CM42" s="15" t="n">
        <f aca="false">G42+L42+Q42+V42+AA42+AF42+AK42+AP42+AU42+AZ42+BE42+BJ42+BO42+BT42+BY42+CD42+CI42</f>
        <v>4250</v>
      </c>
      <c r="CN42" s="15" t="n">
        <f aca="false">CJ42*(1-'2. Inputs'!$B$13)*(1-'2. Inputs'!$B$15)-CM42*('2. Inputs'!$B$5-'2. Inputs'!$B$4*MIN('2. Inputs'!$B$14,'2. Inputs'!$B$9)/'2. Inputs'!$B$9)*(1+'2. Inputs'!$B$7)^(($A42-1)/4)/4</f>
        <v>603465.549113913</v>
      </c>
      <c r="CO42" s="15" t="n">
        <f aca="false">CN42-CL42</f>
        <v>72260.6558404809</v>
      </c>
      <c r="CP42" s="16" t="n">
        <f aca="false">1/(1+((1+'2. Inputs'!$B$16)^0.25-1))^$A42</f>
        <v>0.451398438800852</v>
      </c>
      <c r="CQ42" s="15" t="n">
        <f aca="false">CO42*CP42</f>
        <v>32618.3472331188</v>
      </c>
    </row>
    <row r="43" customFormat="false" ht="15" hidden="false" customHeight="false" outlineLevel="0" collapsed="false">
      <c r="A43" s="0" t="n">
        <v>40</v>
      </c>
      <c r="B43" s="0" t="n">
        <f aca="false">CEILING(A43/4,1)</f>
        <v>10</v>
      </c>
      <c r="C43" s="14" t="n">
        <f aca="false">IF($A43&lt;='3. Leases'!$G$3,-1,MOD($A43-'3. Leases'!$G$3-1,('3. Leases'!$H$3+'2. Inputs'!$B$11)))</f>
        <v>-1</v>
      </c>
      <c r="D43" s="15" t="n">
        <f aca="false">IF($A43&lt;='3. Leases'!$G$3,'3. Leases'!$C$3*'3. Leases'!$D$3/4,IF(C43&lt;'3. Leases'!$H$3+'2. Inputs'!$B$10,0,'3. Leases'!$C$3*MAX(0,'3. Leases'!$F$3*'3. Leases'!$E$3*(1+'2. Inputs'!$B$6)^(('3. Leases'!$G$3+'3. Leases'!$H$3+INT(($A43-'3. Leases'!$G$3-1)/('3. Leases'!$H$3+'2. Inputs'!$B$11))*('3. Leases'!$H$3+'2. Inputs'!$B$11))/4)-('2. Inputs'!$B$3+'2. Inputs'!$B$4)*(1+'2. Inputs'!$B$7)^(('3. Leases'!$G$3+'3. Leases'!$H$3+INT(($A43-'3. Leases'!$G$3-1)/('3. Leases'!$H$3+'2. Inputs'!$B$11))*('3. Leases'!$H$3+'2. Inputs'!$B$11))/4))/4))</f>
        <v>140400</v>
      </c>
      <c r="E43" s="15" t="n">
        <f aca="false">IF($A43&lt;='3. Leases'!$G$3,'3. Leases'!$C$3*'3. Leases'!$D$3,IF(C43&lt;'3. Leases'!$H$3,0,'3. Leases'!$C$3*MAX(0,'3. Leases'!$F$3*'3. Leases'!$E$3*(1+'2. Inputs'!$B$6)^(('3. Leases'!$G$3+'3. Leases'!$H$3+INT(($A43-'3. Leases'!$G$3-1)/('3. Leases'!$H$3+'2. Inputs'!$B$11))*('3. Leases'!$H$3+'2. Inputs'!$B$11))/4)-('2. Inputs'!$B$3+'2. Inputs'!$B$4)*(1+'2. Inputs'!$B$7)^(('3. Leases'!$G$3+'3. Leases'!$H$3+INT(($A43-'3. Leases'!$G$3-1)/('3. Leases'!$H$3+'2. Inputs'!$B$11))*('3. Leases'!$H$3+'2. Inputs'!$B$11))/4))))</f>
        <v>561600</v>
      </c>
      <c r="F43" s="15" t="n">
        <f aca="false">IF($A43&lt;='3. Leases'!$G$3,0,IF(C43=0,'3. Leases'!$C$3*'2. Inputs'!$B$8*(1+'2. Inputs'!$B$7)^(('3. Leases'!$G$3+INT(($A43-'3. Leases'!$G$3-1)/('3. Leases'!$H$3+'2. Inputs'!$B$11))*('3. Leases'!$H$3+'2. Inputs'!$B$11))/4),0)+IF(C43='3. Leases'!$H$3,'2. Inputs'!$B$12*MAX(0,'3. Leases'!$F$3*'3. Leases'!$E$3*(1+'2. Inputs'!$B$6)^(('3. Leases'!$G$3+'3. Leases'!$H$3+INT(($A43-'3. Leases'!$G$3-1)/('3. Leases'!$H$3+'2. Inputs'!$B$11))*('3. Leases'!$H$3+'2. Inputs'!$B$11))/4)-('2. Inputs'!$B$3+'2. Inputs'!$B$4)*(1+'2. Inputs'!$B$7)^(('3. Leases'!$G$3+'3. Leases'!$H$3+INT(($A43-'3. Leases'!$G$3-1)/('3. Leases'!$H$3+'2. Inputs'!$B$11))*('3. Leases'!$H$3+'2. Inputs'!$B$11))/4))*'3. Leases'!$C$3,0))</f>
        <v>0</v>
      </c>
      <c r="G43" s="15" t="n">
        <f aca="false">IF($A43&lt;='3. Leases'!$G$3,0,IF(C43&lt;'3. Leases'!$H$3,'3. Leases'!$C$3,0))</f>
        <v>0</v>
      </c>
      <c r="H43" s="14" t="n">
        <f aca="false">IF($A43&lt;='3. Leases'!$G$4,-1,MOD($A43-'3. Leases'!$G$4-1,('3. Leases'!$H$4+'2. Inputs'!$B$11)))</f>
        <v>1</v>
      </c>
      <c r="I43" s="15" t="n">
        <f aca="false">IF($A43&lt;='3. Leases'!$G$4,'3. Leases'!$C$4*'3. Leases'!$D$4/4,IF(H43&lt;'3. Leases'!$H$4+'2. Inputs'!$B$10,0,'3. Leases'!$C$4*MAX(0,'3. Leases'!$F$4*'3. Leases'!$E$4*(1+'2. Inputs'!$B$6)^(('3. Leases'!$G$4+'3. Leases'!$H$4+INT(($A43-'3. Leases'!$G$4-1)/('3. Leases'!$H$4+'2. Inputs'!$B$11))*('3. Leases'!$H$4+'2. Inputs'!$B$11))/4)-('2. Inputs'!$B$3+'2. Inputs'!$B$4)*(1+'2. Inputs'!$B$7)^(('3. Leases'!$G$4+'3. Leases'!$H$4+INT(($A43-'3. Leases'!$G$4-1)/('3. Leases'!$H$4+'2. Inputs'!$B$11))*('3. Leases'!$H$4+'2. Inputs'!$B$11))/4))/4))</f>
        <v>0</v>
      </c>
      <c r="J43" s="15" t="n">
        <f aca="false">IF($A43&lt;='3. Leases'!$G$4,'3. Leases'!$C$4*'3. Leases'!$D$4,IF(H43&lt;'3. Leases'!$H$4,0,'3. Leases'!$C$4*MAX(0,'3. Leases'!$F$4*'3. Leases'!$E$4*(1+'2. Inputs'!$B$6)^(('3. Leases'!$G$4+'3. Leases'!$H$4+INT(($A43-'3. Leases'!$G$4-1)/('3. Leases'!$H$4+'2. Inputs'!$B$11))*('3. Leases'!$H$4+'2. Inputs'!$B$11))/4)-('2. Inputs'!$B$3+'2. Inputs'!$B$4)*(1+'2. Inputs'!$B$7)^(('3. Leases'!$G$4+'3. Leases'!$H$4+INT(($A43-'3. Leases'!$G$4-1)/('3. Leases'!$H$4+'2. Inputs'!$B$11))*('3. Leases'!$H$4+'2. Inputs'!$B$11))/4))))</f>
        <v>0</v>
      </c>
      <c r="K43" s="15" t="n">
        <f aca="false">IF($A43&lt;='3. Leases'!$G$4,0,IF(H43=0,'3. Leases'!$C$4*'2. Inputs'!$B$8*(1+'2. Inputs'!$B$7)^(('3. Leases'!$G$4+INT(($A43-'3. Leases'!$G$4-1)/('3. Leases'!$H$4+'2. Inputs'!$B$11))*('3. Leases'!$H$4+'2. Inputs'!$B$11))/4),0)+IF(H43='3. Leases'!$H$4,'2. Inputs'!$B$12*MAX(0,'3. Leases'!$F$4*'3. Leases'!$E$4*(1+'2. Inputs'!$B$6)^(('3. Leases'!$G$4+'3. Leases'!$H$4+INT(($A43-'3. Leases'!$G$4-1)/('3. Leases'!$H$4+'2. Inputs'!$B$11))*('3. Leases'!$H$4+'2. Inputs'!$B$11))/4)-('2. Inputs'!$B$3+'2. Inputs'!$B$4)*(1+'2. Inputs'!$B$7)^(('3. Leases'!$G$4+'3. Leases'!$H$4+INT(($A43-'3. Leases'!$G$4-1)/('3. Leases'!$H$4+'2. Inputs'!$B$11))*('3. Leases'!$H$4+'2. Inputs'!$B$11))/4))*'3. Leases'!$C$4,0))</f>
        <v>0</v>
      </c>
      <c r="L43" s="15" t="n">
        <f aca="false">IF($A43&lt;='3. Leases'!$G$4,0,IF(H43&lt;'3. Leases'!$H$4,'3. Leases'!$C$4,0))</f>
        <v>1850</v>
      </c>
      <c r="M43" s="14" t="n">
        <f aca="false">IF($A43&lt;='3. Leases'!$G$5,-1,MOD($A43-'3. Leases'!$G$5-1,('3. Leases'!$H$5+'2. Inputs'!$B$11)))</f>
        <v>9</v>
      </c>
      <c r="N43" s="15" t="n">
        <f aca="false">IF($A43&lt;='3. Leases'!$G$5,'3. Leases'!$C$5*'3. Leases'!$D$5/4,IF(M43&lt;'3. Leases'!$H$5+'2. Inputs'!$B$10,0,'3. Leases'!$C$5*MAX(0,'3. Leases'!$F$5*'3. Leases'!$E$5*(1+'2. Inputs'!$B$6)^(('3. Leases'!$G$5+'3. Leases'!$H$5+INT(($A43-'3. Leases'!$G$5-1)/('3. Leases'!$H$5+'2. Inputs'!$B$11))*('3. Leases'!$H$5+'2. Inputs'!$B$11))/4)-('2. Inputs'!$B$3+'2. Inputs'!$B$4)*(1+'2. Inputs'!$B$7)^(('3. Leases'!$G$5+'3. Leases'!$H$5+INT(($A43-'3. Leases'!$G$5-1)/('3. Leases'!$H$5+'2. Inputs'!$B$11))*('3. Leases'!$H$5+'2. Inputs'!$B$11))/4))/4))</f>
        <v>81695.1867127661</v>
      </c>
      <c r="O43" s="15" t="n">
        <f aca="false">IF($A43&lt;='3. Leases'!$G$5,'3. Leases'!$C$5*'3. Leases'!$D$5,IF(M43&lt;'3. Leases'!$H$5,0,'3. Leases'!$C$5*MAX(0,'3. Leases'!$F$5*'3. Leases'!$E$5*(1+'2. Inputs'!$B$6)^(('3. Leases'!$G$5+'3. Leases'!$H$5+INT(($A43-'3. Leases'!$G$5-1)/('3. Leases'!$H$5+'2. Inputs'!$B$11))*('3. Leases'!$H$5+'2. Inputs'!$B$11))/4)-('2. Inputs'!$B$3+'2. Inputs'!$B$4)*(1+'2. Inputs'!$B$7)^(('3. Leases'!$G$5+'3. Leases'!$H$5+INT(($A43-'3. Leases'!$G$5-1)/('3. Leases'!$H$5+'2. Inputs'!$B$11))*('3. Leases'!$H$5+'2. Inputs'!$B$11))/4))))</f>
        <v>326780.746851065</v>
      </c>
      <c r="P43" s="15" t="n">
        <f aca="false">IF($A43&lt;='3. Leases'!$G$5,0,IF(M43=0,'3. Leases'!$C$5*'2. Inputs'!$B$8*(1+'2. Inputs'!$B$7)^(('3. Leases'!$G$5+INT(($A43-'3. Leases'!$G$5-1)/('3. Leases'!$H$5+'2. Inputs'!$B$11))*('3. Leases'!$H$5+'2. Inputs'!$B$11))/4),0)+IF(M43='3. Leases'!$H$5,'2. Inputs'!$B$12*MAX(0,'3. Leases'!$F$5*'3. Leases'!$E$5*(1+'2. Inputs'!$B$6)^(('3. Leases'!$G$5+'3. Leases'!$H$5+INT(($A43-'3. Leases'!$G$5-1)/('3. Leases'!$H$5+'2. Inputs'!$B$11))*('3. Leases'!$H$5+'2. Inputs'!$B$11))/4)-('2. Inputs'!$B$3+'2. Inputs'!$B$4)*(1+'2. Inputs'!$B$7)^(('3. Leases'!$G$5+'3. Leases'!$H$5+INT(($A43-'3. Leases'!$G$5-1)/('3. Leases'!$H$5+'2. Inputs'!$B$11))*('3. Leases'!$H$5+'2. Inputs'!$B$11))/4))*'3. Leases'!$C$5,0))</f>
        <v>0</v>
      </c>
      <c r="Q43" s="15" t="n">
        <f aca="false">IF($A43&lt;='3. Leases'!$G$5,0,IF(M43&lt;'3. Leases'!$H$5,'3. Leases'!$C$5,0))</f>
        <v>0</v>
      </c>
      <c r="R43" s="14" t="n">
        <f aca="false">IF($A43&lt;='3. Leases'!$G$6,-1,MOD($A43-'3. Leases'!$G$6-1,('3. Leases'!$H$6+'2. Inputs'!$B$11)))</f>
        <v>5</v>
      </c>
      <c r="S43" s="15" t="n">
        <f aca="false">IF($A43&lt;='3. Leases'!$G$6,'3. Leases'!$C$6*'3. Leases'!$D$6/4,IF(R43&lt;'3. Leases'!$H$6+'2. Inputs'!$B$10,0,'3. Leases'!$C$6*MAX(0,'3. Leases'!$F$6*'3. Leases'!$E$6*(1+'2. Inputs'!$B$6)^(('3. Leases'!$G$6+'3. Leases'!$H$6+INT(($A43-'3. Leases'!$G$6-1)/('3. Leases'!$H$6+'2. Inputs'!$B$11))*('3. Leases'!$H$6+'2. Inputs'!$B$11))/4)-('2. Inputs'!$B$3+'2. Inputs'!$B$4)*(1+'2. Inputs'!$B$7)^(('3. Leases'!$G$6+'3. Leases'!$H$6+INT(($A43-'3. Leases'!$G$6-1)/('3. Leases'!$H$6+'2. Inputs'!$B$11))*('3. Leases'!$H$6+'2. Inputs'!$B$11))/4))/4))</f>
        <v>0</v>
      </c>
      <c r="T43" s="15" t="n">
        <f aca="false">IF($A43&lt;='3. Leases'!$G$6,'3. Leases'!$C$6*'3. Leases'!$D$6,IF(R43&lt;'3. Leases'!$H$6,0,'3. Leases'!$C$6*MAX(0,'3. Leases'!$F$6*'3. Leases'!$E$6*(1+'2. Inputs'!$B$6)^(('3. Leases'!$G$6+'3. Leases'!$H$6+INT(($A43-'3. Leases'!$G$6-1)/('3. Leases'!$H$6+'2. Inputs'!$B$11))*('3. Leases'!$H$6+'2. Inputs'!$B$11))/4)-('2. Inputs'!$B$3+'2. Inputs'!$B$4)*(1+'2. Inputs'!$B$7)^(('3. Leases'!$G$6+'3. Leases'!$H$6+INT(($A43-'3. Leases'!$G$6-1)/('3. Leases'!$H$6+'2. Inputs'!$B$11))*('3. Leases'!$H$6+'2. Inputs'!$B$11))/4))))</f>
        <v>222856.860177791</v>
      </c>
      <c r="U43" s="15" t="n">
        <f aca="false">IF($A43&lt;='3. Leases'!$G$6,0,IF(R43=0,'3. Leases'!$C$6*'2. Inputs'!$B$8*(1+'2. Inputs'!$B$7)^(('3. Leases'!$G$6+INT(($A43-'3. Leases'!$G$6-1)/('3. Leases'!$H$6+'2. Inputs'!$B$11))*('3. Leases'!$H$6+'2. Inputs'!$B$11))/4),0)+IF(R43='3. Leases'!$H$6,'2. Inputs'!$B$12*MAX(0,'3. Leases'!$F$6*'3. Leases'!$E$6*(1+'2. Inputs'!$B$6)^(('3. Leases'!$G$6+'3. Leases'!$H$6+INT(($A43-'3. Leases'!$G$6-1)/('3. Leases'!$H$6+'2. Inputs'!$B$11))*('3. Leases'!$H$6+'2. Inputs'!$B$11))/4)-('2. Inputs'!$B$3+'2. Inputs'!$B$4)*(1+'2. Inputs'!$B$7)^(('3. Leases'!$G$6+'3. Leases'!$H$6+INT(($A43-'3. Leases'!$G$6-1)/('3. Leases'!$H$6+'2. Inputs'!$B$11))*('3. Leases'!$H$6+'2. Inputs'!$B$11))/4))*'3. Leases'!$C$6,0))</f>
        <v>0</v>
      </c>
      <c r="V43" s="15" t="n">
        <f aca="false">IF($A43&lt;='3. Leases'!$G$6,0,IF(R43&lt;'3. Leases'!$H$6,'3. Leases'!$C$6,0))</f>
        <v>0</v>
      </c>
      <c r="W43" s="14" t="n">
        <f aca="false">IF($A43&lt;='3. Leases'!$G$7,-1,MOD($A43-'3. Leases'!$G$7-1,('3. Leases'!$H$7+'2. Inputs'!$B$11)))</f>
        <v>15</v>
      </c>
      <c r="X43" s="15" t="n">
        <f aca="false">IF($A43&lt;='3. Leases'!$G$7,'3. Leases'!$C$7*'3. Leases'!$D$7/4,IF(W43&lt;'3. Leases'!$H$7+'2. Inputs'!$B$10,0,'3. Leases'!$C$7*MAX(0,'3. Leases'!$F$7*'3. Leases'!$E$7*(1+'2. Inputs'!$B$6)^(('3. Leases'!$G$7+'3. Leases'!$H$7+INT(($A43-'3. Leases'!$G$7-1)/('3. Leases'!$H$7+'2. Inputs'!$B$11))*('3. Leases'!$H$7+'2. Inputs'!$B$11))/4)-('2. Inputs'!$B$3+'2. Inputs'!$B$4)*(1+'2. Inputs'!$B$7)^(('3. Leases'!$G$7+'3. Leases'!$H$7+INT(($A43-'3. Leases'!$G$7-1)/('3. Leases'!$H$7+'2. Inputs'!$B$11))*('3. Leases'!$H$7+'2. Inputs'!$B$11))/4))/4))</f>
        <v>110751.634654675</v>
      </c>
      <c r="Y43" s="15" t="n">
        <f aca="false">IF($A43&lt;='3. Leases'!$G$7,'3. Leases'!$C$7*'3. Leases'!$D$7,IF(W43&lt;'3. Leases'!$H$7,0,'3. Leases'!$C$7*MAX(0,'3. Leases'!$F$7*'3. Leases'!$E$7*(1+'2. Inputs'!$B$6)^(('3. Leases'!$G$7+'3. Leases'!$H$7+INT(($A43-'3. Leases'!$G$7-1)/('3. Leases'!$H$7+'2. Inputs'!$B$11))*('3. Leases'!$H$7+'2. Inputs'!$B$11))/4)-('2. Inputs'!$B$3+'2. Inputs'!$B$4)*(1+'2. Inputs'!$B$7)^(('3. Leases'!$G$7+'3. Leases'!$H$7+INT(($A43-'3. Leases'!$G$7-1)/('3. Leases'!$H$7+'2. Inputs'!$B$11))*('3. Leases'!$H$7+'2. Inputs'!$B$11))/4))))</f>
        <v>443006.5386187</v>
      </c>
      <c r="Z43" s="15" t="n">
        <f aca="false">IF($A43&lt;='3. Leases'!$G$7,0,IF(W43=0,'3. Leases'!$C$7*'2. Inputs'!$B$8*(1+'2. Inputs'!$B$7)^(('3. Leases'!$G$7+INT(($A43-'3. Leases'!$G$7-1)/('3. Leases'!$H$7+'2. Inputs'!$B$11))*('3. Leases'!$H$7+'2. Inputs'!$B$11))/4),0)+IF(W43='3. Leases'!$H$7,'2. Inputs'!$B$12*MAX(0,'3. Leases'!$F$7*'3. Leases'!$E$7*(1+'2. Inputs'!$B$6)^(('3. Leases'!$G$7+'3. Leases'!$H$7+INT(($A43-'3. Leases'!$G$7-1)/('3. Leases'!$H$7+'2. Inputs'!$B$11))*('3. Leases'!$H$7+'2. Inputs'!$B$11))/4)-('2. Inputs'!$B$3+'2. Inputs'!$B$4)*(1+'2. Inputs'!$B$7)^(('3. Leases'!$G$7+'3. Leases'!$H$7+INT(($A43-'3. Leases'!$G$7-1)/('3. Leases'!$H$7+'2. Inputs'!$B$11))*('3. Leases'!$H$7+'2. Inputs'!$B$11))/4))*'3. Leases'!$C$7,0))</f>
        <v>0</v>
      </c>
      <c r="AA43" s="15" t="n">
        <f aca="false">IF($A43&lt;='3. Leases'!$G$7,0,IF(W43&lt;'3. Leases'!$H$7,'3. Leases'!$C$7,0))</f>
        <v>0</v>
      </c>
      <c r="AB43" s="14" t="n">
        <f aca="false">IF($A43&lt;='3. Leases'!$G$8,-1,MOD($A43-'3. Leases'!$G$8-1,('3. Leases'!$H$8+'2. Inputs'!$B$11)))</f>
        <v>21</v>
      </c>
      <c r="AC43" s="15" t="n">
        <f aca="false">IF($A43&lt;='3. Leases'!$G$8,'3. Leases'!$C$8*'3. Leases'!$D$8/4,IF(AB43&lt;'3. Leases'!$H$8+'2. Inputs'!$B$10,0,'3. Leases'!$C$8*MAX(0,'3. Leases'!$F$8*'3. Leases'!$E$8*(1+'2. Inputs'!$B$6)^(('3. Leases'!$G$8+'3. Leases'!$H$8+INT(($A43-'3. Leases'!$G$8-1)/('3. Leases'!$H$8+'2. Inputs'!$B$11))*('3. Leases'!$H$8+'2. Inputs'!$B$11))/4)-('2. Inputs'!$B$3+'2. Inputs'!$B$4)*(1+'2. Inputs'!$B$7)^(('3. Leases'!$G$8+'3. Leases'!$H$8+INT(($A43-'3. Leases'!$G$8-1)/('3. Leases'!$H$8+'2. Inputs'!$B$11))*('3. Leases'!$H$8+'2. Inputs'!$B$11))/4))/4))</f>
        <v>64433.4097541974</v>
      </c>
      <c r="AD43" s="15" t="n">
        <f aca="false">IF($A43&lt;='3. Leases'!$G$8,'3. Leases'!$C$8*'3. Leases'!$D$8,IF(AB43&lt;'3. Leases'!$H$8,0,'3. Leases'!$C$8*MAX(0,'3. Leases'!$F$8*'3. Leases'!$E$8*(1+'2. Inputs'!$B$6)^(('3. Leases'!$G$8+'3. Leases'!$H$8+INT(($A43-'3. Leases'!$G$8-1)/('3. Leases'!$H$8+'2. Inputs'!$B$11))*('3. Leases'!$H$8+'2. Inputs'!$B$11))/4)-('2. Inputs'!$B$3+'2. Inputs'!$B$4)*(1+'2. Inputs'!$B$7)^(('3. Leases'!$G$8+'3. Leases'!$H$8+INT(($A43-'3. Leases'!$G$8-1)/('3. Leases'!$H$8+'2. Inputs'!$B$11))*('3. Leases'!$H$8+'2. Inputs'!$B$11))/4))))</f>
        <v>257733.639016789</v>
      </c>
      <c r="AE43" s="15" t="n">
        <f aca="false">IF($A43&lt;='3. Leases'!$G$8,0,IF(AB43=0,'3. Leases'!$C$8*'2. Inputs'!$B$8*(1+'2. Inputs'!$B$7)^(('3. Leases'!$G$8+INT(($A43-'3. Leases'!$G$8-1)/('3. Leases'!$H$8+'2. Inputs'!$B$11))*('3. Leases'!$H$8+'2. Inputs'!$B$11))/4),0)+IF(AB43='3. Leases'!$H$8,'2. Inputs'!$B$12*MAX(0,'3. Leases'!$F$8*'3. Leases'!$E$8*(1+'2. Inputs'!$B$6)^(('3. Leases'!$G$8+'3. Leases'!$H$8+INT(($A43-'3. Leases'!$G$8-1)/('3. Leases'!$H$8+'2. Inputs'!$B$11))*('3. Leases'!$H$8+'2. Inputs'!$B$11))/4)-('2. Inputs'!$B$3+'2. Inputs'!$B$4)*(1+'2. Inputs'!$B$7)^(('3. Leases'!$G$8+'3. Leases'!$H$8+INT(($A43-'3. Leases'!$G$8-1)/('3. Leases'!$H$8+'2. Inputs'!$B$11))*('3. Leases'!$H$8+'2. Inputs'!$B$11))/4))*'3. Leases'!$C$8,0))</f>
        <v>0</v>
      </c>
      <c r="AF43" s="15" t="n">
        <f aca="false">IF($A43&lt;='3. Leases'!$G$8,0,IF(AB43&lt;'3. Leases'!$H$8,'3. Leases'!$C$8,0))</f>
        <v>0</v>
      </c>
      <c r="AG43" s="14" t="n">
        <f aca="false">IF($A43&lt;='3. Leases'!$G$9,-1,MOD($A43-'3. Leases'!$G$9-1,('3. Leases'!$H$9+'2. Inputs'!$B$11)))</f>
        <v>17</v>
      </c>
      <c r="AH43" s="15" t="n">
        <f aca="false">IF($A43&lt;='3. Leases'!$G$9,'3. Leases'!$C$9*'3. Leases'!$D$9/4,IF(AG43&lt;'3. Leases'!$H$9+'2. Inputs'!$B$10,0,'3. Leases'!$C$9*MAX(0,'3. Leases'!$F$9*'3. Leases'!$E$9*(1+'2. Inputs'!$B$6)^(('3. Leases'!$G$9+'3. Leases'!$H$9+INT(($A43-'3. Leases'!$G$9-1)/('3. Leases'!$H$9+'2. Inputs'!$B$11))*('3. Leases'!$H$9+'2. Inputs'!$B$11))/4)-('2. Inputs'!$B$3+'2. Inputs'!$B$4)*(1+'2. Inputs'!$B$7)^(('3. Leases'!$G$9+'3. Leases'!$H$9+INT(($A43-'3. Leases'!$G$9-1)/('3. Leases'!$H$9+'2. Inputs'!$B$11))*('3. Leases'!$H$9+'2. Inputs'!$B$11))/4))/4))</f>
        <v>59048.6411656326</v>
      </c>
      <c r="AI43" s="15" t="n">
        <f aca="false">IF($A43&lt;='3. Leases'!$G$9,'3. Leases'!$C$9*'3. Leases'!$D$9,IF(AG43&lt;'3. Leases'!$H$9,0,'3. Leases'!$C$9*MAX(0,'3. Leases'!$F$9*'3. Leases'!$E$9*(1+'2. Inputs'!$B$6)^(('3. Leases'!$G$9+'3. Leases'!$H$9+INT(($A43-'3. Leases'!$G$9-1)/('3. Leases'!$H$9+'2. Inputs'!$B$11))*('3. Leases'!$H$9+'2. Inputs'!$B$11))/4)-('2. Inputs'!$B$3+'2. Inputs'!$B$4)*(1+'2. Inputs'!$B$7)^(('3. Leases'!$G$9+'3. Leases'!$H$9+INT(($A43-'3. Leases'!$G$9-1)/('3. Leases'!$H$9+'2. Inputs'!$B$11))*('3. Leases'!$H$9+'2. Inputs'!$B$11))/4))))</f>
        <v>236194.564662531</v>
      </c>
      <c r="AJ43" s="15" t="n">
        <f aca="false">IF($A43&lt;='3. Leases'!$G$9,0,IF(AG43=0,'3. Leases'!$C$9*'2. Inputs'!$B$8*(1+'2. Inputs'!$B$7)^(('3. Leases'!$G$9+INT(($A43-'3. Leases'!$G$9-1)/('3. Leases'!$H$9+'2. Inputs'!$B$11))*('3. Leases'!$H$9+'2. Inputs'!$B$11))/4),0)+IF(AG43='3. Leases'!$H$9,'2. Inputs'!$B$12*MAX(0,'3. Leases'!$F$9*'3. Leases'!$E$9*(1+'2. Inputs'!$B$6)^(('3. Leases'!$G$9+'3. Leases'!$H$9+INT(($A43-'3. Leases'!$G$9-1)/('3. Leases'!$H$9+'2. Inputs'!$B$11))*('3. Leases'!$H$9+'2. Inputs'!$B$11))/4)-('2. Inputs'!$B$3+'2. Inputs'!$B$4)*(1+'2. Inputs'!$B$7)^(('3. Leases'!$G$9+'3. Leases'!$H$9+INT(($A43-'3. Leases'!$G$9-1)/('3. Leases'!$H$9+'2. Inputs'!$B$11))*('3. Leases'!$H$9+'2. Inputs'!$B$11))/4))*'3. Leases'!$C$9,0))</f>
        <v>0</v>
      </c>
      <c r="AK43" s="15" t="n">
        <f aca="false">IF($A43&lt;='3. Leases'!$G$9,0,IF(AG43&lt;'3. Leases'!$H$9,'3. Leases'!$C$9,0))</f>
        <v>0</v>
      </c>
      <c r="AL43" s="14" t="n">
        <f aca="false">IF($A43&lt;='3. Leases'!$G$10,-1,MOD($A43-'3. Leases'!$G$10-1,('3. Leases'!$H$10+'2. Inputs'!$B$11)))</f>
        <v>9</v>
      </c>
      <c r="AM43" s="15" t="n">
        <f aca="false">IF($A43&lt;='3. Leases'!$G$10,'3. Leases'!$C$10*'3. Leases'!$D$10/4,IF(AL43&lt;'3. Leases'!$H$10+'2. Inputs'!$B$10,0,'3. Leases'!$C$10*MAX(0,'3. Leases'!$F$10*'3. Leases'!$E$10*(1+'2. Inputs'!$B$6)^(('3. Leases'!$G$10+'3. Leases'!$H$10+INT(($A43-'3. Leases'!$G$10-1)/('3. Leases'!$H$10+'2. Inputs'!$B$11))*('3. Leases'!$H$10+'2. Inputs'!$B$11))/4)-('2. Inputs'!$B$3+'2. Inputs'!$B$4)*(1+'2. Inputs'!$B$7)^(('3. Leases'!$G$10+'3. Leases'!$H$10+INT(($A43-'3. Leases'!$G$10-1)/('3. Leases'!$H$10+'2. Inputs'!$B$11))*('3. Leases'!$H$10+'2. Inputs'!$B$11))/4))/4))</f>
        <v>29559.5371284944</v>
      </c>
      <c r="AN43" s="15" t="n">
        <f aca="false">IF($A43&lt;='3. Leases'!$G$10,'3. Leases'!$C$10*'3. Leases'!$D$10,IF(AL43&lt;'3. Leases'!$H$10,0,'3. Leases'!$C$10*MAX(0,'3. Leases'!$F$10*'3. Leases'!$E$10*(1+'2. Inputs'!$B$6)^(('3. Leases'!$G$10+'3. Leases'!$H$10+INT(($A43-'3. Leases'!$G$10-1)/('3. Leases'!$H$10+'2. Inputs'!$B$11))*('3. Leases'!$H$10+'2. Inputs'!$B$11))/4)-('2. Inputs'!$B$3+'2. Inputs'!$B$4)*(1+'2. Inputs'!$B$7)^(('3. Leases'!$G$10+'3. Leases'!$H$10+INT(($A43-'3. Leases'!$G$10-1)/('3. Leases'!$H$10+'2. Inputs'!$B$11))*('3. Leases'!$H$10+'2. Inputs'!$B$11))/4))))</f>
        <v>118238.148513978</v>
      </c>
      <c r="AO43" s="15" t="n">
        <f aca="false">IF($A43&lt;='3. Leases'!$G$10,0,IF(AL43=0,'3. Leases'!$C$10*'2. Inputs'!$B$8*(1+'2. Inputs'!$B$7)^(('3. Leases'!$G$10+INT(($A43-'3. Leases'!$G$10-1)/('3. Leases'!$H$10+'2. Inputs'!$B$11))*('3. Leases'!$H$10+'2. Inputs'!$B$11))/4),0)+IF(AL43='3. Leases'!$H$10,'2. Inputs'!$B$12*MAX(0,'3. Leases'!$F$10*'3. Leases'!$E$10*(1+'2. Inputs'!$B$6)^(('3. Leases'!$G$10+'3. Leases'!$H$10+INT(($A43-'3. Leases'!$G$10-1)/('3. Leases'!$H$10+'2. Inputs'!$B$11))*('3. Leases'!$H$10+'2. Inputs'!$B$11))/4)-('2. Inputs'!$B$3+'2. Inputs'!$B$4)*(1+'2. Inputs'!$B$7)^(('3. Leases'!$G$10+'3. Leases'!$H$10+INT(($A43-'3. Leases'!$G$10-1)/('3. Leases'!$H$10+'2. Inputs'!$B$11))*('3. Leases'!$H$10+'2. Inputs'!$B$11))/4))*'3. Leases'!$C$10,0))</f>
        <v>0</v>
      </c>
      <c r="AP43" s="15" t="n">
        <f aca="false">IF($A43&lt;='3. Leases'!$G$10,0,IF(AL43&lt;'3. Leases'!$H$10,'3. Leases'!$C$10,0))</f>
        <v>0</v>
      </c>
      <c r="AQ43" s="14" t="n">
        <f aca="false">IF($A43&lt;='3. Leases'!$G$11,-1,MOD($A43-'3. Leases'!$G$11-1,('3. Leases'!$H$11+'2. Inputs'!$B$11)))</f>
        <v>3</v>
      </c>
      <c r="AR43" s="15" t="n">
        <f aca="false">IF($A43&lt;='3. Leases'!$G$11,'3. Leases'!$C$11*'3. Leases'!$D$11/4,IF(AQ43&lt;'3. Leases'!$H$11+'2. Inputs'!$B$10,0,'3. Leases'!$C$11*MAX(0,'3. Leases'!$F$11*'3. Leases'!$E$11*(1+'2. Inputs'!$B$6)^(('3. Leases'!$G$11+'3. Leases'!$H$11+INT(($A43-'3. Leases'!$G$11-1)/('3. Leases'!$H$11+'2. Inputs'!$B$11))*('3. Leases'!$H$11+'2. Inputs'!$B$11))/4)-('2. Inputs'!$B$3+'2. Inputs'!$B$4)*(1+'2. Inputs'!$B$7)^(('3. Leases'!$G$11+'3. Leases'!$H$11+INT(($A43-'3. Leases'!$G$11-1)/('3. Leases'!$H$11+'2. Inputs'!$B$11))*('3. Leases'!$H$11+'2. Inputs'!$B$11))/4))/4))</f>
        <v>0</v>
      </c>
      <c r="AS43" s="15" t="n">
        <f aca="false">IF($A43&lt;='3. Leases'!$G$11,'3. Leases'!$C$11*'3. Leases'!$D$11,IF(AQ43&lt;'3. Leases'!$H$11,0,'3. Leases'!$C$11*MAX(0,'3. Leases'!$F$11*'3. Leases'!$E$11*(1+'2. Inputs'!$B$6)^(('3. Leases'!$G$11+'3. Leases'!$H$11+INT(($A43-'3. Leases'!$G$11-1)/('3. Leases'!$H$11+'2. Inputs'!$B$11))*('3. Leases'!$H$11+'2. Inputs'!$B$11))/4)-('2. Inputs'!$B$3+'2. Inputs'!$B$4)*(1+'2. Inputs'!$B$7)^(('3. Leases'!$G$11+'3. Leases'!$H$11+INT(($A43-'3. Leases'!$G$11-1)/('3. Leases'!$H$11+'2. Inputs'!$B$11))*('3. Leases'!$H$11+'2. Inputs'!$B$11))/4))))</f>
        <v>0</v>
      </c>
      <c r="AT43" s="15" t="n">
        <f aca="false">IF($A43&lt;='3. Leases'!$G$11,0,IF(AQ43=0,'3. Leases'!$C$11*'2. Inputs'!$B$8*(1+'2. Inputs'!$B$7)^(('3. Leases'!$G$11+INT(($A43-'3. Leases'!$G$11-1)/('3. Leases'!$H$11+'2. Inputs'!$B$11))*('3. Leases'!$H$11+'2. Inputs'!$B$11))/4),0)+IF(AQ43='3. Leases'!$H$11,'2. Inputs'!$B$12*MAX(0,'3. Leases'!$F$11*'3. Leases'!$E$11*(1+'2. Inputs'!$B$6)^(('3. Leases'!$G$11+'3. Leases'!$H$11+INT(($A43-'3. Leases'!$G$11-1)/('3. Leases'!$H$11+'2. Inputs'!$B$11))*('3. Leases'!$H$11+'2. Inputs'!$B$11))/4)-('2. Inputs'!$B$3+'2. Inputs'!$B$4)*(1+'2. Inputs'!$B$7)^(('3. Leases'!$G$11+'3. Leases'!$H$11+INT(($A43-'3. Leases'!$G$11-1)/('3. Leases'!$H$11+'2. Inputs'!$B$11))*('3. Leases'!$H$11+'2. Inputs'!$B$11))/4))*'3. Leases'!$C$11,0))</f>
        <v>0</v>
      </c>
      <c r="AU43" s="15" t="n">
        <f aca="false">IF($A43&lt;='3. Leases'!$G$11,0,IF(AQ43&lt;'3. Leases'!$H$11,'3. Leases'!$C$11,0))</f>
        <v>2400</v>
      </c>
      <c r="AV43" s="14" t="n">
        <f aca="false">IF($A43&lt;='3. Leases'!$G$12,-1,MOD($A43-'3. Leases'!$G$12-1,('3. Leases'!$H$12+'2. Inputs'!$B$11)))</f>
        <v>13</v>
      </c>
      <c r="AW43" s="15" t="n">
        <f aca="false">IF($A43&lt;='3. Leases'!$G$12,'3. Leases'!$C$12*'3. Leases'!$D$12/4,IF(AV43&lt;'3. Leases'!$H$12+'2. Inputs'!$B$10,0,'3. Leases'!$C$12*MAX(0,'3. Leases'!$F$12*'3. Leases'!$E$12*(1+'2. Inputs'!$B$6)^(('3. Leases'!$G$12+'3. Leases'!$H$12+INT(($A43-'3. Leases'!$G$12-1)/('3. Leases'!$H$12+'2. Inputs'!$B$11))*('3. Leases'!$H$12+'2. Inputs'!$B$11))/4)-('2. Inputs'!$B$3+'2. Inputs'!$B$4)*(1+'2. Inputs'!$B$7)^(('3. Leases'!$G$12+'3. Leases'!$H$12+INT(($A43-'3. Leases'!$G$12-1)/('3. Leases'!$H$12+'2. Inputs'!$B$11))*('3. Leases'!$H$12+'2. Inputs'!$B$11))/4))/4))</f>
        <v>25253.4959536093</v>
      </c>
      <c r="AX43" s="15" t="n">
        <f aca="false">IF($A43&lt;='3. Leases'!$G$12,'3. Leases'!$C$12*'3. Leases'!$D$12,IF(AV43&lt;'3. Leases'!$H$12,0,'3. Leases'!$C$12*MAX(0,'3. Leases'!$F$12*'3. Leases'!$E$12*(1+'2. Inputs'!$B$6)^(('3. Leases'!$G$12+'3. Leases'!$H$12+INT(($A43-'3. Leases'!$G$12-1)/('3. Leases'!$H$12+'2. Inputs'!$B$11))*('3. Leases'!$H$12+'2. Inputs'!$B$11))/4)-('2. Inputs'!$B$3+'2. Inputs'!$B$4)*(1+'2. Inputs'!$B$7)^(('3. Leases'!$G$12+'3. Leases'!$H$12+INT(($A43-'3. Leases'!$G$12-1)/('3. Leases'!$H$12+'2. Inputs'!$B$11))*('3. Leases'!$H$12+'2. Inputs'!$B$11))/4))))</f>
        <v>101013.983814437</v>
      </c>
      <c r="AY43" s="15" t="n">
        <f aca="false">IF($A43&lt;='3. Leases'!$G$12,0,IF(AV43=0,'3. Leases'!$C$12*'2. Inputs'!$B$8*(1+'2. Inputs'!$B$7)^(('3. Leases'!$G$12+INT(($A43-'3. Leases'!$G$12-1)/('3. Leases'!$H$12+'2. Inputs'!$B$11))*('3. Leases'!$H$12+'2. Inputs'!$B$11))/4),0)+IF(AV43='3. Leases'!$H$12,'2. Inputs'!$B$12*MAX(0,'3. Leases'!$F$12*'3. Leases'!$E$12*(1+'2. Inputs'!$B$6)^(('3. Leases'!$G$12+'3. Leases'!$H$12+INT(($A43-'3. Leases'!$G$12-1)/('3. Leases'!$H$12+'2. Inputs'!$B$11))*('3. Leases'!$H$12+'2. Inputs'!$B$11))/4)-('2. Inputs'!$B$3+'2. Inputs'!$B$4)*(1+'2. Inputs'!$B$7)^(('3. Leases'!$G$12+'3. Leases'!$H$12+INT(($A43-'3. Leases'!$G$12-1)/('3. Leases'!$H$12+'2. Inputs'!$B$11))*('3. Leases'!$H$12+'2. Inputs'!$B$11))/4))*'3. Leases'!$C$12,0))</f>
        <v>0</v>
      </c>
      <c r="AZ43" s="15" t="n">
        <f aca="false">IF($A43&lt;='3. Leases'!$G$12,0,IF(AV43&lt;'3. Leases'!$H$12,'3. Leases'!$C$12,0))</f>
        <v>0</v>
      </c>
      <c r="BA43" s="14" t="n">
        <f aca="false">IF($A43&lt;='3. Leases'!$G$13,-1,MOD($A43-'3. Leases'!$G$13-1,('3. Leases'!$H$13+'2. Inputs'!$B$11)))</f>
        <v>7</v>
      </c>
      <c r="BB43" s="15" t="n">
        <f aca="false">IF($A43&lt;='3. Leases'!$G$13,'3. Leases'!$C$13*'3. Leases'!$D$13/4,IF(BA43&lt;'3. Leases'!$H$13+'2. Inputs'!$B$10,0,'3. Leases'!$C$13*MAX(0,'3. Leases'!$F$13*'3. Leases'!$E$13*(1+'2. Inputs'!$B$6)^(('3. Leases'!$G$13+'3. Leases'!$H$13+INT(($A43-'3. Leases'!$G$13-1)/('3. Leases'!$H$13+'2. Inputs'!$B$11))*('3. Leases'!$H$13+'2. Inputs'!$B$11))/4)-('2. Inputs'!$B$3+'2. Inputs'!$B$4)*(1+'2. Inputs'!$B$7)^(('3. Leases'!$G$13+'3. Leases'!$H$13+INT(($A43-'3. Leases'!$G$13-1)/('3. Leases'!$H$13+'2. Inputs'!$B$11))*('3. Leases'!$H$13+'2. Inputs'!$B$11))/4))/4))</f>
        <v>49632.7261681186</v>
      </c>
      <c r="BC43" s="15" t="n">
        <f aca="false">IF($A43&lt;='3. Leases'!$G$13,'3. Leases'!$C$13*'3. Leases'!$D$13,IF(BA43&lt;'3. Leases'!$H$13,0,'3. Leases'!$C$13*MAX(0,'3. Leases'!$F$13*'3. Leases'!$E$13*(1+'2. Inputs'!$B$6)^(('3. Leases'!$G$13+'3. Leases'!$H$13+INT(($A43-'3. Leases'!$G$13-1)/('3. Leases'!$H$13+'2. Inputs'!$B$11))*('3. Leases'!$H$13+'2. Inputs'!$B$11))/4)-('2. Inputs'!$B$3+'2. Inputs'!$B$4)*(1+'2. Inputs'!$B$7)^(('3. Leases'!$G$13+'3. Leases'!$H$13+INT(($A43-'3. Leases'!$G$13-1)/('3. Leases'!$H$13+'2. Inputs'!$B$11))*('3. Leases'!$H$13+'2. Inputs'!$B$11))/4))))</f>
        <v>198530.904672474</v>
      </c>
      <c r="BD43" s="15" t="n">
        <f aca="false">IF($A43&lt;='3. Leases'!$G$13,0,IF(BA43=0,'3. Leases'!$C$13*'2. Inputs'!$B$8*(1+'2. Inputs'!$B$7)^(('3. Leases'!$G$13+INT(($A43-'3. Leases'!$G$13-1)/('3. Leases'!$H$13+'2. Inputs'!$B$11))*('3. Leases'!$H$13+'2. Inputs'!$B$11))/4),0)+IF(BA43='3. Leases'!$H$13,'2. Inputs'!$B$12*MAX(0,'3. Leases'!$F$13*'3. Leases'!$E$13*(1+'2. Inputs'!$B$6)^(('3. Leases'!$G$13+'3. Leases'!$H$13+INT(($A43-'3. Leases'!$G$13-1)/('3. Leases'!$H$13+'2. Inputs'!$B$11))*('3. Leases'!$H$13+'2. Inputs'!$B$11))/4)-('2. Inputs'!$B$3+'2. Inputs'!$B$4)*(1+'2. Inputs'!$B$7)^(('3. Leases'!$G$13+'3. Leases'!$H$13+INT(($A43-'3. Leases'!$G$13-1)/('3. Leases'!$H$13+'2. Inputs'!$B$11))*('3. Leases'!$H$13+'2. Inputs'!$B$11))/4))*'3. Leases'!$C$13,0))</f>
        <v>0</v>
      </c>
      <c r="BE43" s="15" t="n">
        <f aca="false">IF($A43&lt;='3. Leases'!$G$13,0,IF(BA43&lt;'3. Leases'!$H$13,'3. Leases'!$C$13,0))</f>
        <v>0</v>
      </c>
      <c r="BF43" s="14" t="n">
        <f aca="false">IF($A43&lt;='3. Leases'!$G$14,-1,MOD($A43-'3. Leases'!$G$14-1,('3. Leases'!$H$14+'2. Inputs'!$B$11)))</f>
        <v>5</v>
      </c>
      <c r="BG43" s="15" t="n">
        <f aca="false">IF($A43&lt;='3. Leases'!$G$14,'3. Leases'!$C$14*'3. Leases'!$D$14/4,IF(BF43&lt;'3. Leases'!$H$14+'2. Inputs'!$B$10,0,'3. Leases'!$C$14*MAX(0,'3. Leases'!$F$14*'3. Leases'!$E$14*(1+'2. Inputs'!$B$6)^(('3. Leases'!$G$14+'3. Leases'!$H$14+INT(($A43-'3. Leases'!$G$14-1)/('3. Leases'!$H$14+'2. Inputs'!$B$11))*('3. Leases'!$H$14+'2. Inputs'!$B$11))/4)-('2. Inputs'!$B$3+'2. Inputs'!$B$4)*(1+'2. Inputs'!$B$7)^(('3. Leases'!$G$14+'3. Leases'!$H$14+INT(($A43-'3. Leases'!$G$14-1)/('3. Leases'!$H$14+'2. Inputs'!$B$11))*('3. Leases'!$H$14+'2. Inputs'!$B$11))/4))/4))</f>
        <v>0</v>
      </c>
      <c r="BH43" s="15" t="n">
        <f aca="false">IF($A43&lt;='3. Leases'!$G$14,'3. Leases'!$C$14*'3. Leases'!$D$14,IF(BF43&lt;'3. Leases'!$H$14,0,'3. Leases'!$C$14*MAX(0,'3. Leases'!$F$14*'3. Leases'!$E$14*(1+'2. Inputs'!$B$6)^(('3. Leases'!$G$14+'3. Leases'!$H$14+INT(($A43-'3. Leases'!$G$14-1)/('3. Leases'!$H$14+'2. Inputs'!$B$11))*('3. Leases'!$H$14+'2. Inputs'!$B$11))/4)-('2. Inputs'!$B$3+'2. Inputs'!$B$4)*(1+'2. Inputs'!$B$7)^(('3. Leases'!$G$14+'3. Leases'!$H$14+INT(($A43-'3. Leases'!$G$14-1)/('3. Leases'!$H$14+'2. Inputs'!$B$11))*('3. Leases'!$H$14+'2. Inputs'!$B$11))/4))))</f>
        <v>511591.288031922</v>
      </c>
      <c r="BI43" s="15" t="n">
        <f aca="false">IF($A43&lt;='3. Leases'!$G$14,0,IF(BF43=0,'3. Leases'!$C$14*'2. Inputs'!$B$8*(1+'2. Inputs'!$B$7)^(('3. Leases'!$G$14+INT(($A43-'3. Leases'!$G$14-1)/('3. Leases'!$H$14+'2. Inputs'!$B$11))*('3. Leases'!$H$14+'2. Inputs'!$B$11))/4),0)+IF(BF43='3. Leases'!$H$14,'2. Inputs'!$B$12*MAX(0,'3. Leases'!$F$14*'3. Leases'!$E$14*(1+'2. Inputs'!$B$6)^(('3. Leases'!$G$14+'3. Leases'!$H$14+INT(($A43-'3. Leases'!$G$14-1)/('3. Leases'!$H$14+'2. Inputs'!$B$11))*('3. Leases'!$H$14+'2. Inputs'!$B$11))/4)-('2. Inputs'!$B$3+'2. Inputs'!$B$4)*(1+'2. Inputs'!$B$7)^(('3. Leases'!$G$14+'3. Leases'!$H$14+INT(($A43-'3. Leases'!$G$14-1)/('3. Leases'!$H$14+'2. Inputs'!$B$11))*('3. Leases'!$H$14+'2. Inputs'!$B$11))/4))*'3. Leases'!$C$14,0))</f>
        <v>0</v>
      </c>
      <c r="BJ43" s="15" t="n">
        <f aca="false">IF($A43&lt;='3. Leases'!$G$14,0,IF(BF43&lt;'3. Leases'!$H$14,'3. Leases'!$C$14,0))</f>
        <v>0</v>
      </c>
      <c r="BK43" s="14" t="n">
        <f aca="false">IF($A43&lt;='3. Leases'!$G$15,-1,MOD($A43-'3. Leases'!$G$15-1,('3. Leases'!$H$15+'2. Inputs'!$B$11)))</f>
        <v>23</v>
      </c>
      <c r="BL43" s="15" t="n">
        <f aca="false">IF($A43&lt;='3. Leases'!$G$15,'3. Leases'!$C$15*'3. Leases'!$D$15/4,IF(BK43&lt;'3. Leases'!$H$15+'2. Inputs'!$B$10,0,'3. Leases'!$C$15*MAX(0,'3. Leases'!$F$15*'3. Leases'!$E$15*(1+'2. Inputs'!$B$6)^(('3. Leases'!$G$15+'3. Leases'!$H$15+INT(($A43-'3. Leases'!$G$15-1)/('3. Leases'!$H$15+'2. Inputs'!$B$11))*('3. Leases'!$H$15+'2. Inputs'!$B$11))/4)-('2. Inputs'!$B$3+'2. Inputs'!$B$4)*(1+'2. Inputs'!$B$7)^(('3. Leases'!$G$15+'3. Leases'!$H$15+INT(($A43-'3. Leases'!$G$15-1)/('3. Leases'!$H$15+'2. Inputs'!$B$11))*('3. Leases'!$H$15+'2. Inputs'!$B$11))/4))/4))</f>
        <v>47760.5905913129</v>
      </c>
      <c r="BM43" s="15" t="n">
        <f aca="false">IF($A43&lt;='3. Leases'!$G$15,'3. Leases'!$C$15*'3. Leases'!$D$15,IF(BK43&lt;'3. Leases'!$H$15,0,'3. Leases'!$C$15*MAX(0,'3. Leases'!$F$15*'3. Leases'!$E$15*(1+'2. Inputs'!$B$6)^(('3. Leases'!$G$15+'3. Leases'!$H$15+INT(($A43-'3. Leases'!$G$15-1)/('3. Leases'!$H$15+'2. Inputs'!$B$11))*('3. Leases'!$H$15+'2. Inputs'!$B$11))/4)-('2. Inputs'!$B$3+'2. Inputs'!$B$4)*(1+'2. Inputs'!$B$7)^(('3. Leases'!$G$15+'3. Leases'!$H$15+INT(($A43-'3. Leases'!$G$15-1)/('3. Leases'!$H$15+'2. Inputs'!$B$11))*('3. Leases'!$H$15+'2. Inputs'!$B$11))/4))))</f>
        <v>191042.362365252</v>
      </c>
      <c r="BN43" s="15" t="n">
        <f aca="false">IF($A43&lt;='3. Leases'!$G$15,0,IF(BK43=0,'3. Leases'!$C$15*'2. Inputs'!$B$8*(1+'2. Inputs'!$B$7)^(('3. Leases'!$G$15+INT(($A43-'3. Leases'!$G$15-1)/('3. Leases'!$H$15+'2. Inputs'!$B$11))*('3. Leases'!$H$15+'2. Inputs'!$B$11))/4),0)+IF(BK43='3. Leases'!$H$15,'2. Inputs'!$B$12*MAX(0,'3. Leases'!$F$15*'3. Leases'!$E$15*(1+'2. Inputs'!$B$6)^(('3. Leases'!$G$15+'3. Leases'!$H$15+INT(($A43-'3. Leases'!$G$15-1)/('3. Leases'!$H$15+'2. Inputs'!$B$11))*('3. Leases'!$H$15+'2. Inputs'!$B$11))/4)-('2. Inputs'!$B$3+'2. Inputs'!$B$4)*(1+'2. Inputs'!$B$7)^(('3. Leases'!$G$15+'3. Leases'!$H$15+INT(($A43-'3. Leases'!$G$15-1)/('3. Leases'!$H$15+'2. Inputs'!$B$11))*('3. Leases'!$H$15+'2. Inputs'!$B$11))/4))*'3. Leases'!$C$15,0))</f>
        <v>0</v>
      </c>
      <c r="BO43" s="15" t="n">
        <f aca="false">IF($A43&lt;='3. Leases'!$G$15,0,IF(BK43&lt;'3. Leases'!$H$15,'3. Leases'!$C$15,0))</f>
        <v>0</v>
      </c>
      <c r="BP43" s="14" t="n">
        <f aca="false">IF($A43&lt;='3. Leases'!$G$16,-1,MOD($A43-'3. Leases'!$G$16-1,('3. Leases'!$H$16+'2. Inputs'!$B$11)))</f>
        <v>11</v>
      </c>
      <c r="BQ43" s="15" t="n">
        <f aca="false">IF($A43&lt;='3. Leases'!$G$16,'3. Leases'!$C$16*'3. Leases'!$D$16/4,IF(BP43&lt;'3. Leases'!$H$16+'2. Inputs'!$B$10,0,'3. Leases'!$C$16*MAX(0,'3. Leases'!$F$16*'3. Leases'!$E$16*(1+'2. Inputs'!$B$6)^(('3. Leases'!$G$16+'3. Leases'!$H$16+INT(($A43-'3. Leases'!$G$16-1)/('3. Leases'!$H$16+'2. Inputs'!$B$11))*('3. Leases'!$H$16+'2. Inputs'!$B$11))/4)-('2. Inputs'!$B$3+'2. Inputs'!$B$4)*(1+'2. Inputs'!$B$7)^(('3. Leases'!$G$16+'3. Leases'!$H$16+INT(($A43-'3. Leases'!$G$16-1)/('3. Leases'!$H$16+'2. Inputs'!$B$11))*('3. Leases'!$H$16+'2. Inputs'!$B$11))/4))/4))</f>
        <v>46189.4429375578</v>
      </c>
      <c r="BR43" s="15" t="n">
        <f aca="false">IF($A43&lt;='3. Leases'!$G$16,'3. Leases'!$C$16*'3. Leases'!$D$16,IF(BP43&lt;'3. Leases'!$H$16,0,'3. Leases'!$C$16*MAX(0,'3. Leases'!$F$16*'3. Leases'!$E$16*(1+'2. Inputs'!$B$6)^(('3. Leases'!$G$16+'3. Leases'!$H$16+INT(($A43-'3. Leases'!$G$16-1)/('3. Leases'!$H$16+'2. Inputs'!$B$11))*('3. Leases'!$H$16+'2. Inputs'!$B$11))/4)-('2. Inputs'!$B$3+'2. Inputs'!$B$4)*(1+'2. Inputs'!$B$7)^(('3. Leases'!$G$16+'3. Leases'!$H$16+INT(($A43-'3. Leases'!$G$16-1)/('3. Leases'!$H$16+'2. Inputs'!$B$11))*('3. Leases'!$H$16+'2. Inputs'!$B$11))/4))))</f>
        <v>184757.771750231</v>
      </c>
      <c r="BS43" s="15" t="n">
        <f aca="false">IF($A43&lt;='3. Leases'!$G$16,0,IF(BP43=0,'3. Leases'!$C$16*'2. Inputs'!$B$8*(1+'2. Inputs'!$B$7)^(('3. Leases'!$G$16+INT(($A43-'3. Leases'!$G$16-1)/('3. Leases'!$H$16+'2. Inputs'!$B$11))*('3. Leases'!$H$16+'2. Inputs'!$B$11))/4),0)+IF(BP43='3. Leases'!$H$16,'2. Inputs'!$B$12*MAX(0,'3. Leases'!$F$16*'3. Leases'!$E$16*(1+'2. Inputs'!$B$6)^(('3. Leases'!$G$16+'3. Leases'!$H$16+INT(($A43-'3. Leases'!$G$16-1)/('3. Leases'!$H$16+'2. Inputs'!$B$11))*('3. Leases'!$H$16+'2. Inputs'!$B$11))/4)-('2. Inputs'!$B$3+'2. Inputs'!$B$4)*(1+'2. Inputs'!$B$7)^(('3. Leases'!$G$16+'3. Leases'!$H$16+INT(($A43-'3. Leases'!$G$16-1)/('3. Leases'!$H$16+'2. Inputs'!$B$11))*('3. Leases'!$H$16+'2. Inputs'!$B$11))/4))*'3. Leases'!$C$16,0))</f>
        <v>0</v>
      </c>
      <c r="BT43" s="15" t="n">
        <f aca="false">IF($A43&lt;='3. Leases'!$G$16,0,IF(BP43&lt;'3. Leases'!$H$16,'3. Leases'!$C$16,0))</f>
        <v>0</v>
      </c>
      <c r="BU43" s="14" t="n">
        <f aca="false">IF($A43&lt;='3. Leases'!$G$17,-1,MOD($A43-'3. Leases'!$G$17-1,('3. Leases'!$H$17+'2. Inputs'!$B$11)))</f>
        <v>11</v>
      </c>
      <c r="BV43" s="15" t="n">
        <f aca="false">IF($A43&lt;='3. Leases'!$G$17,'3. Leases'!$C$17*'3. Leases'!$D$17/4,IF(BU43&lt;'3. Leases'!$H$17+'2. Inputs'!$B$10,0,'3. Leases'!$C$17*MAX(0,'3. Leases'!$F$17*'3. Leases'!$E$17*(1+'2. Inputs'!$B$6)^(('3. Leases'!$G$17+'3. Leases'!$H$17+INT(($A43-'3. Leases'!$G$17-1)/('3. Leases'!$H$17+'2. Inputs'!$B$11))*('3. Leases'!$H$17+'2. Inputs'!$B$11))/4)-('2. Inputs'!$B$3+'2. Inputs'!$B$4)*(1+'2. Inputs'!$B$7)^(('3. Leases'!$G$17+'3. Leases'!$H$17+INT(($A43-'3. Leases'!$G$17-1)/('3. Leases'!$H$17+'2. Inputs'!$B$11))*('3. Leases'!$H$17+'2. Inputs'!$B$11))/4))/4))</f>
        <v>25272.3827075474</v>
      </c>
      <c r="BW43" s="15" t="n">
        <f aca="false">IF($A43&lt;='3. Leases'!$G$17,'3. Leases'!$C$17*'3. Leases'!$D$17,IF(BU43&lt;'3. Leases'!$H$17,0,'3. Leases'!$C$17*MAX(0,'3. Leases'!$F$17*'3. Leases'!$E$17*(1+'2. Inputs'!$B$6)^(('3. Leases'!$G$17+'3. Leases'!$H$17+INT(($A43-'3. Leases'!$G$17-1)/('3. Leases'!$H$17+'2. Inputs'!$B$11))*('3. Leases'!$H$17+'2. Inputs'!$B$11))/4)-('2. Inputs'!$B$3+'2. Inputs'!$B$4)*(1+'2. Inputs'!$B$7)^(('3. Leases'!$G$17+'3. Leases'!$H$17+INT(($A43-'3. Leases'!$G$17-1)/('3. Leases'!$H$17+'2. Inputs'!$B$11))*('3. Leases'!$H$17+'2. Inputs'!$B$11))/4))))</f>
        <v>101089.530830189</v>
      </c>
      <c r="BX43" s="15" t="n">
        <f aca="false">IF($A43&lt;='3. Leases'!$G$17,0,IF(BU43=0,'3. Leases'!$C$17*'2. Inputs'!$B$8*(1+'2. Inputs'!$B$7)^(('3. Leases'!$G$17+INT(($A43-'3. Leases'!$G$17-1)/('3. Leases'!$H$17+'2. Inputs'!$B$11))*('3. Leases'!$H$17+'2. Inputs'!$B$11))/4),0)+IF(BU43='3. Leases'!$H$17,'2. Inputs'!$B$12*MAX(0,'3. Leases'!$F$17*'3. Leases'!$E$17*(1+'2. Inputs'!$B$6)^(('3. Leases'!$G$17+'3. Leases'!$H$17+INT(($A43-'3. Leases'!$G$17-1)/('3. Leases'!$H$17+'2. Inputs'!$B$11))*('3. Leases'!$H$17+'2. Inputs'!$B$11))/4)-('2. Inputs'!$B$3+'2. Inputs'!$B$4)*(1+'2. Inputs'!$B$7)^(('3. Leases'!$G$17+'3. Leases'!$H$17+INT(($A43-'3. Leases'!$G$17-1)/('3. Leases'!$H$17+'2. Inputs'!$B$11))*('3. Leases'!$H$17+'2. Inputs'!$B$11))/4))*'3. Leases'!$C$17,0))</f>
        <v>0</v>
      </c>
      <c r="BY43" s="15" t="n">
        <f aca="false">IF($A43&lt;='3. Leases'!$G$17,0,IF(BU43&lt;'3. Leases'!$H$17,'3. Leases'!$C$17,0))</f>
        <v>0</v>
      </c>
      <c r="BZ43" s="14" t="n">
        <f aca="false">IF($A43&lt;='3. Leases'!$G$18,-1,MOD($A43-'3. Leases'!$G$18-1,('3. Leases'!$H$18+'2. Inputs'!$B$11)))</f>
        <v>19</v>
      </c>
      <c r="CA43" s="15" t="n">
        <f aca="false">IF($A43&lt;='3. Leases'!$G$18,'3. Leases'!$C$18*'3. Leases'!$D$18/4,IF(BZ43&lt;'3. Leases'!$H$18+'2. Inputs'!$B$10,0,'3. Leases'!$C$18*MAX(0,'3. Leases'!$F$18*'3. Leases'!$E$18*(1+'2. Inputs'!$B$6)^(('3. Leases'!$G$18+'3. Leases'!$H$18+INT(($A43-'3. Leases'!$G$18-1)/('3. Leases'!$H$18+'2. Inputs'!$B$11))*('3. Leases'!$H$18+'2. Inputs'!$B$11))/4)-('2. Inputs'!$B$3+'2. Inputs'!$B$4)*(1+'2. Inputs'!$B$7)^(('3. Leases'!$G$18+'3. Leases'!$H$18+INT(($A43-'3. Leases'!$G$18-1)/('3. Leases'!$H$18+'2. Inputs'!$B$11))*('3. Leases'!$H$18+'2. Inputs'!$B$11))/4))/4))</f>
        <v>97650.1310263876</v>
      </c>
      <c r="CB43" s="15" t="n">
        <f aca="false">IF($A43&lt;='3. Leases'!$G$18,'3. Leases'!$C$18*'3. Leases'!$D$18,IF(BZ43&lt;'3. Leases'!$H$18,0,'3. Leases'!$C$18*MAX(0,'3. Leases'!$F$18*'3. Leases'!$E$18*(1+'2. Inputs'!$B$6)^(('3. Leases'!$G$18+'3. Leases'!$H$18+INT(($A43-'3. Leases'!$G$18-1)/('3. Leases'!$H$18+'2. Inputs'!$B$11))*('3. Leases'!$H$18+'2. Inputs'!$B$11))/4)-('2. Inputs'!$B$3+'2. Inputs'!$B$4)*(1+'2. Inputs'!$B$7)^(('3. Leases'!$G$18+'3. Leases'!$H$18+INT(($A43-'3. Leases'!$G$18-1)/('3. Leases'!$H$18+'2. Inputs'!$B$11))*('3. Leases'!$H$18+'2. Inputs'!$B$11))/4))))</f>
        <v>390600.52410555</v>
      </c>
      <c r="CC43" s="15" t="n">
        <f aca="false">IF($A43&lt;='3. Leases'!$G$18,0,IF(BZ43=0,'3. Leases'!$C$18*'2. Inputs'!$B$8*(1+'2. Inputs'!$B$7)^(('3. Leases'!$G$18+INT(($A43-'3. Leases'!$G$18-1)/('3. Leases'!$H$18+'2. Inputs'!$B$11))*('3. Leases'!$H$18+'2. Inputs'!$B$11))/4),0)+IF(BZ43='3. Leases'!$H$18,'2. Inputs'!$B$12*MAX(0,'3. Leases'!$F$18*'3. Leases'!$E$18*(1+'2. Inputs'!$B$6)^(('3. Leases'!$G$18+'3. Leases'!$H$18+INT(($A43-'3. Leases'!$G$18-1)/('3. Leases'!$H$18+'2. Inputs'!$B$11))*('3. Leases'!$H$18+'2. Inputs'!$B$11))/4)-('2. Inputs'!$B$3+'2. Inputs'!$B$4)*(1+'2. Inputs'!$B$7)^(('3. Leases'!$G$18+'3. Leases'!$H$18+INT(($A43-'3. Leases'!$G$18-1)/('3. Leases'!$H$18+'2. Inputs'!$B$11))*('3. Leases'!$H$18+'2. Inputs'!$B$11))/4))*'3. Leases'!$C$18,0))</f>
        <v>0</v>
      </c>
      <c r="CD43" s="15" t="n">
        <f aca="false">IF($A43&lt;='3. Leases'!$G$18,0,IF(BZ43&lt;'3. Leases'!$H$18,'3. Leases'!$C$18,0))</f>
        <v>0</v>
      </c>
      <c r="CE43" s="14" t="n">
        <f aca="false">IF($A43&lt;='3. Leases'!$G$19,-1,MOD($A43-'3. Leases'!$G$19-1,('3. Leases'!$H$19+'2. Inputs'!$B$11)))</f>
        <v>15</v>
      </c>
      <c r="CF43" s="15" t="n">
        <f aca="false">IF($A43&lt;='3. Leases'!$G$19,'3. Leases'!$C$19*'3. Leases'!$D$19/4,IF(CE43&lt;'3. Leases'!$H$19+'2. Inputs'!$B$10,0,'3. Leases'!$C$19*MAX(0,'3. Leases'!$F$19*'3. Leases'!$E$19*(1+'2. Inputs'!$B$6)^(('3. Leases'!$G$19+'3. Leases'!$H$19+INT(($A43-'3. Leases'!$G$19-1)/('3. Leases'!$H$19+'2. Inputs'!$B$11))*('3. Leases'!$H$19+'2. Inputs'!$B$11))/4)-('2. Inputs'!$B$3+'2. Inputs'!$B$4)*(1+'2. Inputs'!$B$7)^(('3. Leases'!$G$19+'3. Leases'!$H$19+INT(($A43-'3. Leases'!$G$19-1)/('3. Leases'!$H$19+'2. Inputs'!$B$11))*('3. Leases'!$H$19+'2. Inputs'!$B$11))/4))/4))</f>
        <v>24444.2574627658</v>
      </c>
      <c r="CG43" s="15" t="n">
        <f aca="false">IF($A43&lt;='3. Leases'!$G$19,'3. Leases'!$C$19*'3. Leases'!$D$19,IF(CE43&lt;'3. Leases'!$H$19,0,'3. Leases'!$C$19*MAX(0,'3. Leases'!$F$19*'3. Leases'!$E$19*(1+'2. Inputs'!$B$6)^(('3. Leases'!$G$19+'3. Leases'!$H$19+INT(($A43-'3. Leases'!$G$19-1)/('3. Leases'!$H$19+'2. Inputs'!$B$11))*('3. Leases'!$H$19+'2. Inputs'!$B$11))/4)-('2. Inputs'!$B$3+'2. Inputs'!$B$4)*(1+'2. Inputs'!$B$7)^(('3. Leases'!$G$19+'3. Leases'!$H$19+INT(($A43-'3. Leases'!$G$19-1)/('3. Leases'!$H$19+'2. Inputs'!$B$11))*('3. Leases'!$H$19+'2. Inputs'!$B$11))/4))))</f>
        <v>97777.029851063</v>
      </c>
      <c r="CH43" s="15" t="n">
        <f aca="false">IF($A43&lt;='3. Leases'!$G$19,0,IF(CE43=0,'3. Leases'!$C$19*'2. Inputs'!$B$8*(1+'2. Inputs'!$B$7)^(('3. Leases'!$G$19+INT(($A43-'3. Leases'!$G$19-1)/('3. Leases'!$H$19+'2. Inputs'!$B$11))*('3. Leases'!$H$19+'2. Inputs'!$B$11))/4),0)+IF(CE43='3. Leases'!$H$19,'2. Inputs'!$B$12*MAX(0,'3. Leases'!$F$19*'3. Leases'!$E$19*(1+'2. Inputs'!$B$6)^(('3. Leases'!$G$19+'3. Leases'!$H$19+INT(($A43-'3. Leases'!$G$19-1)/('3. Leases'!$H$19+'2. Inputs'!$B$11))*('3. Leases'!$H$19+'2. Inputs'!$B$11))/4)-('2. Inputs'!$B$3+'2. Inputs'!$B$4)*(1+'2. Inputs'!$B$7)^(('3. Leases'!$G$19+'3. Leases'!$H$19+INT(($A43-'3. Leases'!$G$19-1)/('3. Leases'!$H$19+'2. Inputs'!$B$11))*('3. Leases'!$H$19+'2. Inputs'!$B$11))/4))*'3. Leases'!$C$19,0))</f>
        <v>0</v>
      </c>
      <c r="CI43" s="15" t="n">
        <f aca="false">IF($A43&lt;='3. Leases'!$G$19,0,IF(CE43&lt;'3. Leases'!$H$19,'3. Leases'!$C$19,0))</f>
        <v>0</v>
      </c>
      <c r="CJ43" s="15" t="n">
        <f aca="false">D43+I43+N43+S43+X43+AC43+AH43+AM43+AR43+AW43+BB43+BG43+BL43+BQ43+BV43+CA43+CF43</f>
        <v>802091.436263065</v>
      </c>
      <c r="CK43" s="15" t="n">
        <f aca="false">E43+J43+O43+T43+Y43+AD43+AI43+AN43+AS43+AX43+BC43+BH43+BM43+BR43+BW43+CB43+CG43</f>
        <v>3942813.89326197</v>
      </c>
      <c r="CL43" s="15" t="n">
        <f aca="false">F43+K43+P43+U43+Z43+AE43+AJ43+AO43+AT43+AY43+BD43+BI43+BN43+BS43+BX43+CC43+CH43</f>
        <v>0</v>
      </c>
      <c r="CM43" s="15" t="n">
        <f aca="false">G43+L43+Q43+V43+AA43+AF43+AK43+AP43+AU43+AZ43+BE43+BJ43+BO43+BT43+BY43+CD43+CI43</f>
        <v>4250</v>
      </c>
      <c r="CN43" s="15" t="n">
        <f aca="false">CJ43*(1-'2. Inputs'!$B$13)*(1-'2. Inputs'!$B$15)-CM43*('2. Inputs'!$B$5-'2. Inputs'!$B$4*MIN('2. Inputs'!$B$14,'2. Inputs'!$B$9)/'2. Inputs'!$B$9)*(1+'2. Inputs'!$B$7)^(($A43-1)/4)/4</f>
        <v>602483.946081488</v>
      </c>
      <c r="CO43" s="15" t="n">
        <f aca="false">CN43-CL43</f>
        <v>602483.946081488</v>
      </c>
      <c r="CP43" s="16" t="n">
        <f aca="false">1/(1+((1+'2. Inputs'!$B$16)^0.25-1))^$A43</f>
        <v>0.442285415036896</v>
      </c>
      <c r="CQ43" s="15" t="n">
        <f aca="false">CO43*CP43</f>
        <v>266469.862145718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4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0"/>
    <col collapsed="false" customWidth="true" hidden="false" outlineLevel="0" max="2" min="2" style="0" width="18"/>
    <col collapsed="false" customWidth="true" hidden="false" outlineLevel="0" max="3" min="3" style="0" width="10"/>
    <col collapsed="false" customWidth="true" hidden="false" outlineLevel="0" max="4" min="4" style="0" width="16"/>
  </cols>
  <sheetData>
    <row r="1" customFormat="false" ht="16.15" hidden="false" customHeight="false" outlineLevel="0" collapsed="false">
      <c r="A1" s="6" t="s">
        <v>162</v>
      </c>
      <c r="C1" s="4" t="s">
        <v>163</v>
      </c>
    </row>
    <row r="3" customFormat="false" ht="15" hidden="false" customHeight="false" outlineLevel="0" collapsed="false">
      <c r="A3" s="0" t="s">
        <v>164</v>
      </c>
      <c r="B3" s="15" t="n">
        <f aca="false">'4. Cash flow'!CK43</f>
        <v>3942813.89326197</v>
      </c>
      <c r="C3" s="0" t="n">
        <v>0</v>
      </c>
      <c r="D3" s="15" t="n">
        <f aca="false">-'2. Inputs'!$B$20*(1+'2. Inputs'!$B$18)</f>
        <v>-70290000</v>
      </c>
    </row>
    <row r="4" customFormat="false" ht="15" hidden="false" customHeight="false" outlineLevel="0" collapsed="false">
      <c r="A4" s="0" t="s">
        <v>165</v>
      </c>
      <c r="B4" s="15" t="n">
        <f aca="false">'4. Cash flow'!CM43</f>
        <v>4250</v>
      </c>
      <c r="C4" s="0" t="n">
        <v>1</v>
      </c>
      <c r="D4" s="15" t="n">
        <f aca="false">'4. Cash flow'!CO4</f>
        <v>901106.875</v>
      </c>
    </row>
    <row r="5" customFormat="false" ht="15" hidden="false" customHeight="false" outlineLevel="0" collapsed="false">
      <c r="A5" s="0" t="s">
        <v>166</v>
      </c>
      <c r="B5" s="15" t="n">
        <f aca="false">'4. Cash flow'!G43*MAX(0,'3. Leases'!$F$3*'3. Leases'!$E$3*(1+'2. Inputs'!$B$6)^((40-1)/4)-('2. Inputs'!$B$3+'2. Inputs'!$B$4)*(1+'2. Inputs'!$B$7)^((40-1)/4))+'4. Cash flow'!L43*MAX(0,'3. Leases'!$F$4*'3. Leases'!$E$4*(1+'2. Inputs'!$B$6)^((40-1)/4)-('2. Inputs'!$B$3+'2. Inputs'!$B$4)*(1+'2. Inputs'!$B$7)^((40-1)/4))+'4. Cash flow'!Q43*MAX(0,'3. Leases'!$F$5*'3. Leases'!$E$5*(1+'2. Inputs'!$B$6)^((40-1)/4)-('2. Inputs'!$B$3+'2. Inputs'!$B$4)*(1+'2. Inputs'!$B$7)^((40-1)/4))+'4. Cash flow'!V43*MAX(0,'3. Leases'!$F$6*'3. Leases'!$E$6*(1+'2. Inputs'!$B$6)^((40-1)/4)-('2. Inputs'!$B$3+'2. Inputs'!$B$4)*(1+'2. Inputs'!$B$7)^((40-1)/4))+'4. Cash flow'!AA43*MAX(0,'3. Leases'!$F$7*'3. Leases'!$E$7*(1+'2. Inputs'!$B$6)^((40-1)/4)-('2. Inputs'!$B$3+'2. Inputs'!$B$4)*(1+'2. Inputs'!$B$7)^((40-1)/4))+'4. Cash flow'!AF43*MAX(0,'3. Leases'!$F$8*'3. Leases'!$E$8*(1+'2. Inputs'!$B$6)^((40-1)/4)-('2. Inputs'!$B$3+'2. Inputs'!$B$4)*(1+'2. Inputs'!$B$7)^((40-1)/4))+'4. Cash flow'!AK43*MAX(0,'3. Leases'!$F$9*'3. Leases'!$E$9*(1+'2. Inputs'!$B$6)^((40-1)/4)-('2. Inputs'!$B$3+'2. Inputs'!$B$4)*(1+'2. Inputs'!$B$7)^((40-1)/4))+'4. Cash flow'!AP43*MAX(0,'3. Leases'!$F$10*'3. Leases'!$E$10*(1+'2. Inputs'!$B$6)^((40-1)/4)-('2. Inputs'!$B$3+'2. Inputs'!$B$4)*(1+'2. Inputs'!$B$7)^((40-1)/4))+'4. Cash flow'!AU43*MAX(0,'3. Leases'!$F$11*'3. Leases'!$E$11*(1+'2. Inputs'!$B$6)^((40-1)/4)-('2. Inputs'!$B$3+'2. Inputs'!$B$4)*(1+'2. Inputs'!$B$7)^((40-1)/4))+'4. Cash flow'!AZ43*MAX(0,'3. Leases'!$F$12*'3. Leases'!$E$12*(1+'2. Inputs'!$B$6)^((40-1)/4)-('2. Inputs'!$B$3+'2. Inputs'!$B$4)*(1+'2. Inputs'!$B$7)^((40-1)/4))+'4. Cash flow'!BE43*MAX(0,'3. Leases'!$F$13*'3. Leases'!$E$13*(1+'2. Inputs'!$B$6)^((40-1)/4)-('2. Inputs'!$B$3+'2. Inputs'!$B$4)*(1+'2. Inputs'!$B$7)^((40-1)/4))+'4. Cash flow'!BJ43*MAX(0,'3. Leases'!$F$14*'3. Leases'!$E$14*(1+'2. Inputs'!$B$6)^((40-1)/4)-('2. Inputs'!$B$3+'2. Inputs'!$B$4)*(1+'2. Inputs'!$B$7)^((40-1)/4))+'4. Cash flow'!BO43*MAX(0,'3. Leases'!$F$15*'3. Leases'!$E$15*(1+'2. Inputs'!$B$6)^((40-1)/4)-('2. Inputs'!$B$3+'2. Inputs'!$B$4)*(1+'2. Inputs'!$B$7)^((40-1)/4))+'4. Cash flow'!BT43*MAX(0,'3. Leases'!$F$16*'3. Leases'!$E$16*(1+'2. Inputs'!$B$6)^((40-1)/4)-('2. Inputs'!$B$3+'2. Inputs'!$B$4)*(1+'2. Inputs'!$B$7)^((40-1)/4))+'4. Cash flow'!BY43*MAX(0,'3. Leases'!$F$17*'3. Leases'!$E$17*(1+'2. Inputs'!$B$6)^((40-1)/4)-('2. Inputs'!$B$3+'2. Inputs'!$B$4)*(1+'2. Inputs'!$B$7)^((40-1)/4))+'4. Cash flow'!CD43*MAX(0,'3. Leases'!$F$18*'3. Leases'!$E$18*(1+'2. Inputs'!$B$6)^((40-1)/4)-('2. Inputs'!$B$3+'2. Inputs'!$B$4)*(1+'2. Inputs'!$B$7)^((40-1)/4))+'4. Cash flow'!CI43*MAX(0,'3. Leases'!$F$19*'3. Leases'!$E$19*(1+'2. Inputs'!$B$6)^((40-1)/4)-('2. Inputs'!$B$3+'2. Inputs'!$B$4)*(1+'2. Inputs'!$B$7)^((40-1)/4))</f>
        <v>1250223.12644418</v>
      </c>
      <c r="C5" s="0" t="n">
        <v>2</v>
      </c>
      <c r="D5" s="15" t="n">
        <f aca="false">'4. Cash flow'!CO5</f>
        <v>1269732.39890346</v>
      </c>
    </row>
    <row r="6" customFormat="false" ht="15" hidden="false" customHeight="false" outlineLevel="0" collapsed="false">
      <c r="A6" s="0" t="s">
        <v>167</v>
      </c>
      <c r="B6" s="15" t="n">
        <f aca="false">'4. Cash flow'!G43*(('2. Inputs'!$B$5-'2. Inputs'!$B$4*MIN('2. Inputs'!$B$14,'2. Inputs'!$B$9)/'2. Inputs'!$B$9)*(1+'2. Inputs'!$B$7)^((40-1)/4)*MAX(0,'3. Leases'!$H$3-1-'4. Cash flow'!C43)/4+MAX(0,'3. Leases'!$F$3*'3. Leases'!$E$3*(1+'2. Inputs'!$B$6)^((40-1)/4)-('2. Inputs'!$B$3+'2. Inputs'!$B$4)*(1+'2. Inputs'!$B$7)^((40-1)/4))*(1-'2. Inputs'!$B$13)*'2. Inputs'!$B$10/4+'2. Inputs'!$B$12*MAX(0,'3. Leases'!$F$3*'3. Leases'!$E$3*(1+'2. Inputs'!$B$6)^((40-1)/4)-('2. Inputs'!$B$3+'2. Inputs'!$B$4)*(1+'2. Inputs'!$B$7)^((40-1)/4)))+'4. Cash flow'!L43*(('2. Inputs'!$B$5-'2. Inputs'!$B$4*MIN('2. Inputs'!$B$14,'2. Inputs'!$B$9)/'2. Inputs'!$B$9)*(1+'2. Inputs'!$B$7)^((40-1)/4)*MAX(0,'3. Leases'!$H$4-1-'4. Cash flow'!H43)/4+MAX(0,'3. Leases'!$F$4*'3. Leases'!$E$4*(1+'2. Inputs'!$B$6)^((40-1)/4)-('2. Inputs'!$B$3+'2. Inputs'!$B$4)*(1+'2. Inputs'!$B$7)^((40-1)/4))*(1-'2. Inputs'!$B$13)*'2. Inputs'!$B$10/4+'2. Inputs'!$B$12*MAX(0,'3. Leases'!$F$4*'3. Leases'!$E$4*(1+'2. Inputs'!$B$6)^((40-1)/4)-('2. Inputs'!$B$3+'2. Inputs'!$B$4)*(1+'2. Inputs'!$B$7)^((40-1)/4)))+'4. Cash flow'!Q43*(('2. Inputs'!$B$5-'2. Inputs'!$B$4*MIN('2. Inputs'!$B$14,'2. Inputs'!$B$9)/'2. Inputs'!$B$9)*(1+'2. Inputs'!$B$7)^((40-1)/4)*MAX(0,'3. Leases'!$H$5-1-'4. Cash flow'!M43)/4+MAX(0,'3. Leases'!$F$5*'3. Leases'!$E$5*(1+'2. Inputs'!$B$6)^((40-1)/4)-('2. Inputs'!$B$3+'2. Inputs'!$B$4)*(1+'2. Inputs'!$B$7)^((40-1)/4))*(1-'2. Inputs'!$B$13)*'2. Inputs'!$B$10/4+'2. Inputs'!$B$12*MAX(0,'3. Leases'!$F$5*'3. Leases'!$E$5*(1+'2. Inputs'!$B$6)^((40-1)/4)-('2. Inputs'!$B$3+'2. Inputs'!$B$4)*(1+'2. Inputs'!$B$7)^((40-1)/4)))+'4. Cash flow'!V43*(('2. Inputs'!$B$5-'2. Inputs'!$B$4*MIN('2. Inputs'!$B$14,'2. Inputs'!$B$9)/'2. Inputs'!$B$9)*(1+'2. Inputs'!$B$7)^((40-1)/4)*MAX(0,'3. Leases'!$H$6-1-'4. Cash flow'!R43)/4+MAX(0,'3. Leases'!$F$6*'3. Leases'!$E$6*(1+'2. Inputs'!$B$6)^((40-1)/4)-('2. Inputs'!$B$3+'2. Inputs'!$B$4)*(1+'2. Inputs'!$B$7)^((40-1)/4))*(1-'2. Inputs'!$B$13)*'2. Inputs'!$B$10/4+'2. Inputs'!$B$12*MAX(0,'3. Leases'!$F$6*'3. Leases'!$E$6*(1+'2. Inputs'!$B$6)^((40-1)/4)-('2. Inputs'!$B$3+'2. Inputs'!$B$4)*(1+'2. Inputs'!$B$7)^((40-1)/4)))+'4. Cash flow'!AA43*(('2. Inputs'!$B$5-'2. Inputs'!$B$4*MIN('2. Inputs'!$B$14,'2. Inputs'!$B$9)/'2. Inputs'!$B$9)*(1+'2. Inputs'!$B$7)^((40-1)/4)*MAX(0,'3. Leases'!$H$7-1-'4. Cash flow'!W43)/4+MAX(0,'3. Leases'!$F$7*'3. Leases'!$E$7*(1+'2. Inputs'!$B$6)^((40-1)/4)-('2. Inputs'!$B$3+'2. Inputs'!$B$4)*(1+'2. Inputs'!$B$7)^((40-1)/4))*(1-'2. Inputs'!$B$13)*'2. Inputs'!$B$10/4+'2. Inputs'!$B$12*MAX(0,'3. Leases'!$F$7*'3. Leases'!$E$7*(1+'2. Inputs'!$B$6)^((40-1)/4)-('2. Inputs'!$B$3+'2. Inputs'!$B$4)*(1+'2. Inputs'!$B$7)^((40-1)/4)))+'4. Cash flow'!AF43*(('2. Inputs'!$B$5-'2. Inputs'!$B$4*MIN('2. Inputs'!$B$14,'2. Inputs'!$B$9)/'2. Inputs'!$B$9)*(1+'2. Inputs'!$B$7)^((40-1)/4)*MAX(0,'3. Leases'!$H$8-1-'4. Cash flow'!AB43)/4+MAX(0,'3. Leases'!$F$8*'3. Leases'!$E$8*(1+'2. Inputs'!$B$6)^((40-1)/4)-('2. Inputs'!$B$3+'2. Inputs'!$B$4)*(1+'2. Inputs'!$B$7)^((40-1)/4))*(1-'2. Inputs'!$B$13)*'2. Inputs'!$B$10/4+'2. Inputs'!$B$12*MAX(0,'3. Leases'!$F$8*'3. Leases'!$E$8*(1+'2. Inputs'!$B$6)^((40-1)/4)-('2. Inputs'!$B$3+'2. Inputs'!$B$4)*(1+'2. Inputs'!$B$7)^((40-1)/4)))+'4. Cash flow'!AK43*(('2. Inputs'!$B$5-'2. Inputs'!$B$4*MIN('2. Inputs'!$B$14,'2. Inputs'!$B$9)/'2. Inputs'!$B$9)*(1+'2. Inputs'!$B$7)^((40-1)/4)*MAX(0,'3. Leases'!$H$9-1-'4. Cash flow'!AG43)/4+MAX(0,'3. Leases'!$F$9*'3. Leases'!$E$9*(1+'2. Inputs'!$B$6)^((40-1)/4)-('2. Inputs'!$B$3+'2. Inputs'!$B$4)*(1+'2. Inputs'!$B$7)^((40-1)/4))*(1-'2. Inputs'!$B$13)*'2. Inputs'!$B$10/4+'2. Inputs'!$B$12*MAX(0,'3. Leases'!$F$9*'3. Leases'!$E$9*(1+'2. Inputs'!$B$6)^((40-1)/4)-('2. Inputs'!$B$3+'2. Inputs'!$B$4)*(1+'2. Inputs'!$B$7)^((40-1)/4)))+'4. Cash flow'!AP43*(('2. Inputs'!$B$5-'2. Inputs'!$B$4*MIN('2. Inputs'!$B$14,'2. Inputs'!$B$9)/'2. Inputs'!$B$9)*(1+'2. Inputs'!$B$7)^((40-1)/4)*MAX(0,'3. Leases'!$H$10-1-'4. Cash flow'!AL43)/4+MAX(0,'3. Leases'!$F$10*'3. Leases'!$E$10*(1+'2. Inputs'!$B$6)^((40-1)/4)-('2. Inputs'!$B$3+'2. Inputs'!$B$4)*(1+'2. Inputs'!$B$7)^((40-1)/4))*(1-'2. Inputs'!$B$13)*'2. Inputs'!$B$10/4+'2. Inputs'!$B$12*MAX(0,'3. Leases'!$F$10*'3. Leases'!$E$10*(1+'2. Inputs'!$B$6)^((40-1)/4)-('2. Inputs'!$B$3+'2. Inputs'!$B$4)*(1+'2. Inputs'!$B$7)^((40-1)/4)))+'4. Cash flow'!AU43*(('2. Inputs'!$B$5-'2. Inputs'!$B$4*MIN('2. Inputs'!$B$14,'2. Inputs'!$B$9)/'2. Inputs'!$B$9)*(1+'2. Inputs'!$B$7)^((40-1)/4)*MAX(0,'3. Leases'!$H$11-1-'4. Cash flow'!AQ43)/4+MAX(0,'3. Leases'!$F$11*'3. Leases'!$E$11*(1+'2. Inputs'!$B$6)^((40-1)/4)-('2. Inputs'!$B$3+'2. Inputs'!$B$4)*(1+'2. Inputs'!$B$7)^((40-1)/4))*(1-'2. Inputs'!$B$13)*'2. Inputs'!$B$10/4+'2. Inputs'!$B$12*MAX(0,'3. Leases'!$F$11*'3. Leases'!$E$11*(1+'2. Inputs'!$B$6)^((40-1)/4)-('2. Inputs'!$B$3+'2. Inputs'!$B$4)*(1+'2. Inputs'!$B$7)^((40-1)/4)))+'4. Cash flow'!AZ43*(('2. Inputs'!$B$5-'2. Inputs'!$B$4*MIN('2. Inputs'!$B$14,'2. Inputs'!$B$9)/'2. Inputs'!$B$9)*(1+'2. Inputs'!$B$7)^((40-1)/4)*MAX(0,'3. Leases'!$H$12-1-'4. Cash flow'!AV43)/4+MAX(0,'3. Leases'!$F$12*'3. Leases'!$E$12*(1+'2. Inputs'!$B$6)^((40-1)/4)-('2. Inputs'!$B$3+'2. Inputs'!$B$4)*(1+'2. Inputs'!$B$7)^((40-1)/4))*(1-'2. Inputs'!$B$13)*'2. Inputs'!$B$10/4+'2. Inputs'!$B$12*MAX(0,'3. Leases'!$F$12*'3. Leases'!$E$12*(1+'2. Inputs'!$B$6)^((40-1)/4)-('2. Inputs'!$B$3+'2. Inputs'!$B$4)*(1+'2. Inputs'!$B$7)^((40-1)/4)))+'4. Cash flow'!BE43*(('2. Inputs'!$B$5-'2. Inputs'!$B$4*MIN('2. Inputs'!$B$14,'2. Inputs'!$B$9)/'2. Inputs'!$B$9)*(1+'2. Inputs'!$B$7)^((40-1)/4)*MAX(0,'3. Leases'!$H$13-1-'4. Cash flow'!BA43)/4+MAX(0,'3. Leases'!$F$13*'3. Leases'!$E$13*(1+'2. Inputs'!$B$6)^((40-1)/4)-('2. Inputs'!$B$3+'2. Inputs'!$B$4)*(1+'2. Inputs'!$B$7)^((40-1)/4))*(1-'2. Inputs'!$B$13)*'2. Inputs'!$B$10/4+'2. Inputs'!$B$12*MAX(0,'3. Leases'!$F$13*'3. Leases'!$E$13*(1+'2. Inputs'!$B$6)^((40-1)/4)-('2. Inputs'!$B$3+'2. Inputs'!$B$4)*(1+'2. Inputs'!$B$7)^((40-1)/4)))+'4. Cash flow'!BJ43*(('2. Inputs'!$B$5-'2. Inputs'!$B$4*MIN('2. Inputs'!$B$14,'2. Inputs'!$B$9)/'2. Inputs'!$B$9)*(1+'2. Inputs'!$B$7)^((40-1)/4)*MAX(0,'3. Leases'!$H$14-1-'4. Cash flow'!BF43)/4+MAX(0,'3. Leases'!$F$14*'3. Leases'!$E$14*(1+'2. Inputs'!$B$6)^((40-1)/4)-('2. Inputs'!$B$3+'2. Inputs'!$B$4)*(1+'2. Inputs'!$B$7)^((40-1)/4))*(1-'2. Inputs'!$B$13)*'2. Inputs'!$B$10/4+'2. Inputs'!$B$12*MAX(0,'3. Leases'!$F$14*'3. Leases'!$E$14*(1+'2. Inputs'!$B$6)^((40-1)/4)-('2. Inputs'!$B$3+'2. Inputs'!$B$4)*(1+'2. Inputs'!$B$7)^((40-1)/4)))+'4. Cash flow'!BO43*(('2. Inputs'!$B$5-'2. Inputs'!$B$4*MIN('2. Inputs'!$B$14,'2. Inputs'!$B$9)/'2. Inputs'!$B$9)*(1+'2. Inputs'!$B$7)^((40-1)/4)*MAX(0,'3. Leases'!$H$15-1-'4. Cash flow'!BK43)/4+MAX(0,'3. Leases'!$F$15*'3. Leases'!$E$15*(1+'2. Inputs'!$B$6)^((40-1)/4)-('2. Inputs'!$B$3+'2. Inputs'!$B$4)*(1+'2. Inputs'!$B$7)^((40-1)/4))*(1-'2. Inputs'!$B$13)*'2. Inputs'!$B$10/4+'2. Inputs'!$B$12*MAX(0,'3. Leases'!$F$15*'3. Leases'!$E$15*(1+'2. Inputs'!$B$6)^((40-1)/4)-('2. Inputs'!$B$3+'2. Inputs'!$B$4)*(1+'2. Inputs'!$B$7)^((40-1)/4)))+'4. Cash flow'!BT43*(('2. Inputs'!$B$5-'2. Inputs'!$B$4*MIN('2. Inputs'!$B$14,'2. Inputs'!$B$9)/'2. Inputs'!$B$9)*(1+'2. Inputs'!$B$7)^((40-1)/4)*MAX(0,'3. Leases'!$H$16-1-'4. Cash flow'!BP43)/4+MAX(0,'3. Leases'!$F$16*'3. Leases'!$E$16*(1+'2. Inputs'!$B$6)^((40-1)/4)-('2. Inputs'!$B$3+'2. Inputs'!$B$4)*(1+'2. Inputs'!$B$7)^((40-1)/4))*(1-'2. Inputs'!$B$13)*'2. Inputs'!$B$10/4+'2. Inputs'!$B$12*MAX(0,'3. Leases'!$F$16*'3. Leases'!$E$16*(1+'2. Inputs'!$B$6)^((40-1)/4)-('2. Inputs'!$B$3+'2. Inputs'!$B$4)*(1+'2. Inputs'!$B$7)^((40-1)/4)))+'4. Cash flow'!BY43*(('2. Inputs'!$B$5-'2. Inputs'!$B$4*MIN('2. Inputs'!$B$14,'2. Inputs'!$B$9)/'2. Inputs'!$B$9)*(1+'2. Inputs'!$B$7)^((40-1)/4)*MAX(0,'3. Leases'!$H$17-1-'4. Cash flow'!BU43)/4+MAX(0,'3. Leases'!$F$17*'3. Leases'!$E$17*(1+'2. Inputs'!$B$6)^((40-1)/4)-('2. Inputs'!$B$3+'2. Inputs'!$B$4)*(1+'2. Inputs'!$B$7)^((40-1)/4))*(1-'2. Inputs'!$B$13)*'2. Inputs'!$B$10/4+'2. Inputs'!$B$12*MAX(0,'3. Leases'!$F$17*'3. Leases'!$E$17*(1+'2. Inputs'!$B$6)^((40-1)/4)-('2. Inputs'!$B$3+'2. Inputs'!$B$4)*(1+'2. Inputs'!$B$7)^((40-1)/4)))+'4. Cash flow'!CD43*(('2. Inputs'!$B$5-'2. Inputs'!$B$4*MIN('2. Inputs'!$B$14,'2. Inputs'!$B$9)/'2. Inputs'!$B$9)*(1+'2. Inputs'!$B$7)^((40-1)/4)*MAX(0,'3. Leases'!$H$18-1-'4. Cash flow'!BZ43)/4+MAX(0,'3. Leases'!$F$18*'3. Leases'!$E$18*(1+'2. Inputs'!$B$6)^((40-1)/4)-('2. Inputs'!$B$3+'2. Inputs'!$B$4)*(1+'2. Inputs'!$B$7)^((40-1)/4))*(1-'2. Inputs'!$B$13)*'2. Inputs'!$B$10/4+'2. Inputs'!$B$12*MAX(0,'3. Leases'!$F$18*'3. Leases'!$E$18*(1+'2. Inputs'!$B$6)^((40-1)/4)-('2. Inputs'!$B$3+'2. Inputs'!$B$4)*(1+'2. Inputs'!$B$7)^((40-1)/4)))+'4. Cash flow'!CI43*(('2. Inputs'!$B$5-'2. Inputs'!$B$4*MIN('2. Inputs'!$B$14,'2. Inputs'!$B$9)/'2. Inputs'!$B$9)*(1+'2. Inputs'!$B$7)^((40-1)/4)*MAX(0,'3. Leases'!$H$19-1-'4. Cash flow'!CE43)/4+MAX(0,'3. Leases'!$F$19*'3. Leases'!$E$19*(1+'2. Inputs'!$B$6)^((40-1)/4)-('2. Inputs'!$B$3+'2. Inputs'!$B$4)*(1+'2. Inputs'!$B$7)^((40-1)/4))*(1-'2. Inputs'!$B$13)*'2. Inputs'!$B$10/4+'2. Inputs'!$B$12*MAX(0,'3. Leases'!$F$19*'3. Leases'!$E$19*(1+'2. Inputs'!$B$6)^((40-1)/4)-('2. Inputs'!$B$3+'2. Inputs'!$B$4)*(1+'2. Inputs'!$B$7)^((40-1)/4)))</f>
        <v>920250.818254238</v>
      </c>
      <c r="C6" s="0" t="n">
        <v>3</v>
      </c>
      <c r="D6" s="15" t="n">
        <f aca="false">'4. Cash flow'!CO6</f>
        <v>1269355.60395868</v>
      </c>
    </row>
    <row r="7" customFormat="false" ht="15" hidden="false" customHeight="false" outlineLevel="0" collapsed="false">
      <c r="A7" s="0" t="s">
        <v>168</v>
      </c>
      <c r="B7" s="15" t="n">
        <f aca="false">(B3+B5)*(1-'2. Inputs'!$B$13)*(1-'2. Inputs'!$B$15)</f>
        <v>4933385.16872084</v>
      </c>
      <c r="C7" s="0" t="n">
        <v>4</v>
      </c>
      <c r="D7" s="15" t="n">
        <f aca="false">'4. Cash flow'!CO7</f>
        <v>1268976.47580679</v>
      </c>
    </row>
    <row r="8" customFormat="false" ht="15" hidden="false" customHeight="false" outlineLevel="0" collapsed="false">
      <c r="A8" s="0" t="s">
        <v>169</v>
      </c>
      <c r="B8" s="15" t="n">
        <f aca="false">(B7/'2. Inputs'!$B$17-B6)*(1-'2. Inputs'!$B$19)</f>
        <v>57995181.9281411</v>
      </c>
      <c r="C8" s="0" t="n">
        <v>5</v>
      </c>
      <c r="D8" s="15" t="n">
        <f aca="false">'4. Cash flow'!CO8</f>
        <v>1093825.83125</v>
      </c>
    </row>
    <row r="9" customFormat="false" ht="15" hidden="false" customHeight="false" outlineLevel="0" collapsed="false">
      <c r="A9" s="0" t="s">
        <v>170</v>
      </c>
      <c r="B9" s="15" t="n">
        <f aca="false">SUM('4. Cash flow'!CQ4:CQ43)</f>
        <v>21830941.1796292</v>
      </c>
      <c r="C9" s="0" t="n">
        <v>6</v>
      </c>
      <c r="D9" s="15" t="n">
        <f aca="false">'4. Cash flow'!CO9</f>
        <v>1275412.11075656</v>
      </c>
    </row>
    <row r="10" customFormat="false" ht="15" hidden="false" customHeight="false" outlineLevel="0" collapsed="false">
      <c r="A10" s="0" t="s">
        <v>171</v>
      </c>
      <c r="B10" s="15" t="n">
        <f aca="false">B8*'4. Cash flow'!CP43</f>
        <v>25650423.1092282</v>
      </c>
      <c r="C10" s="0" t="n">
        <v>7</v>
      </c>
      <c r="D10" s="15" t="n">
        <f aca="false">'4. Cash flow'!CO10</f>
        <v>871669.415077689</v>
      </c>
    </row>
    <row r="11" customFormat="false" ht="15" hidden="false" customHeight="false" outlineLevel="0" collapsed="false">
      <c r="A11" s="0" t="s">
        <v>172</v>
      </c>
      <c r="B11" s="15" t="n">
        <f aca="false">B9+B10</f>
        <v>47481364.2888573</v>
      </c>
      <c r="C11" s="0" t="n">
        <v>8</v>
      </c>
      <c r="D11" s="15" t="n">
        <f aca="false">'4. Cash flow'!CO11</f>
        <v>1136474.28537338</v>
      </c>
    </row>
    <row r="12" customFormat="false" ht="15" hidden="false" customHeight="false" outlineLevel="0" collapsed="false">
      <c r="A12" s="0" t="s">
        <v>173</v>
      </c>
      <c r="B12" s="17" t="n">
        <f aca="false">B11/(1+'2. Inputs'!$B$18)</f>
        <v>44583440.6468144</v>
      </c>
      <c r="C12" s="0" t="n">
        <v>9</v>
      </c>
      <c r="D12" s="15" t="n">
        <f aca="false">'4. Cash flow'!CO12</f>
        <v>1014846.789875</v>
      </c>
    </row>
    <row r="13" customFormat="false" ht="15" hidden="false" customHeight="false" outlineLevel="0" collapsed="false">
      <c r="A13" s="0" t="s">
        <v>174</v>
      </c>
      <c r="B13" s="18" t="n">
        <f aca="false">B10/B11</f>
        <v>0.540220852820939</v>
      </c>
      <c r="C13" s="0" t="n">
        <v>10</v>
      </c>
      <c r="D13" s="15" t="n">
        <f aca="false">'4. Cash flow'!CO13</f>
        <v>1101262.90673844</v>
      </c>
    </row>
    <row r="14" customFormat="false" ht="15" hidden="false" customHeight="false" outlineLevel="0" collapsed="false">
      <c r="A14" s="0" t="s">
        <v>175</v>
      </c>
      <c r="B14" s="15" t="n">
        <f aca="false">SUM('4. Cash flow'!CN4:CN43)</f>
        <v>37427394.4301865</v>
      </c>
      <c r="C14" s="0" t="n">
        <v>11</v>
      </c>
      <c r="D14" s="15" t="n">
        <f aca="false">'4. Cash flow'!CO14</f>
        <v>934369.28119672</v>
      </c>
    </row>
    <row r="15" customFormat="false" ht="15" hidden="false" customHeight="false" outlineLevel="0" collapsed="false">
      <c r="A15" s="0" t="s">
        <v>176</v>
      </c>
      <c r="B15" s="15" t="n">
        <f aca="false">SUM('4. Cash flow'!CL4:CL43)</f>
        <v>7062952.85034838</v>
      </c>
      <c r="C15" s="0" t="n">
        <v>12</v>
      </c>
      <c r="D15" s="15" t="n">
        <f aca="false">'4. Cash flow'!CO15</f>
        <v>1103182.12602488</v>
      </c>
    </row>
    <row r="16" customFormat="false" ht="15" hidden="false" customHeight="false" outlineLevel="0" collapsed="false">
      <c r="A16" s="0" t="s">
        <v>177</v>
      </c>
      <c r="B16" s="18" t="n">
        <f aca="false">B15/B14</f>
        <v>0.188710781444403</v>
      </c>
      <c r="C16" s="0" t="n">
        <v>13</v>
      </c>
      <c r="D16" s="15" t="n">
        <f aca="false">'4. Cash flow'!CO16</f>
        <v>479849.188742632</v>
      </c>
    </row>
    <row r="17" customFormat="false" ht="15" hidden="false" customHeight="false" outlineLevel="0" collapsed="false">
      <c r="A17" s="0" t="s">
        <v>178</v>
      </c>
      <c r="B17" s="15" t="n">
        <f aca="false">'2. Inputs'!$B$20</f>
        <v>66000000</v>
      </c>
      <c r="C17" s="0" t="n">
        <v>14</v>
      </c>
      <c r="D17" s="15" t="n">
        <f aca="false">'4. Cash flow'!CO17</f>
        <v>972148.943681758</v>
      </c>
    </row>
    <row r="18" customFormat="false" ht="15" hidden="false" customHeight="false" outlineLevel="0" collapsed="false">
      <c r="A18" s="0" t="s">
        <v>179</v>
      </c>
      <c r="B18" s="15" t="n">
        <f aca="false">B17-B12</f>
        <v>21416559.3531856</v>
      </c>
      <c r="C18" s="0" t="n">
        <v>15</v>
      </c>
      <c r="D18" s="15" t="n">
        <f aca="false">'4. Cash flow'!CO18</f>
        <v>432678.619602561</v>
      </c>
    </row>
    <row r="19" customFormat="false" ht="15" hidden="false" customHeight="false" outlineLevel="0" collapsed="false">
      <c r="A19" s="0" t="s">
        <v>180</v>
      </c>
      <c r="B19" s="19" t="n">
        <f aca="false">(1+IRR(D3:D43,0.01))^4-1</f>
        <v>0.0293203106040061</v>
      </c>
      <c r="C19" s="0" t="n">
        <v>16</v>
      </c>
      <c r="D19" s="15" t="n">
        <f aca="false">'4. Cash flow'!CO19</f>
        <v>826224.436770861</v>
      </c>
    </row>
    <row r="20" customFormat="false" ht="15" hidden="false" customHeight="false" outlineLevel="0" collapsed="false">
      <c r="C20" s="0" t="n">
        <v>17</v>
      </c>
      <c r="D20" s="15" t="n">
        <f aca="false">'4. Cash flow'!CO20</f>
        <v>-175204.15714457</v>
      </c>
    </row>
    <row r="21" customFormat="false" ht="15" hidden="false" customHeight="false" outlineLevel="0" collapsed="false">
      <c r="C21" s="0" t="n">
        <v>18</v>
      </c>
      <c r="D21" s="15" t="n">
        <f aca="false">'4. Cash flow'!CO21</f>
        <v>690673.635961276</v>
      </c>
    </row>
    <row r="22" customFormat="false" ht="15" hidden="false" customHeight="false" outlineLevel="0" collapsed="false">
      <c r="C22" s="0" t="n">
        <v>19</v>
      </c>
      <c r="D22" s="15" t="n">
        <f aca="false">'4. Cash flow'!CO22</f>
        <v>552804.35304665</v>
      </c>
    </row>
    <row r="23" customFormat="false" ht="15" hidden="false" customHeight="false" outlineLevel="0" collapsed="false">
      <c r="C23" s="0" t="n">
        <v>20</v>
      </c>
      <c r="D23" s="15" t="n">
        <f aca="false">'4. Cash flow'!CO23</f>
        <v>814180.118765527</v>
      </c>
    </row>
    <row r="24" customFormat="false" ht="15" hidden="false" customHeight="false" outlineLevel="0" collapsed="false">
      <c r="C24" s="0" t="n">
        <v>21</v>
      </c>
      <c r="D24" s="15" t="n">
        <f aca="false">'4. Cash flow'!CO24</f>
        <v>658029.620062233</v>
      </c>
    </row>
    <row r="25" customFormat="false" ht="15" hidden="false" customHeight="false" outlineLevel="0" collapsed="false">
      <c r="C25" s="0" t="n">
        <v>22</v>
      </c>
      <c r="D25" s="15" t="n">
        <f aca="false">'4. Cash flow'!CO25</f>
        <v>926571.326746116</v>
      </c>
    </row>
    <row r="26" customFormat="false" ht="15" hidden="false" customHeight="false" outlineLevel="0" collapsed="false">
      <c r="C26" s="0" t="n">
        <v>23</v>
      </c>
      <c r="D26" s="15" t="n">
        <f aca="false">'4. Cash flow'!CO26</f>
        <v>795393.367610057</v>
      </c>
    </row>
    <row r="27" customFormat="false" ht="15" hidden="false" customHeight="false" outlineLevel="0" collapsed="false">
      <c r="C27" s="0" t="n">
        <v>24</v>
      </c>
      <c r="D27" s="15" t="n">
        <f aca="false">'4. Cash flow'!CO27</f>
        <v>928554.63330962</v>
      </c>
    </row>
    <row r="28" customFormat="false" ht="15" hidden="false" customHeight="false" outlineLevel="0" collapsed="false">
      <c r="C28" s="0" t="n">
        <v>25</v>
      </c>
      <c r="D28" s="15" t="n">
        <f aca="false">'4. Cash flow'!CO28</f>
        <v>-41154.5500498359</v>
      </c>
    </row>
    <row r="29" customFormat="false" ht="15" hidden="false" customHeight="false" outlineLevel="0" collapsed="false">
      <c r="C29" s="0" t="n">
        <v>26</v>
      </c>
      <c r="D29" s="15" t="n">
        <f aca="false">'4. Cash flow'!CO29</f>
        <v>778483.430976332</v>
      </c>
    </row>
    <row r="30" customFormat="false" ht="15" hidden="false" customHeight="false" outlineLevel="0" collapsed="false">
      <c r="C30" s="0" t="n">
        <v>27</v>
      </c>
      <c r="D30" s="15" t="n">
        <f aca="false">'4. Cash flow'!CO30</f>
        <v>801411.467815441</v>
      </c>
    </row>
    <row r="31" customFormat="false" ht="15" hidden="false" customHeight="false" outlineLevel="0" collapsed="false">
      <c r="C31" s="0" t="n">
        <v>28</v>
      </c>
      <c r="D31" s="15" t="n">
        <f aca="false">'4. Cash flow'!CO31</f>
        <v>861392.646366601</v>
      </c>
    </row>
    <row r="32" customFormat="false" ht="15" hidden="false" customHeight="false" outlineLevel="0" collapsed="false">
      <c r="C32" s="0" t="n">
        <v>29</v>
      </c>
      <c r="D32" s="15" t="n">
        <f aca="false">'4. Cash flow'!CO32</f>
        <v>352592.777955427</v>
      </c>
    </row>
    <row r="33" customFormat="false" ht="15" hidden="false" customHeight="false" outlineLevel="0" collapsed="false">
      <c r="C33" s="0" t="n">
        <v>30</v>
      </c>
      <c r="D33" s="15" t="n">
        <f aca="false">'4. Cash flow'!CO33</f>
        <v>893238.794973351</v>
      </c>
    </row>
    <row r="34" customFormat="false" ht="15" hidden="false" customHeight="false" outlineLevel="0" collapsed="false">
      <c r="C34" s="0" t="n">
        <v>31</v>
      </c>
      <c r="D34" s="15" t="n">
        <f aca="false">'4. Cash flow'!CO34</f>
        <v>475206.316739329</v>
      </c>
    </row>
    <row r="35" customFormat="false" ht="15" hidden="false" customHeight="false" outlineLevel="0" collapsed="false">
      <c r="C35" s="0" t="n">
        <v>32</v>
      </c>
      <c r="D35" s="15" t="n">
        <f aca="false">'4. Cash flow'!CO35</f>
        <v>866424.606557355</v>
      </c>
    </row>
    <row r="36" customFormat="false" ht="15" hidden="false" customHeight="false" outlineLevel="0" collapsed="false">
      <c r="C36" s="0" t="n">
        <v>33</v>
      </c>
      <c r="D36" s="15" t="n">
        <f aca="false">'4. Cash flow'!CO36</f>
        <v>783129.734331985</v>
      </c>
    </row>
    <row r="37" customFormat="false" ht="15" hidden="false" customHeight="false" outlineLevel="0" collapsed="false">
      <c r="C37" s="0" t="n">
        <v>34</v>
      </c>
      <c r="D37" s="15" t="n">
        <f aca="false">'4. Cash flow'!CO37</f>
        <v>908873.745443614</v>
      </c>
    </row>
    <row r="38" customFormat="false" ht="15" hidden="false" customHeight="false" outlineLevel="0" collapsed="false">
      <c r="C38" s="0" t="n">
        <v>35</v>
      </c>
      <c r="D38" s="15" t="n">
        <f aca="false">'4. Cash flow'!CO38</f>
        <v>269487.256345079</v>
      </c>
    </row>
    <row r="39" customFormat="false" ht="15" hidden="false" customHeight="false" outlineLevel="0" collapsed="false">
      <c r="C39" s="0" t="n">
        <v>36</v>
      </c>
      <c r="D39" s="15" t="n">
        <f aca="false">'4. Cash flow'!CO39</f>
        <v>799740.861114599</v>
      </c>
    </row>
    <row r="40" customFormat="false" ht="15" hidden="false" customHeight="false" outlineLevel="0" collapsed="false">
      <c r="C40" s="0" t="n">
        <v>37</v>
      </c>
      <c r="D40" s="15" t="n">
        <f aca="false">'4. Cash flow'!CO40</f>
        <v>115243.786705438</v>
      </c>
    </row>
    <row r="41" customFormat="false" ht="15" hidden="false" customHeight="false" outlineLevel="0" collapsed="false">
      <c r="C41" s="0" t="n">
        <v>38</v>
      </c>
      <c r="D41" s="15" t="n">
        <f aca="false">'4. Cash flow'!CO41</f>
        <v>683507.915525085</v>
      </c>
    </row>
    <row r="42" customFormat="false" ht="15" hidden="false" customHeight="false" outlineLevel="0" collapsed="false">
      <c r="C42" s="0" t="n">
        <v>39</v>
      </c>
      <c r="D42" s="15" t="n">
        <f aca="false">'4. Cash flow'!CO42</f>
        <v>72260.6558404809</v>
      </c>
    </row>
    <row r="43" customFormat="false" ht="15" hidden="false" customHeight="false" outlineLevel="0" collapsed="false">
      <c r="C43" s="0" t="n">
        <v>40</v>
      </c>
      <c r="D43" s="15" t="n">
        <f aca="false">'4. Cash flow'!CO43+$B$8</f>
        <v>58597665.8742226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
    <col collapsed="false" customWidth="true" hidden="false" outlineLevel="0" max="2" min="2" style="0" width="62"/>
    <col collapsed="false" customWidth="true" hidden="false" outlineLevel="0" max="6" min="3" style="0" width="13"/>
    <col collapsed="false" customWidth="true" hidden="false" outlineLevel="0" max="7" min="7" style="0" width="2"/>
    <col collapsed="false" customWidth="true" hidden="false" outlineLevel="0" max="8" min="8" style="0" width="60"/>
  </cols>
  <sheetData>
    <row r="1" customFormat="false" ht="16.15" hidden="false" customHeight="false" outlineLevel="0" collapsed="false">
      <c r="A1" s="6" t="s">
        <v>181</v>
      </c>
    </row>
    <row r="2" customFormat="false" ht="15" hidden="false" customHeight="false" outlineLevel="0" collapsed="false">
      <c r="A2" s="2" t="s">
        <v>182</v>
      </c>
    </row>
    <row r="3" customFormat="false" ht="15" hidden="false" customHeight="false" outlineLevel="0" collapsed="false">
      <c r="A3" s="2" t="s">
        <v>183</v>
      </c>
    </row>
    <row r="5" customFormat="false" ht="15" hidden="false" customHeight="false" outlineLevel="0" collapsed="false">
      <c r="A5" s="13" t="s">
        <v>184</v>
      </c>
      <c r="B5" s="13" t="s">
        <v>185</v>
      </c>
      <c r="C5" s="13" t="s">
        <v>186</v>
      </c>
      <c r="D5" s="13" t="s">
        <v>187</v>
      </c>
      <c r="E5" s="13" t="s">
        <v>188</v>
      </c>
      <c r="F5" s="13" t="s">
        <v>189</v>
      </c>
      <c r="H5" s="20" t="s">
        <v>190</v>
      </c>
    </row>
    <row r="6" customFormat="false" ht="28.35" hidden="false" customHeight="false" outlineLevel="0" collapsed="false">
      <c r="A6" s="0" t="s">
        <v>191</v>
      </c>
      <c r="B6" s="3" t="s">
        <v>192</v>
      </c>
      <c r="C6" s="0" t="n">
        <v>37427394</v>
      </c>
      <c r="D6" s="15" t="n">
        <f aca="false">'5. Value'!B14</f>
        <v>37427394.4301865</v>
      </c>
      <c r="E6" s="21" t="n">
        <f aca="false">D6-C6</f>
        <v>0.430186465382576</v>
      </c>
      <c r="F6" s="0" t="str">
        <f aca="false">IF(ABS(E6)&lt;=2,"reproduced",IF(ABS(E6)&lt;=2*3,"rounding","to check"))</f>
        <v>reproduced</v>
      </c>
      <c r="H6" s="3" t="s">
        <v>193</v>
      </c>
    </row>
    <row r="7" customFormat="false" ht="15" hidden="false" customHeight="false" outlineLevel="0" collapsed="false">
      <c r="A7" s="0" t="s">
        <v>191</v>
      </c>
      <c r="B7" s="3" t="s">
        <v>194</v>
      </c>
      <c r="C7" s="0" t="n">
        <v>7062953</v>
      </c>
      <c r="D7" s="15" t="n">
        <f aca="false">'5. Value'!B15</f>
        <v>7062952.85034838</v>
      </c>
      <c r="E7" s="21" t="n">
        <f aca="false">D7-C7</f>
        <v>-0.149651618674397</v>
      </c>
      <c r="F7" s="0" t="str">
        <f aca="false">IF(ABS(E7)&lt;=2,"reproduced",IF(ABS(E7)&lt;=2*3,"rounding","to check"))</f>
        <v>reproduced</v>
      </c>
    </row>
    <row r="8" customFormat="false" ht="15" hidden="false" customHeight="false" outlineLevel="0" collapsed="false">
      <c r="A8" s="0" t="s">
        <v>191</v>
      </c>
      <c r="B8" s="3" t="s">
        <v>195</v>
      </c>
      <c r="C8" s="0" t="n">
        <v>4933385</v>
      </c>
      <c r="D8" s="15" t="n">
        <f aca="false">'5. Value'!B7</f>
        <v>4933385.16872084</v>
      </c>
      <c r="E8" s="21" t="n">
        <f aca="false">D8-C8</f>
        <v>0.168720841407776</v>
      </c>
      <c r="F8" s="0" t="str">
        <f aca="false">IF(ABS(E8)&lt;=2,"reproduced",IF(ABS(E8)&lt;=2*3,"rounding","to check"))</f>
        <v>reproduced</v>
      </c>
    </row>
    <row r="9" customFormat="false" ht="15" hidden="false" customHeight="false" outlineLevel="0" collapsed="false">
      <c r="A9" s="0" t="s">
        <v>191</v>
      </c>
      <c r="B9" s="3" t="s">
        <v>196</v>
      </c>
      <c r="C9" s="0" t="n">
        <v>920251</v>
      </c>
      <c r="D9" s="15" t="n">
        <f aca="false">'5. Value'!B6</f>
        <v>920250.818254238</v>
      </c>
      <c r="E9" s="21" t="n">
        <f aca="false">D9-C9</f>
        <v>-0.181745761889033</v>
      </c>
      <c r="F9" s="0" t="str">
        <f aca="false">IF(ABS(E9)&lt;=5,"reproduced",IF(ABS(E9)&lt;=5*3,"rounding","to check"))</f>
        <v>reproduced</v>
      </c>
    </row>
    <row r="10" customFormat="false" ht="15" hidden="false" customHeight="false" outlineLevel="0" collapsed="false">
      <c r="A10" s="0" t="s">
        <v>191</v>
      </c>
      <c r="B10" s="3" t="s">
        <v>197</v>
      </c>
      <c r="C10" s="0" t="n">
        <v>57995182</v>
      </c>
      <c r="D10" s="15" t="n">
        <f aca="false">'5. Value'!B8</f>
        <v>57995181.9281411</v>
      </c>
      <c r="E10" s="21" t="n">
        <f aca="false">D10-C10</f>
        <v>-0.0718588680028915</v>
      </c>
      <c r="F10" s="0" t="str">
        <f aca="false">IF(ABS(E10)&lt;=5,"reproduced",IF(ABS(E10)&lt;=5*3,"rounding","to check"))</f>
        <v>reproduced</v>
      </c>
    </row>
    <row r="11" customFormat="false" ht="15" hidden="false" customHeight="false" outlineLevel="0" collapsed="false">
      <c r="A11" s="0" t="s">
        <v>191</v>
      </c>
      <c r="B11" s="3" t="s">
        <v>198</v>
      </c>
      <c r="C11" s="0" t="n">
        <v>44583441</v>
      </c>
      <c r="D11" s="15" t="n">
        <f aca="false">'5. Value'!B12</f>
        <v>44583440.6468144</v>
      </c>
      <c r="E11" s="21" t="n">
        <f aca="false">D11-C11</f>
        <v>-0.353185594081879</v>
      </c>
      <c r="F11" s="0" t="str">
        <f aca="false">IF(ABS(E11)&lt;=5,"reproduced",IF(ABS(E11)&lt;=5*3,"rounding","to check"))</f>
        <v>reproduced</v>
      </c>
    </row>
    <row r="12" customFormat="false" ht="15" hidden="false" customHeight="false" outlineLevel="0" collapsed="false">
      <c r="A12" s="0" t="s">
        <v>199</v>
      </c>
      <c r="B12" s="3" t="s">
        <v>200</v>
      </c>
      <c r="C12" s="0" t="n">
        <v>0.540221</v>
      </c>
      <c r="D12" s="18" t="n">
        <f aca="false">'5. Value'!B13</f>
        <v>0.540220852820939</v>
      </c>
      <c r="E12" s="18" t="n">
        <f aca="false">D12-C12</f>
        <v>-1.47179061160685E-007</v>
      </c>
      <c r="F12" s="0" t="str">
        <f aca="false">IF(ABS(E12)&lt;=0.00005,"reproduced",IF(ABS(E12)&lt;=0.00005*3,"rounding","to check"))</f>
        <v>reproduced</v>
      </c>
    </row>
    <row r="13" customFormat="false" ht="15" hidden="false" customHeight="false" outlineLevel="0" collapsed="false">
      <c r="A13" s="0" t="s">
        <v>191</v>
      </c>
      <c r="B13" s="3" t="s">
        <v>180</v>
      </c>
      <c r="C13" s="0" t="n">
        <v>0.02932</v>
      </c>
      <c r="D13" s="18" t="n">
        <f aca="false">'5. Value'!B19</f>
        <v>0.0293203106040061</v>
      </c>
      <c r="E13" s="18" t="n">
        <f aca="false">D13-C13</f>
        <v>3.10604006084625E-007</v>
      </c>
      <c r="F13" s="0" t="str">
        <f aca="false">IF(ABS(E13)&lt;=0.0003,"reproduced",IF(ABS(E13)&lt;=0.0003*3,"rounding","to check"))</f>
        <v>reproduced</v>
      </c>
    </row>
    <row r="14" customFormat="false" ht="15" hidden="false" customHeight="false" outlineLevel="0" collapsed="false">
      <c r="A14" s="0" t="s">
        <v>191</v>
      </c>
      <c r="B14" s="3" t="s">
        <v>201</v>
      </c>
      <c r="C14" s="22" t="n">
        <v>5.08</v>
      </c>
      <c r="D14" s="22" t="n">
        <f aca="false">SUM('4. Cash flow'!CN4:CN7)/1000000</f>
        <v>5.07817135366893</v>
      </c>
      <c r="E14" s="22" t="n">
        <f aca="false">D14-C14</f>
        <v>-0.00182864633106838</v>
      </c>
      <c r="F14" s="0" t="str">
        <f aca="false">IF(ABS(E14)&lt;=0.005,"reproduced",IF(ABS(E14)&lt;=0.005*3,"rounding","to check"))</f>
        <v>reproduced</v>
      </c>
    </row>
    <row r="15" customFormat="false" ht="15" hidden="false" customHeight="false" outlineLevel="0" collapsed="false">
      <c r="A15" s="0" t="s">
        <v>191</v>
      </c>
      <c r="B15" s="3" t="s">
        <v>202</v>
      </c>
      <c r="C15" s="22" t="n">
        <v>3.01</v>
      </c>
      <c r="D15" s="22" t="n">
        <f aca="false">SUM('4. Cash flow'!CN20:CN23)/1000000</f>
        <v>3.01184269825219</v>
      </c>
      <c r="E15" s="22" t="n">
        <f aca="false">D15-C15</f>
        <v>0.00184269825219463</v>
      </c>
      <c r="F15" s="0" t="str">
        <f aca="false">IF(ABS(E15)&lt;=0.005,"reproduced",IF(ABS(E15)&lt;=0.005*3,"rounding","to check"))</f>
        <v>reproduced</v>
      </c>
      <c r="H15" s="3" t="s">
        <v>203</v>
      </c>
    </row>
    <row r="16" customFormat="false" ht="15" hidden="false" customHeight="false" outlineLevel="0" collapsed="false">
      <c r="A16" s="0" t="s">
        <v>191</v>
      </c>
      <c r="B16" s="3" t="s">
        <v>204</v>
      </c>
      <c r="C16" s="22" t="n">
        <v>2.57</v>
      </c>
      <c r="D16" s="22" t="n">
        <f aca="false">SUM('4. Cash flow'!CN40:CN43)/1000000</f>
        <v>2.57398963614419</v>
      </c>
      <c r="E16" s="22" t="n">
        <f aca="false">D16-C16</f>
        <v>0.00398963614418646</v>
      </c>
      <c r="F16" s="0" t="str">
        <f aca="false">IF(ABS(E16)&lt;=0.005,"reproduced",IF(ABS(E16)&lt;=0.005*3,"rounding","to check"))</f>
        <v>reproduced</v>
      </c>
    </row>
    <row r="17" customFormat="false" ht="15" hidden="false" customHeight="false" outlineLevel="0" collapsed="false">
      <c r="A17" s="0" t="s">
        <v>191</v>
      </c>
      <c r="B17" s="3" t="s">
        <v>205</v>
      </c>
      <c r="C17" s="22" t="n">
        <v>30.36</v>
      </c>
      <c r="D17" s="22" t="n">
        <f aca="false">SUM('4. Cash flow'!CO4:CO43)/1000000</f>
        <v>30.3644415798381</v>
      </c>
      <c r="E17" s="22" t="n">
        <f aca="false">D17-C17</f>
        <v>0.00444157983808324</v>
      </c>
      <c r="F17" s="0" t="str">
        <f aca="false">IF(ABS(E17)&lt;=0.005,"reproduced",IF(ABS(E17)&lt;=0.005*3,"rounding","to check"))</f>
        <v>reproduced</v>
      </c>
    </row>
    <row r="18" customFormat="false" ht="15" hidden="false" customHeight="false" outlineLevel="0" collapsed="false">
      <c r="A18" s="0" t="s">
        <v>199</v>
      </c>
      <c r="B18" s="3" t="s">
        <v>206</v>
      </c>
      <c r="C18" s="15" t="n">
        <v>21830941</v>
      </c>
      <c r="D18" s="15" t="n">
        <f aca="false">'5. Value'!B9</f>
        <v>21830941.1796292</v>
      </c>
      <c r="E18" s="15" t="n">
        <f aca="false">D18-C18</f>
        <v>0.179629161953926</v>
      </c>
      <c r="F18" s="0" t="str">
        <f aca="false">IF(ABS(E18)&lt;=2,"reproduced",IF(ABS(E18)&lt;=2*3,"rounding","to check"))</f>
        <v>reproduced</v>
      </c>
    </row>
    <row r="19" customFormat="false" ht="15" hidden="false" customHeight="false" outlineLevel="0" collapsed="false">
      <c r="A19" s="0" t="s">
        <v>199</v>
      </c>
      <c r="B19" s="3" t="s">
        <v>207</v>
      </c>
      <c r="C19" s="15" t="n">
        <v>25650423</v>
      </c>
      <c r="D19" s="15" t="n">
        <f aca="false">'5. Value'!B10</f>
        <v>25650423.1092282</v>
      </c>
      <c r="E19" s="15" t="n">
        <f aca="false">D19-C19</f>
        <v>0.109228178858757</v>
      </c>
      <c r="F19" s="0" t="str">
        <f aca="false">IF(ABS(E19)&lt;=2,"reproduced",IF(ABS(E19)&lt;=2*3,"rounding","to check"))</f>
        <v>reproduced</v>
      </c>
    </row>
    <row r="20" customFormat="false" ht="15" hidden="false" customHeight="false" outlineLevel="0" collapsed="false">
      <c r="A20" s="0" t="s">
        <v>199</v>
      </c>
      <c r="B20" s="3" t="s">
        <v>208</v>
      </c>
      <c r="C20" s="15" t="n">
        <v>47481364</v>
      </c>
      <c r="D20" s="15" t="n">
        <f aca="false">'5. Value'!B11</f>
        <v>47481364.2888573</v>
      </c>
      <c r="E20" s="15" t="n">
        <f aca="false">D20-C20</f>
        <v>0.288857340812683</v>
      </c>
      <c r="F20" s="0" t="str">
        <f aca="false">IF(ABS(E20)&lt;=2,"reproduced",IF(ABS(E20)&lt;=2*3,"rounding","to check"))</f>
        <v>reproduced</v>
      </c>
    </row>
    <row r="21" customFormat="false" ht="15" hidden="false" customHeight="false" outlineLevel="0" collapsed="false">
      <c r="A21" s="0" t="s">
        <v>191</v>
      </c>
      <c r="B21" s="3" t="s">
        <v>209</v>
      </c>
      <c r="C21" s="15" t="n">
        <v>4250</v>
      </c>
      <c r="D21" s="15" t="n">
        <f aca="false">'5. Value'!B4</f>
        <v>4250</v>
      </c>
      <c r="E21" s="15" t="n">
        <f aca="false">D21-C21</f>
        <v>0</v>
      </c>
      <c r="F21" s="0" t="str">
        <f aca="false">IF(ABS(E21)&lt;=0.5,"reproduced",IF(ABS(E21)&lt;=0.5*3,"rounding","to check"))</f>
        <v>reproduced</v>
      </c>
    </row>
    <row r="22" customFormat="false" ht="15" hidden="false" customHeight="false" outlineLevel="0" collapsed="false">
      <c r="A22" s="0" t="s">
        <v>210</v>
      </c>
      <c r="B22" s="3" t="s">
        <v>211</v>
      </c>
      <c r="C22" s="23" t="n">
        <v>21.4</v>
      </c>
      <c r="D22" s="23" t="n">
        <f aca="false">'5. Value'!B18/1000000</f>
        <v>21.4165593531856</v>
      </c>
      <c r="E22" s="23" t="n">
        <f aca="false">D22-C22</f>
        <v>0.0165593531855954</v>
      </c>
      <c r="F22" s="0" t="str">
        <f aca="false">IF(ABS(E22)&lt;=0.05,"reproduced",IF(ABS(E22)&lt;=0.05*3,"rounding","to check"))</f>
        <v>reproduced</v>
      </c>
    </row>
    <row r="23" customFormat="false" ht="15" hidden="false" customHeight="false" outlineLevel="0" collapsed="false">
      <c r="A23" s="0" t="s">
        <v>212</v>
      </c>
      <c r="B23" s="3" t="s">
        <v>213</v>
      </c>
      <c r="C23" s="24" t="n">
        <v>0</v>
      </c>
      <c r="D23" s="24" t="n">
        <f aca="false">NPV((1+'5. Value'!B19)^0.25-1,'5. Value'!D4:D43)+'5. Value'!D3</f>
        <v>0</v>
      </c>
      <c r="E23" s="24" t="n">
        <f aca="false">D23-C23</f>
        <v>0</v>
      </c>
      <c r="F23" s="0" t="str">
        <f aca="false">IF(ABS(E23)&lt;=1,"reproduced",IF(ABS(E23)&lt;=1*3,"rounding","to check"))</f>
        <v>reproduced</v>
      </c>
      <c r="H23" s="3" t="s">
        <v>214</v>
      </c>
    </row>
    <row r="24" customFormat="false" ht="15" hidden="false" customHeight="false" outlineLevel="0" collapsed="false">
      <c r="A24" s="0" t="s">
        <v>212</v>
      </c>
      <c r="B24" s="3" t="s">
        <v>215</v>
      </c>
      <c r="C24" s="24" t="n">
        <v>0</v>
      </c>
      <c r="D24" s="24" t="n">
        <f aca="false">SUM('4. Cash flow'!CO4:CO43)-('5. Value'!B14-'5. Value'!B15)</f>
        <v>0</v>
      </c>
      <c r="E24" s="24" t="n">
        <f aca="false">D24-C24</f>
        <v>0</v>
      </c>
      <c r="F24" s="0" t="str">
        <f aca="false">IF(ABS(E24)&lt;=0.01,"reproduced",IF(ABS(E24)&lt;=0.01*3,"rounding","to check"))</f>
        <v>reproduced</v>
      </c>
      <c r="H24" s="3" t="s">
        <v>214</v>
      </c>
    </row>
    <row r="26" customFormat="false" ht="15" hidden="false" customHeight="false" outlineLevel="0" collapsed="false">
      <c r="A26" s="20" t="s">
        <v>216</v>
      </c>
      <c r="C26" s="20" t="n">
        <f aca="false">COUNTIF(F6:F24,"reproduced")</f>
        <v>19</v>
      </c>
    </row>
    <row r="27" customFormat="false" ht="15" hidden="false" customHeight="false" outlineLevel="0" collapsed="false">
      <c r="A27" s="20" t="s">
        <v>217</v>
      </c>
      <c r="C27" s="20" t="n">
        <f aca="false">COUNTIF(F6:F24,"rounding")</f>
        <v>0</v>
      </c>
    </row>
    <row r="28" customFormat="false" ht="15" hidden="false" customHeight="false" outlineLevel="0" collapsed="false">
      <c r="A28" s="20" t="s">
        <v>218</v>
      </c>
      <c r="C28" s="20" t="n">
        <f aca="false">COUNTIF(F6:F24,"to check")</f>
        <v>0</v>
      </c>
    </row>
    <row r="29" customFormat="false" ht="15" hidden="false" customHeight="false" outlineLevel="0" collapsed="false">
      <c r="A29" s="20" t="s">
        <v>219</v>
      </c>
      <c r="C29" s="20" t="str">
        <f aca="false">IF(COUNTIF(F6:F24,"reproduced")+COUNTIF(F6:F24,"rounding")=19,"ALL OK","SOME FAIL")</f>
        <v>ALL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2026-08-25T14:58:44Z</dcterms:created>
  <dc:creator>openpyxl</dc:creator>
  <dc:description/>
  <dc:language>en-US</dc:language>
  <cp:lastModifiedBy/>
  <dcterms:modified xsi:type="dcterms:W3CDTF">2026-09-23T22:40:44Z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