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0. Read Me" sheetId="1" state="visible" r:id="rId3"/>
    <sheet name="1. Net Effective Rent" sheetId="2" state="visible" r:id="rId4"/>
    <sheet name="2. Accept or Wait" sheetId="3" state="visible" r:id="rId5"/>
    <sheet name="3. Two Offers" sheetId="4" state="visible" r:id="rId6"/>
    <sheet name="4. Strategic Vacancy" sheetId="5" state="visible" r:id="rId7"/>
    <sheet name="5. Checks"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<sst xmlns="http://schemas.openxmlformats.org/spreadsheetml/2006/main" count="174" uniqueCount="162">
  <si>
    <t xml:space="preserve">Accept or Hold Out</t>
  </si>
  <si>
    <t xml:space="preserve">Chapter 8 of The Real Estate Asset Manager, as a working model.</t>
  </si>
  <si>
    <t xml:space="preserve">The hardest leasing judgement is whether to accept an offer or wait for a better one. Asset managers systematically wait too long, for a reason that is psychological rather than analytical: the cost of accepting a low rent is visible and attributable, and the cost of a further six months of vacancy is diffuse. This file makes the diffuse cost visible.</t>
  </si>
  <si>
    <t xml:space="preserve">The sheets</t>
  </si>
  <si>
    <t xml:space="preserve">1. Net Effective Rent — compare packages that are not comparable on their headline. Markets quote headline rents and headline rents are systematically misleading, because they exclude the incentive.</t>
  </si>
  <si>
    <t xml:space="preserve">2. Accept or Wait — the arithmetic: the whole-term value of the rent difference against the cost of the extra vacancy, including the holding costs nobody adds up.</t>
  </si>
  <si>
    <t xml:space="preserve">3. Two Offers — the practical example of chapter 8, live. Occupier X on the better floor at the target rent with a break at three, against occupier Y on the problem floor fifteen per cent below with ten unbroken years.</t>
  </si>
  <si>
    <t xml:space="preserve">4. Strategic Vacancy — the three situations where holding space empty is right, and the record that turns a decision into a decision. Undocumented strategic vacancy is indistinguishable from failure to let, and after two years nobody will remember which it was.</t>
  </si>
  <si>
    <t xml:space="preserve">One thing this file deliberately will not do: give you a single answer. The evidential question — what a low rent does to the other rents in the building — is a judgement, and it is set out beside the arithmetic rather than folded into it.</t>
  </si>
  <si>
    <t xml:space="preserve">Revised 23 September 2026. Sheet 2, row 29: the rent you would need for waiting to break even is 105.18 on the pre-filled example, not 104.75. The old formula divided the whole cost of waiting by the probability, and forgot that the rent lost while waiting rises with the rent you are waiting for: at 104.75 the sheet itself still said transact. The 3.1 months of row 28 was right, and assumes a 60 per cent chance of the better rent, an input the book does not give; at certainty it is 5.1 months. Sheet 5 holds ten checks.</t>
  </si>
  <si>
    <t xml:space="preserve">Net effective rent — the measure that is not misleading</t>
  </si>
  <si>
    <t xml:space="preserve">The headline rent adjusted for the incentive over the term, so that two packages can be compared.</t>
  </si>
  <si>
    <t xml:space="preserve">Discounting</t>
  </si>
  <si>
    <t xml:space="preserve">Discount rate for the present value comparison</t>
  </si>
  <si>
    <t xml:space="preserve">A net effective rent is a straight average over the term. The present value column applies the rate above, and it is the more honest of the two because the rent-free is paid now.</t>
  </si>
  <si>
    <t xml:space="preserve">The packages</t>
  </si>
  <si>
    <t xml:space="preserve">Measure</t>
  </si>
  <si>
    <t xml:space="preserve">Offer A</t>
  </si>
  <si>
    <t xml:space="preserve">Offer B</t>
  </si>
  <si>
    <t xml:space="preserve">Offer C</t>
  </si>
  <si>
    <t xml:space="preserve">Headline rent, per year</t>
  </si>
  <si>
    <t xml:space="preserve">Term (years)</t>
  </si>
  <si>
    <t xml:space="preserve">Rent-free (months)</t>
  </si>
  <si>
    <t xml:space="preserve">Fit-out contribution, one-off</t>
  </si>
  <si>
    <t xml:space="preserve">Letting fee, one-off</t>
  </si>
  <si>
    <t xml:space="preserve">Break option (years from start; 0 = none)</t>
  </si>
  <si>
    <t xml:space="preserve">Covenant</t>
  </si>
  <si>
    <t xml:space="preserve">Strong</t>
  </si>
  <si>
    <t xml:space="preserve">The comparison</t>
  </si>
  <si>
    <t xml:space="preserve">Note</t>
  </si>
  <si>
    <t xml:space="preserve">Total contracted rent over the term</t>
  </si>
  <si>
    <t xml:space="preserve">Headline rent for the term, less the rent-free</t>
  </si>
  <si>
    <t xml:space="preserve">Less the incentives paid in cash</t>
  </si>
  <si>
    <t xml:space="preserve">Fit-out and letting fee</t>
  </si>
  <si>
    <t xml:space="preserve">Total value of the package</t>
  </si>
  <si>
    <t xml:space="preserve">Net effective rent, per year</t>
  </si>
  <si>
    <t xml:space="preserve">The number to compare, not the headline</t>
  </si>
  <si>
    <t xml:space="preserve">Net effective rent as a share of headline</t>
  </si>
  <si>
    <t xml:space="preserve">Present value of the package</t>
  </si>
  <si>
    <t xml:space="preserve">Rent-free at the start, then the rent, discounted</t>
  </si>
  <si>
    <t xml:space="preserve">Term at risk from a break (years)</t>
  </si>
  <si>
    <t xml:space="preserve">A break is a free option unless it is paid for</t>
  </si>
  <si>
    <t xml:space="preserve">Net effective rent to the break</t>
  </si>
  <si>
    <t xml:space="preserve">What the package is worth if the occupier walks at the break</t>
  </si>
  <si>
    <t xml:space="preserve">Best on net effective rent</t>
  </si>
  <si>
    <t xml:space="preserve">Best on present value</t>
  </si>
  <si>
    <t xml:space="preserve">The evidential question, which the arithmetic above does not answer</t>
  </si>
  <si>
    <t xml:space="preserve">How much other space in this building will be argued against this rent?</t>
  </si>
  <si>
    <t xml:space="preserve">Rent reviews in this building in the next two years, by rent</t>
  </si>
  <si>
    <t xml:space="preserve">Is this space explicable as inferior — floor, configuration, light?</t>
  </si>
  <si>
    <t xml:space="preserve">That is the genuine tension in leasing: cash today against evidence for tomorrow. There is no universal answer. What there is, is a discipline — quantify both, and decide explicitly rather than defaulting to the headline.</t>
  </si>
  <si>
    <t xml:space="preserve">The vacancy decision</t>
  </si>
  <si>
    <t xml:space="preserve">Make the diffuse cost visible, then decide.</t>
  </si>
  <si>
    <t xml:space="preserve">The offer in hand, and the rent you hope for</t>
  </si>
  <si>
    <t xml:space="preserve">Offer in hand, per year</t>
  </si>
  <si>
    <t xml:space="preserve">Rent you expect to achieve by waiting</t>
  </si>
  <si>
    <t xml:space="preserve">Term of the letting (years)</t>
  </si>
  <si>
    <t xml:space="preserve">Additional months of vacancy expected while waiting</t>
  </si>
  <si>
    <t xml:space="preserve">Probability the better rent is actually achieved</t>
  </si>
  <si>
    <t xml:space="preserve">The cost of six more months empty — every line of it</t>
  </si>
  <si>
    <t xml:space="preserve">Rent forgone during the additional vacancy</t>
  </si>
  <si>
    <t xml:space="preserve">At the rent you hope to achieve</t>
  </si>
  <si>
    <t xml:space="preserve">Landlord service charge on the empty space, per year</t>
  </si>
  <si>
    <t xml:space="preserve">Rates or local property tax on the empty space, per year</t>
  </si>
  <si>
    <t xml:space="preserve">Continued marketing, per year</t>
  </si>
  <si>
    <t xml:space="preserve">Holding costs during the additional vacancy</t>
  </si>
  <si>
    <t xml:space="preserve">Additional incentive likely to be needed anyway</t>
  </si>
  <si>
    <t xml:space="preserve">Total cost of waiting</t>
  </si>
  <si>
    <t xml:space="preserve">The benefit of waiting</t>
  </si>
  <si>
    <t xml:space="preserve">Rent difference, per year</t>
  </si>
  <si>
    <t xml:space="preserve">Over the whole term</t>
  </si>
  <si>
    <t xml:space="preserve">Weighted by the probability of achieving it</t>
  </si>
  <si>
    <t xml:space="preserve">The decision</t>
  </si>
  <si>
    <t xml:space="preserve">Benefit of waiting, less the cost of waiting</t>
  </si>
  <si>
    <t xml:space="preserve">On the arithmetic alone</t>
  </si>
  <si>
    <t xml:space="preserve">Months of vacancy at which waiting breaks even</t>
  </si>
  <si>
    <t xml:space="preserve">Rent you would need to achieve for waiting to break even</t>
  </si>
  <si>
    <t xml:space="preserve">the rent at which row 26 is exactly zero: waiting also forgoes that rent for the months of row 8</t>
  </si>
  <si>
    <t xml:space="preserve">The arithmetic usually favours transacting. A rent five per cent below target on a ten-year lease costs half a year of rent over the term. Six months of additional vacancy costs more than half a year of rent, because it costs the rent and the holding costs.</t>
  </si>
  <si>
    <t xml:space="preserve">The exception</t>
  </si>
  <si>
    <t xml:space="preserve">The exception is when accepting the low rent sets damaging evidence for a large amount of other space in the same building — which is precisely why the evidential question deserves to be answered separately, on sheet 1, and not folded into this total.</t>
  </si>
  <si>
    <t xml:space="preserve">The practical example of chapter 8, live</t>
  </si>
  <si>
    <t xml:space="preserve">A four-storey office. The second and fourth floors are vacant; the fourth is the better space.</t>
  </si>
  <si>
    <t xml:space="preserve">Two offers arrive in the same month. Occupier X wants the fourth floor at the target rent, five-year term with a break at three, nine months rent-free. Occupier Y wants the second floor at fifteen per cent below target, ten-year term with no break, six months rent-free. The naive reading takes X, because it hits the target rent on the better floor.</t>
  </si>
  <si>
    <t xml:space="preserve">The two offers</t>
  </si>
  <si>
    <t xml:space="preserve">Occupier X — fourth floor</t>
  </si>
  <si>
    <t xml:space="preserve">Occupier Y — second floor</t>
  </si>
  <si>
    <t xml:space="preserve">Target rent for the floor</t>
  </si>
  <si>
    <t xml:space="preserve">Set the target once, for both</t>
  </si>
  <si>
    <t xml:space="preserve">Rent offered, share of target</t>
  </si>
  <si>
    <t xml:space="preserve">Y is fifteen per cent below</t>
  </si>
  <si>
    <t xml:space="preserve">Rent offered</t>
  </si>
  <si>
    <t xml:space="preserve">Break (years from start; 0 = none)</t>
  </si>
  <si>
    <t xml:space="preserve">X's break makes it a three-year lease</t>
  </si>
  <si>
    <t xml:space="preserve">Secure term — to the break if there is one</t>
  </si>
  <si>
    <t xml:space="preserve">Contracted rent over the secure term</t>
  </si>
  <si>
    <t xml:space="preserve">Net effective rent over the secure term</t>
  </si>
  <si>
    <t xml:space="preserve">The comparable number</t>
  </si>
  <si>
    <t xml:space="preserve">Net effective rent as a share of target</t>
  </si>
  <si>
    <t xml:space="preserve">The considered reading</t>
  </si>
  <si>
    <t xml:space="preserve">Test</t>
  </si>
  <si>
    <t xml:space="preserve">Occupier X</t>
  </si>
  <si>
    <t xml:space="preserve">Occupier Y</t>
  </si>
  <si>
    <t xml:space="preserve">Verdict</t>
  </si>
  <si>
    <t xml:space="preserve">Years of income actually secured</t>
  </si>
  <si>
    <t xml:space="preserve">Total contracted rent secured</t>
  </si>
  <si>
    <t xml:space="preserve">Net effective rent</t>
  </si>
  <si>
    <t xml:space="preserve">Rent that will be cited as the building's evidence</t>
  </si>
  <si>
    <t xml:space="preserve">Does the low rent land on explicable space?</t>
  </si>
  <si>
    <t xml:space="preserve">No — the best floor</t>
  </si>
  <si>
    <t xml:space="preserve">Yes — compromised by a plant room</t>
  </si>
  <si>
    <t xml:space="preserve">Y</t>
  </si>
  <si>
    <t xml:space="preserve">Difference in secured income, Y less X</t>
  </si>
  <si>
    <t xml:space="preserve">X's offer is effectively a three-year lease on the building's best space, at a rent that will be cited as the building's evidential top — and after three years the space returns at a moment not of the landlord's choosing. Y's offer is ten years of unbroken income on the building's problem space, at a rent that is explicable by the configuration and therefore does much less evidential damage.</t>
  </si>
  <si>
    <t xml:space="preserve">Take Y without hesitation. Then negotiate with X on the fourth floor for a longer term, using the fact that the building now has less availability, and be willing to pay for the term with a heavier incentive rather than a lower rent.</t>
  </si>
  <si>
    <t xml:space="preserve">A break is a free option granted to the occupier. It should be paid for — in rent, in term, or in a break penalty. Change B15 to 0 and watch what X's offer becomes worth.</t>
  </si>
  <si>
    <t xml:space="preserve">Strategic vacancy — the record that makes it a decision</t>
  </si>
  <si>
    <t xml:space="preserve">Undocumented strategic vacancy is indistinguishable from failure to let, and after two years nobody will remember which it was.</t>
  </si>
  <si>
    <t xml:space="preserve">Does one of the three situations apply?</t>
  </si>
  <si>
    <t xml:space="preserve">The building is being repositioned, and a letting now at the current specification would block a refurbishment that raises the whole building's level.</t>
  </si>
  <si>
    <t xml:space="preserve">A single occupier could take multiple floors, and letting one floor separately would fragment the opportunity.</t>
  </si>
  <si>
    <t xml:space="preserve">The lease that could be signed today would carry terms — a break, a poor covenant, a use that constrains the neighbours — that damage the asset more than the vacancy does.</t>
  </si>
  <si>
    <t xml:space="preserve">Situations that apply</t>
  </si>
  <si>
    <t xml:space="preserve">Status</t>
  </si>
  <si>
    <t xml:space="preserve">The cost that is being accepted</t>
  </si>
  <si>
    <t xml:space="preserve">Space held empty (area)</t>
  </si>
  <si>
    <t xml:space="preserve">Estimated rental value of that space, per year</t>
  </si>
  <si>
    <t xml:space="preserve">Months the space will be held empty</t>
  </si>
  <si>
    <t xml:space="preserve">Rent forgone</t>
  </si>
  <si>
    <t xml:space="preserve">Landlord service charge and rates on the space, per year</t>
  </si>
  <si>
    <t xml:space="preserve">Holding costs over the period</t>
  </si>
  <si>
    <t xml:space="preserve">Total cost accepted</t>
  </si>
  <si>
    <t xml:space="preserve">Value expected to be created by holding out</t>
  </si>
  <si>
    <t xml:space="preserve">Net expected gain</t>
  </si>
  <si>
    <t xml:space="preserve">The record</t>
  </si>
  <si>
    <t xml:space="preserve">Decision taken by</t>
  </si>
  <si>
    <t xml:space="preserve">Date</t>
  </si>
  <si>
    <t xml:space="preserve">Reviewed again on</t>
  </si>
  <si>
    <t xml:space="preserve">The event that would end the strategic vacancy</t>
  </si>
  <si>
    <t xml:space="preserve">The date by which the space must be let regardless</t>
  </si>
  <si>
    <t xml:space="preserve">In each case the decision must be documented as a decision, with the cost of the vacancy quantified and accepted. That is the whole content of this sheet, and it takes four minutes.</t>
  </si>
  <si>
    <t xml:space="preserve">Checks</t>
  </si>
  <si>
    <t xml:space="preserve">Change an input and the rows that compare with the book will stop matching; the rows without a book figure hold for any inputs.</t>
  </si>
  <si>
    <t xml:space="preserve">Check</t>
  </si>
  <si>
    <t xml:space="preserve">The book</t>
  </si>
  <si>
    <t xml:space="preserve">This file</t>
  </si>
  <si>
    <t xml:space="preserve">At the break-even rent, the benefit of waiting equals its cost</t>
  </si>
  <si>
    <t xml:space="preserve">any inputs</t>
  </si>
  <si>
    <t xml:space="preserve">At the break-even months, the benefit of waiting equals its cost</t>
  </si>
  <si>
    <t xml:space="preserve">Rent you would need for waiting to break even, pre-filled example</t>
  </si>
  <si>
    <t xml:space="preserve">the first version printed 104.75, at which row 26 is still -2.4</t>
  </si>
  <si>
    <t xml:space="preserve">Months of vacancy at which waiting breaks even, at a 60% chance of the better rent (an input the book does not give)</t>
  </si>
  <si>
    <t xml:space="preserve">The same at certainty: set row 9 to 100%</t>
  </si>
  <si>
    <t xml:space="preserve">the book: six months cost more than half a year of rent</t>
  </si>
  <si>
    <t xml:space="preserve">Chapter 8: five per cent below target on a ten-year lease costs half a year of rent</t>
  </si>
  <si>
    <t xml:space="preserve">Chapter 8: six more months empty cost more than that half-year of rent</t>
  </si>
  <si>
    <t xml:space="preserve">Chapter 8: twelve months rent-free on a ten-year lease is ten per cent of the contracted income</t>
  </si>
  <si>
    <t xml:space="preserve">Chapter 8: offer A (24 months free) delivers less over the term than offer B (10% lower, 6 months free)</t>
  </si>
  <si>
    <t xml:space="preserve">800 against 855</t>
  </si>
  <si>
    <t xml:space="preserve">Chapter 8, two offers: secured income, Y less X</t>
  </si>
  <si>
    <t xml:space="preserve">807.5 against 225</t>
  </si>
  <si>
    <t xml:space="preserve">All checks</t>
  </si>
</sst>
</file>

<file path=xl/styles.xml><?xml version="1.0" encoding="utf-8"?>
<styleSheet xmlns="http://schemas.openxmlformats.org/spreadsheetml/2006/main">
  <numFmts count="8">
    <numFmt numFmtId="164" formatCode="General"/>
    <numFmt numFmtId="165" formatCode="0.0%"/>
    <numFmt numFmtId="166" formatCode="#,##0.00;\(#,##0.00\);\-"/>
    <numFmt numFmtId="167" formatCode="0.0"/>
    <numFmt numFmtId="168" formatCode="0"/>
    <numFmt numFmtId="169" formatCode="#,##0"/>
    <numFmt numFmtId="170" formatCode="0.00"/>
    <numFmt numFmtId="171" formatCode="#,##0.00"/>
  </numFmts>
  <fonts count="13">
    <font>
      <sz val="11"/>
      <color theme="1"/>
      <name val="Calibri"/>
      <family val="2"/>
      <charset val="1"/>
    </font>
    <font>
      <sz val="10"/>
      <name val="Arial"/>
      <family val="0"/>
    </font>
    <font>
      <sz val="10"/>
      <name val="Arial"/>
      <family val="0"/>
    </font>
    <font>
      <sz val="10"/>
      <name val="Arial"/>
      <family val="0"/>
    </font>
    <font>
      <b val="true"/>
      <sz val="14"/>
      <color rgb="FF1B2A20"/>
      <name val="Arial"/>
      <family val="0"/>
      <charset val="1"/>
    </font>
    <font>
      <i val="true"/>
      <sz val="9"/>
      <color rgb="FF555555"/>
      <name val="Arial"/>
      <family val="0"/>
      <charset val="1"/>
    </font>
    <font>
      <sz val="10"/>
      <name val="Arial"/>
      <family val="0"/>
      <charset val="1"/>
    </font>
    <font>
      <b val="true"/>
      <sz val="11"/>
      <color rgb="FF1B2A20"/>
      <name val="Arial"/>
      <family val="0"/>
      <charset val="1"/>
    </font>
    <font>
      <sz val="10"/>
      <color rgb="FF0000FF"/>
      <name val="Arial"/>
      <family val="0"/>
      <charset val="1"/>
    </font>
    <font>
      <sz val="9"/>
      <color rgb="FF555555"/>
      <name val="Arial"/>
      <family val="0"/>
      <charset val="1"/>
    </font>
    <font>
      <b val="true"/>
      <sz val="10"/>
      <color rgb="FFFFFFFF"/>
      <name val="Arial"/>
      <family val="0"/>
      <charset val="1"/>
    </font>
    <font>
      <b val="true"/>
      <sz val="10"/>
      <name val="Arial"/>
      <family val="0"/>
      <charset val="1"/>
    </font>
    <font>
      <b val="true"/>
      <sz val="12"/>
      <color rgb="FF1B2A20"/>
      <name val="Arial"/>
      <family val="0"/>
      <charset val="1"/>
    </font>
  </fonts>
  <fills count="5">
    <fill>
      <patternFill patternType="none"/>
    </fill>
    <fill>
      <patternFill patternType="gray125"/>
    </fill>
    <fill>
      <patternFill patternType="solid">
        <fgColor rgb="FFFFFF00"/>
        <bgColor rgb="FFFFFF00"/>
      </patternFill>
    </fill>
    <fill>
      <patternFill patternType="solid">
        <fgColor rgb="FF1B2A20"/>
        <bgColor rgb="FF333300"/>
      </patternFill>
    </fill>
    <fill>
      <patternFill patternType="solid">
        <fgColor rgb="FFEAF1FB"/>
        <bgColor rgb="FFFFFFFF"/>
      </patternFill>
    </fill>
  </fills>
  <borders count="2">
    <border diagonalUp="false" diagonalDown="false">
      <left/>
      <right/>
      <top/>
      <bottom/>
      <diagonal/>
    </border>
    <border diagonalUp="false" diagonalDown="false">
      <left style="thin">
        <color rgb="FFBBBBBB"/>
      </left>
      <right style="thin">
        <color rgb="FFBBBBBB"/>
      </right>
      <top style="thin">
        <color rgb="FFBBBBBB"/>
      </top>
      <bottom style="thin">
        <color rgb="FFBBBBBB"/>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5" fontId="8" fillId="2" borderId="1" xfId="0" applyFont="true" applyBorder="tru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10" fillId="3" borderId="1" xfId="0" applyFont="true" applyBorder="true" applyAlignment="true" applyProtection="false">
      <alignment horizontal="center" vertical="bottom" textRotation="0" wrapText="true" indent="0" shrinkToFit="false"/>
      <protection locked="true" hidden="false"/>
    </xf>
    <xf numFmtId="164" fontId="6" fillId="0" borderId="1" xfId="0" applyFont="true" applyBorder="true" applyAlignment="true" applyProtection="false">
      <alignment horizontal="general" vertical="bottom" textRotation="0" wrapText="false" indent="0" shrinkToFit="false"/>
      <protection locked="true" hidden="false"/>
    </xf>
    <xf numFmtId="166" fontId="8" fillId="4" borderId="1" xfId="0" applyFont="true" applyBorder="true" applyAlignment="true" applyProtection="false">
      <alignment horizontal="general" vertical="bottom" textRotation="0" wrapText="false" indent="0" shrinkToFit="false"/>
      <protection locked="true" hidden="false"/>
    </xf>
    <xf numFmtId="167" fontId="8" fillId="4" borderId="1" xfId="0" applyFont="true" applyBorder="true" applyAlignment="true" applyProtection="false">
      <alignment horizontal="general" vertical="bottom" textRotation="0" wrapText="false" indent="0" shrinkToFit="false"/>
      <protection locked="true" hidden="false"/>
    </xf>
    <xf numFmtId="164" fontId="8" fillId="4" borderId="1" xfId="0" applyFont="true" applyBorder="true" applyAlignment="true" applyProtection="false">
      <alignment horizontal="general" vertical="bottom" textRotation="0" wrapText="false" indent="0" shrinkToFit="false"/>
      <protection locked="true" hidden="false"/>
    </xf>
    <xf numFmtId="166" fontId="6" fillId="0" borderId="1" xfId="0" applyFont="true" applyBorder="true" applyAlignment="tru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general" vertical="bottom" textRotation="0" wrapText="false" indent="0" shrinkToFit="false"/>
      <protection locked="true" hidden="false"/>
    </xf>
    <xf numFmtId="166" fontId="11" fillId="0" borderId="1" xfId="0" applyFont="true" applyBorder="true" applyAlignment="true" applyProtection="false">
      <alignment horizontal="general" vertical="bottom" textRotation="0" wrapText="false" indent="0" shrinkToFit="false"/>
      <protection locked="true" hidden="false"/>
    </xf>
    <xf numFmtId="165" fontId="6" fillId="0" borderId="1" xfId="0" applyFont="true" applyBorder="true" applyAlignment="true" applyProtection="false">
      <alignment horizontal="general" vertical="bottom" textRotation="0" wrapText="false" indent="0" shrinkToFit="false"/>
      <protection locked="true" hidden="false"/>
    </xf>
    <xf numFmtId="167" fontId="6" fillId="0" borderId="1" xfId="0" applyFont="true" applyBorder="tru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6" fontId="8" fillId="2" borderId="1" xfId="0" applyFont="true" applyBorder="true" applyAlignment="true" applyProtection="false">
      <alignment horizontal="general" vertical="bottom" textRotation="0" wrapText="false" indent="0" shrinkToFit="false"/>
      <protection locked="true" hidden="false"/>
    </xf>
    <xf numFmtId="167" fontId="8" fillId="2" borderId="1" xfId="0" applyFont="true" applyBorder="true" applyAlignment="true" applyProtection="false">
      <alignment horizontal="general" vertical="bottom" textRotation="0" wrapText="false" indent="0" shrinkToFit="false"/>
      <protection locked="true" hidden="false"/>
    </xf>
    <xf numFmtId="166" fontId="11" fillId="2" borderId="1" xfId="0" applyFont="true" applyBorder="true" applyAlignment="true" applyProtection="false">
      <alignment horizontal="general" vertical="bottom" textRotation="0" wrapText="false" indent="0" shrinkToFit="false"/>
      <protection locked="true" hidden="false"/>
    </xf>
    <xf numFmtId="165" fontId="8" fillId="4" borderId="1" xfId="0" applyFont="true" applyBorder="true" applyAlignment="true" applyProtection="false">
      <alignment horizontal="general" vertical="bottom" textRotation="0" wrapText="false" indent="0" shrinkToFit="false"/>
      <protection locked="true" hidden="false"/>
    </xf>
    <xf numFmtId="165" fontId="11" fillId="0" borderId="1" xfId="0" applyFont="true" applyBorder="true" applyAlignment="true" applyProtection="false">
      <alignment horizontal="general" vertical="bottom" textRotation="0" wrapText="false" indent="0" shrinkToFit="false"/>
      <protection locked="true" hidden="false"/>
    </xf>
    <xf numFmtId="166" fontId="11" fillId="2" borderId="0" xfId="0" applyFont="true" applyBorder="false" applyAlignment="tru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bottom" textRotation="0" wrapText="true" indent="0" shrinkToFit="false"/>
      <protection locked="true" hidden="false"/>
    </xf>
    <xf numFmtId="164" fontId="8" fillId="4" borderId="1" xfId="0" applyFont="true" applyBorder="true" applyAlignment="true" applyProtection="false">
      <alignment horizontal="center" vertical="bottom" textRotation="0" wrapText="false" indent="0" shrinkToFit="false"/>
      <protection locked="true" hidden="false"/>
    </xf>
    <xf numFmtId="164" fontId="0" fillId="0" borderId="1" xfId="0" applyFont="false" applyBorder="true" applyAlignment="true" applyProtection="false">
      <alignment horizontal="general" vertical="bottom" textRotation="0" wrapText="false" indent="0" shrinkToFit="false"/>
      <protection locked="true" hidden="false"/>
    </xf>
    <xf numFmtId="168" fontId="11"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bottom" textRotation="0" wrapText="false" indent="0" shrinkToFit="false"/>
      <protection locked="true" hidden="false"/>
    </xf>
    <xf numFmtId="169" fontId="8" fillId="4" borderId="1" xfId="0" applyFont="true" applyBorder="true" applyAlignment="tru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70" fontId="6" fillId="0" borderId="0" xfId="0" applyFont="true" applyBorder="false" applyAlignment="false" applyProtection="false">
      <alignment horizontal="general" vertical="bottom"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71" fontId="6"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BBBBB"/>
      <rgbColor rgb="FF808080"/>
      <rgbColor rgb="FF9999FF"/>
      <rgbColor rgb="FF993366"/>
      <rgbColor rgb="FFFFFFCC"/>
      <rgbColor rgb="FFEAF1FB"/>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969696"/>
      <rgbColor rgb="FF003366"/>
      <rgbColor rgb="FF339966"/>
      <rgbColor rgb="FF003300"/>
      <rgbColor rgb="FF333300"/>
      <rgbColor rgb="FF993300"/>
      <rgbColor rgb="FF993366"/>
      <rgbColor rgb="FF333399"/>
      <rgbColor rgb="FF1B2A2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12"/>
  </cols>
  <sheetData>
    <row r="1" customFormat="false" ht="17.25" hidden="false" customHeight="true" outlineLevel="0" collapsed="false">
      <c r="A1" s="2" t="s">
        <v>0</v>
      </c>
    </row>
    <row r="2" customFormat="false" ht="15" hidden="false" customHeight="true" outlineLevel="0" collapsed="false">
      <c r="A2" s="3" t="s">
        <v>1</v>
      </c>
    </row>
    <row r="5" customFormat="false" ht="34.5" hidden="false" customHeight="true" outlineLevel="0" collapsed="false">
      <c r="A5" s="4" t="s">
        <v>2</v>
      </c>
    </row>
    <row r="7" customFormat="false" ht="15" hidden="false" customHeight="true" outlineLevel="0" collapsed="false">
      <c r="A7" s="5" t="s">
        <v>3</v>
      </c>
    </row>
    <row r="8" customFormat="false" ht="23.25" hidden="false" customHeight="true" outlineLevel="0" collapsed="false">
      <c r="A8" s="4" t="s">
        <v>4</v>
      </c>
    </row>
    <row r="9" customFormat="false" ht="23.25" hidden="false" customHeight="true" outlineLevel="0" collapsed="false">
      <c r="A9" s="4" t="s">
        <v>5</v>
      </c>
    </row>
    <row r="10" customFormat="false" ht="23.25" hidden="false" customHeight="true" outlineLevel="0" collapsed="false">
      <c r="A10" s="4" t="s">
        <v>6</v>
      </c>
    </row>
    <row r="11" customFormat="false" ht="23.25" hidden="false" customHeight="true" outlineLevel="0" collapsed="false">
      <c r="A11" s="4" t="s">
        <v>7</v>
      </c>
    </row>
    <row r="13" customFormat="false" ht="23.25" hidden="false" customHeight="true" outlineLevel="0" collapsed="false">
      <c r="A13" s="4" t="s">
        <v>8</v>
      </c>
    </row>
    <row r="15" customFormat="false" ht="75" hidden="false" customHeight="true" outlineLevel="0" collapsed="false">
      <c r="A15" s="6" t="s">
        <v>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8"/>
    <col collapsed="false" customWidth="true" hidden="false" outlineLevel="0" max="5" min="2" style="1" width="16"/>
    <col collapsed="false" customWidth="true" hidden="false" outlineLevel="0" max="6" min="6" style="1" width="36"/>
  </cols>
  <sheetData>
    <row r="1" customFormat="false" ht="17.25" hidden="false" customHeight="true" outlineLevel="0" collapsed="false">
      <c r="A1" s="2" t="s">
        <v>10</v>
      </c>
    </row>
    <row r="2" customFormat="false" ht="15" hidden="false" customHeight="true" outlineLevel="0" collapsed="false">
      <c r="A2" s="3" t="s">
        <v>11</v>
      </c>
    </row>
    <row r="4" customFormat="false" ht="15" hidden="false" customHeight="true" outlineLevel="0" collapsed="false">
      <c r="A4" s="7" t="s">
        <v>12</v>
      </c>
    </row>
    <row r="5" customFormat="false" ht="15" hidden="false" customHeight="true" outlineLevel="0" collapsed="false">
      <c r="A5" s="8" t="s">
        <v>13</v>
      </c>
      <c r="C5" s="9" t="n">
        <v>0.06</v>
      </c>
    </row>
    <row r="6" customFormat="false" ht="15" hidden="false" customHeight="true" outlineLevel="0" collapsed="false">
      <c r="A6" s="10" t="s">
        <v>14</v>
      </c>
    </row>
    <row r="8" customFormat="false" ht="15" hidden="false" customHeight="true" outlineLevel="0" collapsed="false">
      <c r="A8" s="7" t="s">
        <v>15</v>
      </c>
    </row>
    <row r="9" customFormat="false" ht="15" hidden="false" customHeight="true" outlineLevel="0" collapsed="false">
      <c r="A9" s="11" t="s">
        <v>16</v>
      </c>
      <c r="B9" s="11" t="s">
        <v>17</v>
      </c>
      <c r="C9" s="11" t="s">
        <v>18</v>
      </c>
      <c r="D9" s="11" t="s">
        <v>19</v>
      </c>
    </row>
    <row r="10" customFormat="false" ht="15" hidden="false" customHeight="true" outlineLevel="0" collapsed="false">
      <c r="A10" s="12" t="s">
        <v>20</v>
      </c>
      <c r="B10" s="13" t="n">
        <v>100</v>
      </c>
      <c r="C10" s="13" t="n">
        <v>90</v>
      </c>
      <c r="D10" s="13"/>
    </row>
    <row r="11" customFormat="false" ht="15" hidden="false" customHeight="true" outlineLevel="0" collapsed="false">
      <c r="A11" s="12" t="s">
        <v>21</v>
      </c>
      <c r="B11" s="14" t="n">
        <v>10</v>
      </c>
      <c r="C11" s="14" t="n">
        <v>10</v>
      </c>
      <c r="D11" s="14"/>
    </row>
    <row r="12" customFormat="false" ht="15" hidden="false" customHeight="true" outlineLevel="0" collapsed="false">
      <c r="A12" s="12" t="s">
        <v>22</v>
      </c>
      <c r="B12" s="14" t="n">
        <v>24</v>
      </c>
      <c r="C12" s="14" t="n">
        <v>6</v>
      </c>
      <c r="D12" s="14"/>
    </row>
    <row r="13" customFormat="false" ht="15" hidden="false" customHeight="true" outlineLevel="0" collapsed="false">
      <c r="A13" s="12" t="s">
        <v>23</v>
      </c>
      <c r="B13" s="13" t="n">
        <v>0</v>
      </c>
      <c r="C13" s="13" t="n">
        <v>0</v>
      </c>
      <c r="D13" s="13"/>
    </row>
    <row r="14" customFormat="false" ht="15" hidden="false" customHeight="true" outlineLevel="0" collapsed="false">
      <c r="A14" s="12" t="s">
        <v>24</v>
      </c>
      <c r="B14" s="13" t="n">
        <v>12</v>
      </c>
      <c r="C14" s="13" t="n">
        <v>10.8</v>
      </c>
      <c r="D14" s="13"/>
    </row>
    <row r="15" customFormat="false" ht="15" hidden="false" customHeight="true" outlineLevel="0" collapsed="false">
      <c r="A15" s="12" t="s">
        <v>25</v>
      </c>
      <c r="B15" s="14" t="n">
        <v>0</v>
      </c>
      <c r="C15" s="14" t="n">
        <v>0</v>
      </c>
      <c r="D15" s="14"/>
    </row>
    <row r="16" customFormat="false" ht="15" hidden="false" customHeight="true" outlineLevel="0" collapsed="false">
      <c r="A16" s="12" t="s">
        <v>26</v>
      </c>
      <c r="B16" s="15" t="s">
        <v>27</v>
      </c>
      <c r="C16" s="15" t="s">
        <v>27</v>
      </c>
      <c r="D16" s="15"/>
    </row>
    <row r="18" customFormat="false" ht="15" hidden="false" customHeight="true" outlineLevel="0" collapsed="false">
      <c r="A18" s="7" t="s">
        <v>28</v>
      </c>
    </row>
    <row r="19" customFormat="false" ht="15" hidden="false" customHeight="true" outlineLevel="0" collapsed="false">
      <c r="A19" s="11" t="s">
        <v>16</v>
      </c>
      <c r="B19" s="11" t="s">
        <v>17</v>
      </c>
      <c r="C19" s="11" t="s">
        <v>18</v>
      </c>
      <c r="D19" s="11" t="s">
        <v>19</v>
      </c>
      <c r="E19" s="11" t="s">
        <v>29</v>
      </c>
    </row>
    <row r="20" customFormat="false" ht="15" hidden="false" customHeight="true" outlineLevel="0" collapsed="false">
      <c r="A20" s="12" t="s">
        <v>30</v>
      </c>
      <c r="B20" s="16" t="n">
        <f aca="false">IFERROR(B10*(B11-B12/12),"")</f>
        <v>800</v>
      </c>
      <c r="C20" s="16" t="n">
        <f aca="false">IFERROR(C10*(C11-C12/12),"")</f>
        <v>855</v>
      </c>
      <c r="D20" s="16" t="n">
        <f aca="false">IFERROR(D10*(D11-D12/12),"")</f>
        <v>0</v>
      </c>
      <c r="E20" s="17" t="s">
        <v>31</v>
      </c>
    </row>
    <row r="21" customFormat="false" ht="15" hidden="false" customHeight="true" outlineLevel="0" collapsed="false">
      <c r="A21" s="12" t="s">
        <v>32</v>
      </c>
      <c r="B21" s="16" t="n">
        <f aca="false">IFERROR(-B13-B14,"")</f>
        <v>-12</v>
      </c>
      <c r="C21" s="16" t="n">
        <f aca="false">IFERROR(-C13-C14,"")</f>
        <v>-10.8</v>
      </c>
      <c r="D21" s="16" t="n">
        <f aca="false">IFERROR(-D13-D14,"")</f>
        <v>-0</v>
      </c>
      <c r="E21" s="17" t="s">
        <v>33</v>
      </c>
    </row>
    <row r="22" customFormat="false" ht="15" hidden="false" customHeight="true" outlineLevel="0" collapsed="false">
      <c r="A22" s="12" t="s">
        <v>34</v>
      </c>
      <c r="B22" s="16" t="n">
        <f aca="false">IFERROR(B20+B21,"")</f>
        <v>788</v>
      </c>
      <c r="C22" s="16" t="n">
        <f aca="false">IFERROR(C20+C21,"")</f>
        <v>844.2</v>
      </c>
      <c r="D22" s="16" t="n">
        <f aca="false">IFERROR(D20+D21,"")</f>
        <v>0</v>
      </c>
      <c r="E22" s="17"/>
    </row>
    <row r="23" customFormat="false" ht="15" hidden="false" customHeight="true" outlineLevel="0" collapsed="false">
      <c r="A23" s="18" t="s">
        <v>35</v>
      </c>
      <c r="B23" s="19" t="n">
        <f aca="false">IFERROR(B22/B11,"")</f>
        <v>78.8</v>
      </c>
      <c r="C23" s="19" t="n">
        <f aca="false">IFERROR(C22/C11,"")</f>
        <v>84.42</v>
      </c>
      <c r="D23" s="19" t="str">
        <f aca="false">IFERROR(D22/D11,"")</f>
        <v/>
      </c>
      <c r="E23" s="17" t="s">
        <v>36</v>
      </c>
    </row>
    <row r="24" customFormat="false" ht="15" hidden="false" customHeight="true" outlineLevel="0" collapsed="false">
      <c r="A24" s="12" t="s">
        <v>37</v>
      </c>
      <c r="B24" s="20" t="n">
        <f aca="false">IFERROR(B23/B10,"")</f>
        <v>0.788</v>
      </c>
      <c r="C24" s="20" t="n">
        <f aca="false">IFERROR(C23/C10,"")</f>
        <v>0.938</v>
      </c>
      <c r="D24" s="20" t="str">
        <f aca="false">IFERROR(D23/D10,"")</f>
        <v/>
      </c>
      <c r="E24" s="17"/>
    </row>
    <row r="25" customFormat="false" ht="15" hidden="false" customHeight="true" outlineLevel="0" collapsed="false">
      <c r="A25" s="18" t="s">
        <v>38</v>
      </c>
      <c r="B25" s="19" t="n">
        <f aca="false">IFERROR(B10*(1-(1+$C$5)^-(B11-B12/12))/$C$5/(1+$C$5)^(B12/12)-B13-B14,"")</f>
        <v>540.669438498537</v>
      </c>
      <c r="C25" s="19" t="n">
        <f aca="false">IFERROR(C10*(1-(1+$C$5)^-(C11-C12/12))/$C$5/(1+$C$5)^(C12/12)-C13-C14,"")</f>
        <v>608.53662816322</v>
      </c>
      <c r="D25" s="19" t="n">
        <f aca="false">IFERROR(D10*(1-(1+$C$5)^-(D11-D12/12))/$C$5/(1+$C$5)^(D12/12)-D13-D14,"")</f>
        <v>0</v>
      </c>
      <c r="E25" s="17" t="s">
        <v>39</v>
      </c>
    </row>
    <row r="26" customFormat="false" ht="15" hidden="false" customHeight="true" outlineLevel="0" collapsed="false">
      <c r="A26" s="12" t="s">
        <v>40</v>
      </c>
      <c r="B26" s="21" t="n">
        <f aca="false">IFERROR(IF(B15=0,B11,B15),"")</f>
        <v>10</v>
      </c>
      <c r="C26" s="21" t="n">
        <f aca="false">IFERROR(IF(C15=0,C11,C15),"")</f>
        <v>10</v>
      </c>
      <c r="D26" s="21" t="n">
        <f aca="false">IFERROR(IF(D15=0,D11,D15),"")</f>
        <v>0</v>
      </c>
      <c r="E26" s="17" t="s">
        <v>41</v>
      </c>
    </row>
    <row r="27" customFormat="false" ht="15" hidden="false" customHeight="true" outlineLevel="0" collapsed="false">
      <c r="A27" s="12" t="s">
        <v>42</v>
      </c>
      <c r="B27" s="16" t="n">
        <f aca="false">IFERROR((B10*(MAX(0,B26-B12/12))+B21)/B26,"")</f>
        <v>78.8</v>
      </c>
      <c r="C27" s="16" t="n">
        <f aca="false">IFERROR((C10*(MAX(0,C26-C12/12))+C21)/C26,"")</f>
        <v>84.42</v>
      </c>
      <c r="D27" s="16" t="str">
        <f aca="false">IFERROR((D10*(MAX(0,D26-D12/12))+D21)/D26,"")</f>
        <v/>
      </c>
      <c r="E27" s="17" t="s">
        <v>43</v>
      </c>
    </row>
    <row r="29" customFormat="false" ht="15" hidden="false" customHeight="true" outlineLevel="0" collapsed="false">
      <c r="A29" s="22" t="s">
        <v>44</v>
      </c>
      <c r="C29" s="22" t="str">
        <f aca="false">IF(COUNT(B23:D23)=0,"",INDEX({"Offer A","Offer B","Offer C"},MATCH(MAX(B23:D23),B23:D23,0)))</f>
        <v>Offer B</v>
      </c>
    </row>
    <row r="30" customFormat="false" ht="15" hidden="false" customHeight="true" outlineLevel="0" collapsed="false">
      <c r="A30" s="22" t="s">
        <v>45</v>
      </c>
      <c r="C30" s="22" t="str">
        <f aca="false">IF(COUNT(B25:D25)=0,"",INDEX({"Offer A","Offer B","Offer C"},MATCH(MAX(B25:D25),B25:D25,0)))</f>
        <v>Offer B</v>
      </c>
    </row>
    <row r="32" customFormat="false" ht="15" hidden="false" customHeight="true" outlineLevel="0" collapsed="false">
      <c r="A32" s="7" t="s">
        <v>46</v>
      </c>
    </row>
    <row r="33" customFormat="false" ht="15" hidden="false" customHeight="true" outlineLevel="0" collapsed="false">
      <c r="A33" s="8" t="s">
        <v>47</v>
      </c>
      <c r="C33" s="15"/>
    </row>
    <row r="34" customFormat="false" ht="15" hidden="false" customHeight="true" outlineLevel="0" collapsed="false">
      <c r="A34" s="8" t="s">
        <v>48</v>
      </c>
      <c r="C34" s="13"/>
    </row>
    <row r="35" customFormat="false" ht="15" hidden="false" customHeight="true" outlineLevel="0" collapsed="false">
      <c r="A35" s="8" t="s">
        <v>49</v>
      </c>
      <c r="C35" s="15"/>
    </row>
    <row r="37" customFormat="false" ht="15" hidden="false" customHeight="true" outlineLevel="0" collapsed="false">
      <c r="A37" s="23" t="s">
        <v>50</v>
      </c>
      <c r="B37" s="23"/>
      <c r="C37" s="23"/>
      <c r="D37" s="23"/>
      <c r="E37" s="23"/>
      <c r="F37" s="23"/>
    </row>
    <row r="38" customFormat="false" ht="15" hidden="false" customHeight="true" outlineLevel="0" collapsed="false">
      <c r="A38" s="23"/>
      <c r="B38" s="23"/>
      <c r="C38" s="23"/>
      <c r="D38" s="23"/>
      <c r="E38" s="23"/>
      <c r="F38" s="23"/>
    </row>
    <row r="39" customFormat="false" ht="15" hidden="false" customHeight="true" outlineLevel="0" collapsed="false">
      <c r="A39" s="23"/>
      <c r="B39" s="23"/>
      <c r="C39" s="23"/>
      <c r="D39" s="23"/>
      <c r="E39" s="23"/>
      <c r="F39" s="23"/>
    </row>
  </sheetData>
  <mergeCells count="1">
    <mergeCell ref="A37:F3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5" min="2" style="1" width="16"/>
    <col collapsed="false" customWidth="true" hidden="false" outlineLevel="0" max="6" min="6" style="1" width="38"/>
  </cols>
  <sheetData>
    <row r="1" customFormat="false" ht="17.25" hidden="false" customHeight="true" outlineLevel="0" collapsed="false">
      <c r="A1" s="2" t="s">
        <v>51</v>
      </c>
    </row>
    <row r="2" customFormat="false" ht="15" hidden="false" customHeight="true" outlineLevel="0" collapsed="false">
      <c r="A2" s="3" t="s">
        <v>52</v>
      </c>
    </row>
    <row r="4" customFormat="false" ht="15" hidden="false" customHeight="true" outlineLevel="0" collapsed="false">
      <c r="A4" s="7" t="s">
        <v>53</v>
      </c>
    </row>
    <row r="5" customFormat="false" ht="15" hidden="false" customHeight="true" outlineLevel="0" collapsed="false">
      <c r="A5" s="8" t="s">
        <v>54</v>
      </c>
      <c r="C5" s="24" t="n">
        <v>95</v>
      </c>
    </row>
    <row r="6" customFormat="false" ht="15" hidden="false" customHeight="true" outlineLevel="0" collapsed="false">
      <c r="A6" s="8" t="s">
        <v>55</v>
      </c>
      <c r="C6" s="24" t="n">
        <v>100</v>
      </c>
    </row>
    <row r="7" customFormat="false" ht="15" hidden="false" customHeight="true" outlineLevel="0" collapsed="false">
      <c r="A7" s="8" t="s">
        <v>56</v>
      </c>
      <c r="C7" s="25" t="n">
        <v>10</v>
      </c>
    </row>
    <row r="8" customFormat="false" ht="15" hidden="false" customHeight="true" outlineLevel="0" collapsed="false">
      <c r="A8" s="8" t="s">
        <v>57</v>
      </c>
      <c r="C8" s="25" t="n">
        <v>6</v>
      </c>
    </row>
    <row r="9" customFormat="false" ht="15" hidden="false" customHeight="true" outlineLevel="0" collapsed="false">
      <c r="A9" s="8" t="s">
        <v>58</v>
      </c>
      <c r="C9" s="9" t="n">
        <v>0.6</v>
      </c>
    </row>
    <row r="11" customFormat="false" ht="15" hidden="false" customHeight="true" outlineLevel="0" collapsed="false">
      <c r="A11" s="7" t="s">
        <v>59</v>
      </c>
    </row>
    <row r="12" customFormat="false" ht="15" hidden="false" customHeight="true" outlineLevel="0" collapsed="false">
      <c r="A12" s="12" t="s">
        <v>60</v>
      </c>
      <c r="C12" s="16" t="n">
        <f aca="false">IFERROR(C6*C8/12,"")</f>
        <v>50</v>
      </c>
      <c r="D12" s="17" t="s">
        <v>61</v>
      </c>
    </row>
    <row r="13" customFormat="false" ht="15" hidden="false" customHeight="true" outlineLevel="0" collapsed="false">
      <c r="A13" s="12" t="s">
        <v>62</v>
      </c>
      <c r="C13" s="13" t="n">
        <v>6</v>
      </c>
      <c r="D13" s="17"/>
    </row>
    <row r="14" customFormat="false" ht="15" hidden="false" customHeight="true" outlineLevel="0" collapsed="false">
      <c r="A14" s="12" t="s">
        <v>63</v>
      </c>
      <c r="C14" s="13" t="n">
        <v>9</v>
      </c>
      <c r="D14" s="17"/>
    </row>
    <row r="15" customFormat="false" ht="15" hidden="false" customHeight="true" outlineLevel="0" collapsed="false">
      <c r="A15" s="12" t="s">
        <v>64</v>
      </c>
      <c r="C15" s="13" t="n">
        <v>2</v>
      </c>
      <c r="D15" s="17"/>
    </row>
    <row r="16" customFormat="false" ht="15" hidden="false" customHeight="true" outlineLevel="0" collapsed="false">
      <c r="A16" s="12" t="s">
        <v>65</v>
      </c>
      <c r="C16" s="16" t="n">
        <f aca="false">IFERROR((C13+C14+C15)*C8/12,"")</f>
        <v>8.5</v>
      </c>
      <c r="D16" s="17"/>
    </row>
    <row r="17" customFormat="false" ht="15" hidden="false" customHeight="true" outlineLevel="0" collapsed="false">
      <c r="A17" s="12" t="s">
        <v>66</v>
      </c>
      <c r="C17" s="13" t="n">
        <v>0</v>
      </c>
      <c r="D17" s="17"/>
    </row>
    <row r="18" customFormat="false" ht="15" hidden="false" customHeight="true" outlineLevel="0" collapsed="false">
      <c r="A18" s="18" t="s">
        <v>67</v>
      </c>
      <c r="C18" s="19" t="n">
        <f aca="false">IFERROR(C12+C16+C17,"")</f>
        <v>58.5</v>
      </c>
      <c r="D18" s="17"/>
    </row>
    <row r="20" customFormat="false" ht="15" hidden="false" customHeight="true" outlineLevel="0" collapsed="false">
      <c r="A20" s="7" t="s">
        <v>68</v>
      </c>
    </row>
    <row r="21" customFormat="false" ht="15" hidden="false" customHeight="true" outlineLevel="0" collapsed="false">
      <c r="A21" s="12" t="s">
        <v>69</v>
      </c>
      <c r="C21" s="16" t="n">
        <f aca="false">IFERROR(C6-C5,"")</f>
        <v>5</v>
      </c>
    </row>
    <row r="22" customFormat="false" ht="15" hidden="false" customHeight="true" outlineLevel="0" collapsed="false">
      <c r="A22" s="12" t="s">
        <v>70</v>
      </c>
      <c r="C22" s="16" t="n">
        <f aca="false">IFERROR(C21*C7,"")</f>
        <v>50</v>
      </c>
    </row>
    <row r="23" customFormat="false" ht="15" hidden="false" customHeight="true" outlineLevel="0" collapsed="false">
      <c r="A23" s="18" t="s">
        <v>71</v>
      </c>
      <c r="C23" s="19" t="n">
        <f aca="false">IFERROR(C22*C9,"")</f>
        <v>30</v>
      </c>
    </row>
    <row r="25" customFormat="false" ht="15" hidden="false" customHeight="true" outlineLevel="0" collapsed="false">
      <c r="A25" s="7" t="s">
        <v>72</v>
      </c>
    </row>
    <row r="26" customFormat="false" ht="15" hidden="false" customHeight="true" outlineLevel="0" collapsed="false">
      <c r="A26" s="18" t="s">
        <v>73</v>
      </c>
      <c r="C26" s="26" t="n">
        <f aca="false">IFERROR(C23-C18,"")</f>
        <v>-28.5</v>
      </c>
    </row>
    <row r="27" customFormat="false" ht="15" hidden="false" customHeight="true" outlineLevel="0" collapsed="false">
      <c r="A27" s="18" t="s">
        <v>74</v>
      </c>
      <c r="C27" s="18" t="str">
        <f aca="false">IF(C26="","",IF(C26&gt;0,"Waiting is worth it on the numbers","TRANSACT — waiting costs more than it can win"))</f>
        <v>TRANSACT — waiting costs more than it can win</v>
      </c>
    </row>
    <row r="28" customFormat="false" ht="15" hidden="false" customHeight="true" outlineLevel="0" collapsed="false">
      <c r="A28" s="12" t="s">
        <v>75</v>
      </c>
      <c r="C28" s="18" t="n">
        <f aca="false">IFERROR((C23-C17)/((C6+C13+C14+C15)/12),"")</f>
        <v>3.07692307692308</v>
      </c>
    </row>
    <row r="29" customFormat="false" ht="15" hidden="false" customHeight="true" outlineLevel="0" collapsed="false">
      <c r="A29" s="12" t="s">
        <v>76</v>
      </c>
      <c r="C29" s="18" t="n">
        <f aca="false">IFERROR((C9*C7*C5+C16+C17)/(C9*C7-C8/12),"")</f>
        <v>105.181818181818</v>
      </c>
      <c r="D29" s="17" t="s">
        <v>77</v>
      </c>
    </row>
    <row r="31" customFormat="false" ht="15" hidden="false" customHeight="true" outlineLevel="0" collapsed="false">
      <c r="A31" s="23" t="s">
        <v>78</v>
      </c>
      <c r="B31" s="23"/>
      <c r="C31" s="23"/>
      <c r="D31" s="23"/>
      <c r="E31" s="23"/>
      <c r="F31" s="23"/>
    </row>
    <row r="32" customFormat="false" ht="15" hidden="false" customHeight="true" outlineLevel="0" collapsed="false">
      <c r="A32" s="23"/>
      <c r="B32" s="23"/>
      <c r="C32" s="23"/>
      <c r="D32" s="23"/>
      <c r="E32" s="23"/>
      <c r="F32" s="23"/>
    </row>
    <row r="33" customFormat="false" ht="15" hidden="false" customHeight="true" outlineLevel="0" collapsed="false">
      <c r="A33" s="23"/>
      <c r="B33" s="23"/>
      <c r="C33" s="23"/>
      <c r="D33" s="23"/>
      <c r="E33" s="23"/>
      <c r="F33" s="23"/>
    </row>
    <row r="35" customFormat="false" ht="15" hidden="false" customHeight="true" outlineLevel="0" collapsed="false">
      <c r="A35" s="7" t="s">
        <v>79</v>
      </c>
    </row>
    <row r="36" customFormat="false" ht="15" hidden="false" customHeight="true" outlineLevel="0" collapsed="false">
      <c r="A36" s="23" t="s">
        <v>80</v>
      </c>
      <c r="B36" s="23"/>
      <c r="C36" s="23"/>
      <c r="D36" s="23"/>
      <c r="E36" s="23"/>
      <c r="F36" s="23"/>
    </row>
    <row r="37" customFormat="false" ht="15" hidden="false" customHeight="true" outlineLevel="0" collapsed="false">
      <c r="A37" s="23"/>
      <c r="B37" s="23"/>
      <c r="C37" s="23"/>
      <c r="D37" s="23"/>
      <c r="E37" s="23"/>
      <c r="F37" s="23"/>
    </row>
    <row r="38" customFormat="false" ht="15" hidden="false" customHeight="true" outlineLevel="0" collapsed="false">
      <c r="A38" s="23"/>
      <c r="B38" s="23"/>
      <c r="C38" s="23"/>
      <c r="D38" s="23"/>
      <c r="E38" s="23"/>
      <c r="F38" s="23"/>
    </row>
  </sheetData>
  <mergeCells count="2">
    <mergeCell ref="A31:F33"/>
    <mergeCell ref="A36:F3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3" min="2" style="1" width="20"/>
    <col collapsed="false" customWidth="true" hidden="false" outlineLevel="0" max="4" min="4" style="1" width="18"/>
    <col collapsed="false" customWidth="true" hidden="false" outlineLevel="0" max="5" min="5" style="1" width="40"/>
  </cols>
  <sheetData>
    <row r="1" customFormat="false" ht="17.25" hidden="false" customHeight="true" outlineLevel="0" collapsed="false">
      <c r="A1" s="2" t="s">
        <v>81</v>
      </c>
    </row>
    <row r="2" customFormat="false" ht="15" hidden="false" customHeight="true" outlineLevel="0" collapsed="false">
      <c r="A2" s="3" t="s">
        <v>82</v>
      </c>
    </row>
    <row r="4" customFormat="false" ht="15" hidden="false" customHeight="true" outlineLevel="0" collapsed="false">
      <c r="A4" s="23" t="s">
        <v>83</v>
      </c>
      <c r="B4" s="23"/>
      <c r="C4" s="23"/>
      <c r="D4" s="23"/>
      <c r="E4" s="23"/>
      <c r="F4" s="23"/>
      <c r="G4" s="23"/>
      <c r="H4" s="23"/>
    </row>
    <row r="5" customFormat="false" ht="15" hidden="false" customHeight="true" outlineLevel="0" collapsed="false">
      <c r="A5" s="23"/>
      <c r="B5" s="23"/>
      <c r="C5" s="23"/>
      <c r="D5" s="23"/>
      <c r="E5" s="23"/>
      <c r="F5" s="23"/>
      <c r="G5" s="23"/>
      <c r="H5" s="23"/>
    </row>
    <row r="6" customFormat="false" ht="15" hidden="false" customHeight="true" outlineLevel="0" collapsed="false">
      <c r="A6" s="23"/>
      <c r="B6" s="23"/>
      <c r="C6" s="23"/>
      <c r="D6" s="23"/>
      <c r="E6" s="23"/>
      <c r="F6" s="23"/>
      <c r="G6" s="23"/>
      <c r="H6" s="23"/>
    </row>
    <row r="9" customFormat="false" ht="15" hidden="false" customHeight="true" outlineLevel="0" collapsed="false">
      <c r="A9" s="7" t="s">
        <v>84</v>
      </c>
    </row>
    <row r="10" customFormat="false" ht="23.25" hidden="false" customHeight="true" outlineLevel="0" collapsed="false">
      <c r="A10" s="11" t="s">
        <v>16</v>
      </c>
      <c r="B10" s="11" t="s">
        <v>85</v>
      </c>
      <c r="C10" s="11" t="s">
        <v>86</v>
      </c>
      <c r="D10" s="11" t="s">
        <v>29</v>
      </c>
    </row>
    <row r="11" customFormat="false" ht="15" hidden="false" customHeight="true" outlineLevel="0" collapsed="false">
      <c r="A11" s="12" t="s">
        <v>87</v>
      </c>
      <c r="B11" s="13" t="n">
        <v>100</v>
      </c>
      <c r="C11" s="13" t="n">
        <v>100</v>
      </c>
      <c r="D11" s="17" t="s">
        <v>88</v>
      </c>
    </row>
    <row r="12" customFormat="false" ht="15" hidden="false" customHeight="true" outlineLevel="0" collapsed="false">
      <c r="A12" s="12" t="s">
        <v>89</v>
      </c>
      <c r="B12" s="27" t="n">
        <v>1</v>
      </c>
      <c r="C12" s="27" t="n">
        <v>0.85</v>
      </c>
      <c r="D12" s="17" t="s">
        <v>90</v>
      </c>
    </row>
    <row r="13" customFormat="false" ht="15" hidden="false" customHeight="true" outlineLevel="0" collapsed="false">
      <c r="A13" s="12" t="s">
        <v>91</v>
      </c>
      <c r="B13" s="16" t="n">
        <f aca="false">B11*B12</f>
        <v>100</v>
      </c>
      <c r="C13" s="16" t="n">
        <f aca="false">C11*C12</f>
        <v>85</v>
      </c>
      <c r="D13" s="17"/>
    </row>
    <row r="14" customFormat="false" ht="15" hidden="false" customHeight="true" outlineLevel="0" collapsed="false">
      <c r="A14" s="12" t="s">
        <v>21</v>
      </c>
      <c r="B14" s="14" t="n">
        <v>5</v>
      </c>
      <c r="C14" s="14" t="n">
        <v>10</v>
      </c>
      <c r="D14" s="17"/>
    </row>
    <row r="15" customFormat="false" ht="15" hidden="false" customHeight="true" outlineLevel="0" collapsed="false">
      <c r="A15" s="12" t="s">
        <v>92</v>
      </c>
      <c r="B15" s="14" t="n">
        <v>3</v>
      </c>
      <c r="C15" s="14" t="n">
        <v>0</v>
      </c>
      <c r="D15" s="17" t="s">
        <v>93</v>
      </c>
    </row>
    <row r="16" customFormat="false" ht="15" hidden="false" customHeight="true" outlineLevel="0" collapsed="false">
      <c r="A16" s="12" t="s">
        <v>22</v>
      </c>
      <c r="B16" s="14" t="n">
        <v>9</v>
      </c>
      <c r="C16" s="14" t="n">
        <v>6</v>
      </c>
      <c r="D16" s="17"/>
    </row>
    <row r="17" customFormat="false" ht="15" hidden="false" customHeight="true" outlineLevel="0" collapsed="false">
      <c r="A17" s="12" t="s">
        <v>94</v>
      </c>
      <c r="B17" s="21" t="n">
        <f aca="false">IF(B15=0,B14,B15)</f>
        <v>3</v>
      </c>
      <c r="C17" s="21" t="n">
        <f aca="false">IF(C15=0,C14,C15)</f>
        <v>10</v>
      </c>
      <c r="D17" s="17"/>
    </row>
    <row r="18" customFormat="false" ht="15" hidden="false" customHeight="true" outlineLevel="0" collapsed="false">
      <c r="A18" s="18" t="s">
        <v>95</v>
      </c>
      <c r="B18" s="19" t="n">
        <f aca="false">IFERROR(B13*(B17-B16/12),"")</f>
        <v>225</v>
      </c>
      <c r="C18" s="19" t="n">
        <f aca="false">IFERROR(C13*(C17-C16/12),"")</f>
        <v>807.5</v>
      </c>
      <c r="D18" s="17"/>
    </row>
    <row r="19" customFormat="false" ht="15" hidden="false" customHeight="true" outlineLevel="0" collapsed="false">
      <c r="A19" s="18" t="s">
        <v>96</v>
      </c>
      <c r="B19" s="19" t="n">
        <f aca="false">IFERROR(B18/B17,"")</f>
        <v>75</v>
      </c>
      <c r="C19" s="19" t="n">
        <f aca="false">IFERROR(C18/C17,"")</f>
        <v>80.75</v>
      </c>
      <c r="D19" s="17" t="s">
        <v>97</v>
      </c>
    </row>
    <row r="20" customFormat="false" ht="15" hidden="false" customHeight="true" outlineLevel="0" collapsed="false">
      <c r="A20" s="18" t="s">
        <v>98</v>
      </c>
      <c r="B20" s="28" t="n">
        <f aca="false">IFERROR(B19/B11,"")</f>
        <v>0.75</v>
      </c>
      <c r="C20" s="28" t="n">
        <f aca="false">IFERROR(C19/C11,"")</f>
        <v>0.8075</v>
      </c>
      <c r="D20" s="17"/>
    </row>
    <row r="22" customFormat="false" ht="15" hidden="false" customHeight="true" outlineLevel="0" collapsed="false">
      <c r="A22" s="7" t="s">
        <v>99</v>
      </c>
    </row>
    <row r="23" customFormat="false" ht="15" hidden="false" customHeight="true" outlineLevel="0" collapsed="false">
      <c r="A23" s="11" t="s">
        <v>100</v>
      </c>
      <c r="B23" s="11" t="s">
        <v>101</v>
      </c>
      <c r="C23" s="11" t="s">
        <v>102</v>
      </c>
      <c r="D23" s="11" t="s">
        <v>103</v>
      </c>
    </row>
    <row r="24" customFormat="false" ht="15" hidden="false" customHeight="true" outlineLevel="0" collapsed="false">
      <c r="A24" s="12" t="s">
        <v>104</v>
      </c>
      <c r="B24" s="21" t="n">
        <f aca="false">B17</f>
        <v>3</v>
      </c>
      <c r="C24" s="21" t="n">
        <f aca="false">C17</f>
        <v>10</v>
      </c>
      <c r="D24" s="18" t="str">
        <f aca="false">IF(C24&gt;B24,"Y","X")</f>
        <v>Y</v>
      </c>
    </row>
    <row r="25" customFormat="false" ht="15" hidden="false" customHeight="true" outlineLevel="0" collapsed="false">
      <c r="A25" s="12" t="s">
        <v>105</v>
      </c>
      <c r="B25" s="16" t="n">
        <f aca="false">B18</f>
        <v>225</v>
      </c>
      <c r="C25" s="16" t="n">
        <f aca="false">C18</f>
        <v>807.5</v>
      </c>
      <c r="D25" s="18" t="str">
        <f aca="false">IF(C25&gt;B25,"Y","X")</f>
        <v>Y</v>
      </c>
    </row>
    <row r="26" customFormat="false" ht="15" hidden="false" customHeight="true" outlineLevel="0" collapsed="false">
      <c r="A26" s="12" t="s">
        <v>106</v>
      </c>
      <c r="B26" s="16" t="n">
        <f aca="false">B19</f>
        <v>75</v>
      </c>
      <c r="C26" s="16" t="n">
        <f aca="false">C19</f>
        <v>80.75</v>
      </c>
      <c r="D26" s="18" t="str">
        <f aca="false">IF(C26&gt;B26,"Y","X")</f>
        <v>Y</v>
      </c>
    </row>
    <row r="27" customFormat="false" ht="15" hidden="false" customHeight="true" outlineLevel="0" collapsed="false">
      <c r="A27" s="12" t="s">
        <v>107</v>
      </c>
      <c r="B27" s="16" t="n">
        <f aca="false">B13</f>
        <v>100</v>
      </c>
      <c r="C27" s="16" t="n">
        <f aca="false">C13</f>
        <v>85</v>
      </c>
      <c r="D27" s="18" t="str">
        <f aca="false">IF(B27&gt;C27,"X sets the higher evidence","Y sets the higher evidence")</f>
        <v>X sets the higher evidence</v>
      </c>
    </row>
    <row r="28" customFormat="false" ht="15" hidden="false" customHeight="true" outlineLevel="0" collapsed="false">
      <c r="A28" s="12" t="s">
        <v>108</v>
      </c>
      <c r="B28" s="12" t="s">
        <v>109</v>
      </c>
      <c r="C28" s="12" t="s">
        <v>110</v>
      </c>
      <c r="D28" s="18" t="s">
        <v>111</v>
      </c>
    </row>
    <row r="30" customFormat="false" ht="15" hidden="false" customHeight="true" outlineLevel="0" collapsed="false">
      <c r="A30" s="22" t="s">
        <v>112</v>
      </c>
      <c r="C30" s="29" t="n">
        <f aca="false">IFERROR(C18-B18,"")</f>
        <v>582.5</v>
      </c>
    </row>
    <row r="32" customFormat="false" ht="15" hidden="false" customHeight="true" outlineLevel="0" collapsed="false">
      <c r="A32" s="23" t="s">
        <v>113</v>
      </c>
      <c r="B32" s="23"/>
      <c r="C32" s="23"/>
      <c r="D32" s="23"/>
      <c r="E32" s="23"/>
    </row>
    <row r="33" customFormat="false" ht="15" hidden="false" customHeight="true" outlineLevel="0" collapsed="false">
      <c r="A33" s="23"/>
      <c r="B33" s="23"/>
      <c r="C33" s="23"/>
      <c r="D33" s="23"/>
      <c r="E33" s="23"/>
    </row>
    <row r="34" customFormat="false" ht="15" hidden="false" customHeight="true" outlineLevel="0" collapsed="false">
      <c r="A34" s="23"/>
      <c r="B34" s="23"/>
      <c r="C34" s="23"/>
      <c r="D34" s="23"/>
      <c r="E34" s="23"/>
    </row>
    <row r="36" customFormat="false" ht="15" hidden="false" customHeight="true" outlineLevel="0" collapsed="false">
      <c r="A36" s="23" t="s">
        <v>114</v>
      </c>
      <c r="B36" s="23"/>
      <c r="C36" s="23"/>
      <c r="D36" s="23"/>
      <c r="E36" s="23"/>
    </row>
    <row r="37" customFormat="false" ht="15" hidden="false" customHeight="true" outlineLevel="0" collapsed="false">
      <c r="A37" s="23"/>
      <c r="B37" s="23"/>
      <c r="C37" s="23"/>
      <c r="D37" s="23"/>
      <c r="E37" s="23"/>
    </row>
    <row r="40" customFormat="false" ht="15" hidden="false" customHeight="true" outlineLevel="0" collapsed="false">
      <c r="A40" s="10" t="s">
        <v>115</v>
      </c>
    </row>
  </sheetData>
  <mergeCells count="3">
    <mergeCell ref="A4:H6"/>
    <mergeCell ref="A32:E34"/>
    <mergeCell ref="A36:E3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64"/>
    <col collapsed="false" customWidth="true" hidden="false" outlineLevel="0" max="3" min="2" style="1" width="18"/>
    <col collapsed="false" customWidth="true" hidden="false" outlineLevel="0" max="4" min="4" style="1" width="46"/>
  </cols>
  <sheetData>
    <row r="1" customFormat="false" ht="17.25" hidden="false" customHeight="true" outlineLevel="0" collapsed="false">
      <c r="A1" s="2" t="s">
        <v>116</v>
      </c>
    </row>
    <row r="2" customFormat="false" ht="15" hidden="false" customHeight="true" outlineLevel="0" collapsed="false">
      <c r="A2" s="3" t="s">
        <v>117</v>
      </c>
    </row>
    <row r="5" customFormat="false" ht="15" hidden="false" customHeight="true" outlineLevel="0" collapsed="false">
      <c r="A5" s="7" t="s">
        <v>118</v>
      </c>
    </row>
    <row r="6" customFormat="false" ht="23.25" hidden="false" customHeight="true" outlineLevel="0" collapsed="false">
      <c r="A6" s="30" t="s">
        <v>119</v>
      </c>
      <c r="B6" s="31"/>
      <c r="C6" s="32"/>
      <c r="D6" s="15"/>
    </row>
    <row r="7" customFormat="false" ht="23.25" hidden="false" customHeight="true" outlineLevel="0" collapsed="false">
      <c r="A7" s="30" t="s">
        <v>120</v>
      </c>
      <c r="B7" s="31"/>
      <c r="C7" s="32"/>
      <c r="D7" s="15"/>
    </row>
    <row r="8" customFormat="false" ht="34.5" hidden="false" customHeight="true" outlineLevel="0" collapsed="false">
      <c r="A8" s="30" t="s">
        <v>121</v>
      </c>
      <c r="B8" s="31"/>
      <c r="C8" s="32"/>
      <c r="D8" s="15"/>
    </row>
    <row r="10" customFormat="false" ht="15" hidden="false" customHeight="true" outlineLevel="0" collapsed="false">
      <c r="A10" s="22" t="s">
        <v>122</v>
      </c>
      <c r="B10" s="33" t="n">
        <f aca="false">COUNTIF(B6:B8,"Yes")</f>
        <v>0</v>
      </c>
    </row>
    <row r="11" customFormat="false" ht="15" hidden="false" customHeight="true" outlineLevel="0" collapsed="false">
      <c r="A11" s="22" t="s">
        <v>123</v>
      </c>
      <c r="B11" s="34" t="str">
        <f aca="false">IF(COUNTA(B6:B8)=0,"",IF(B10=0,"This is not strategic vacancy — it is a letting problem","Strategic — document the cost below"))</f>
        <v/>
      </c>
      <c r="C11" s="34"/>
      <c r="D11" s="34"/>
    </row>
    <row r="13" customFormat="false" ht="15" hidden="false" customHeight="true" outlineLevel="0" collapsed="false">
      <c r="A13" s="7" t="s">
        <v>124</v>
      </c>
    </row>
    <row r="14" customFormat="false" ht="15" hidden="false" customHeight="true" outlineLevel="0" collapsed="false">
      <c r="A14" s="12" t="s">
        <v>125</v>
      </c>
      <c r="C14" s="35"/>
    </row>
    <row r="15" customFormat="false" ht="15" hidden="false" customHeight="true" outlineLevel="0" collapsed="false">
      <c r="A15" s="12" t="s">
        <v>126</v>
      </c>
      <c r="C15" s="13"/>
    </row>
    <row r="16" customFormat="false" ht="15" hidden="false" customHeight="true" outlineLevel="0" collapsed="false">
      <c r="A16" s="12" t="s">
        <v>127</v>
      </c>
      <c r="C16" s="14"/>
    </row>
    <row r="17" customFormat="false" ht="15" hidden="false" customHeight="true" outlineLevel="0" collapsed="false">
      <c r="A17" s="12" t="s">
        <v>128</v>
      </c>
      <c r="C17" s="16" t="n">
        <f aca="false">IFERROR(C15*C16/12,"")</f>
        <v>0</v>
      </c>
    </row>
    <row r="18" customFormat="false" ht="15" hidden="false" customHeight="true" outlineLevel="0" collapsed="false">
      <c r="A18" s="12" t="s">
        <v>129</v>
      </c>
      <c r="C18" s="13"/>
    </row>
    <row r="19" customFormat="false" ht="15" hidden="false" customHeight="true" outlineLevel="0" collapsed="false">
      <c r="A19" s="12" t="s">
        <v>130</v>
      </c>
      <c r="C19" s="16" t="n">
        <f aca="false">IFERROR(C18*C16/12,"")</f>
        <v>0</v>
      </c>
    </row>
    <row r="20" customFormat="false" ht="15" hidden="false" customHeight="true" outlineLevel="0" collapsed="false">
      <c r="A20" s="18" t="s">
        <v>131</v>
      </c>
      <c r="C20" s="19" t="n">
        <f aca="false">IFERROR(C17+C19,"")</f>
        <v>0</v>
      </c>
    </row>
    <row r="21" customFormat="false" ht="15" hidden="false" customHeight="true" outlineLevel="0" collapsed="false">
      <c r="A21" s="12" t="s">
        <v>132</v>
      </c>
      <c r="C21" s="13"/>
    </row>
    <row r="22" customFormat="false" ht="15" hidden="false" customHeight="true" outlineLevel="0" collapsed="false">
      <c r="A22" s="18" t="s">
        <v>133</v>
      </c>
      <c r="C22" s="19" t="n">
        <f aca="false">IFERROR(C21-C20,"")</f>
        <v>0</v>
      </c>
    </row>
    <row r="24" customFormat="false" ht="15" hidden="false" customHeight="true" outlineLevel="0" collapsed="false">
      <c r="A24" s="7" t="s">
        <v>134</v>
      </c>
    </row>
    <row r="25" customFormat="false" ht="15" hidden="false" customHeight="true" outlineLevel="0" collapsed="false">
      <c r="A25" s="8" t="s">
        <v>135</v>
      </c>
      <c r="C25" s="15"/>
      <c r="D25" s="15"/>
    </row>
    <row r="26" customFormat="false" ht="15" hidden="false" customHeight="true" outlineLevel="0" collapsed="false">
      <c r="A26" s="8" t="s">
        <v>136</v>
      </c>
      <c r="C26" s="15"/>
      <c r="D26" s="15"/>
    </row>
    <row r="27" customFormat="false" ht="15" hidden="false" customHeight="true" outlineLevel="0" collapsed="false">
      <c r="A27" s="8" t="s">
        <v>137</v>
      </c>
      <c r="C27" s="15"/>
      <c r="D27" s="15"/>
    </row>
    <row r="28" customFormat="false" ht="15" hidden="false" customHeight="true" outlineLevel="0" collapsed="false">
      <c r="A28" s="8" t="s">
        <v>138</v>
      </c>
      <c r="C28" s="15"/>
      <c r="D28" s="15"/>
    </row>
    <row r="29" customFormat="false" ht="15" hidden="false" customHeight="true" outlineLevel="0" collapsed="false">
      <c r="A29" s="8" t="s">
        <v>139</v>
      </c>
      <c r="C29" s="15"/>
      <c r="D29" s="15"/>
    </row>
    <row r="31" customFormat="false" ht="15" hidden="false" customHeight="true" outlineLevel="0" collapsed="false">
      <c r="A31" s="23" t="s">
        <v>140</v>
      </c>
      <c r="B31" s="23"/>
      <c r="C31" s="23"/>
      <c r="D31" s="23"/>
    </row>
    <row r="32" customFormat="false" ht="15" hidden="false" customHeight="true" outlineLevel="0" collapsed="false">
      <c r="A32" s="23"/>
      <c r="B32" s="23"/>
      <c r="C32" s="23"/>
      <c r="D32" s="23"/>
    </row>
    <row r="33" customFormat="false" ht="15" hidden="false" customHeight="true" outlineLevel="0" collapsed="false">
      <c r="A33" s="23"/>
      <c r="B33" s="23"/>
      <c r="C33" s="23"/>
      <c r="D33" s="23"/>
    </row>
  </sheetData>
  <mergeCells count="7">
    <mergeCell ref="B11:D11"/>
    <mergeCell ref="C25:D25"/>
    <mergeCell ref="C26:D26"/>
    <mergeCell ref="C27:D27"/>
    <mergeCell ref="C28:D28"/>
    <mergeCell ref="C29:D29"/>
    <mergeCell ref="A31:D33"/>
  </mergeCells>
  <dataValidations count="1">
    <dataValidation allowBlank="true" errorStyle="stop" operator="between" showDropDown="false" showErrorMessage="false" showInputMessage="false" sqref="B6:B8"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3" min="2" style="0" width="15"/>
    <col collapsed="false" customWidth="true" hidden="false" outlineLevel="0" max="4" min="4" style="0" width="10"/>
    <col collapsed="false" customWidth="true" hidden="false" outlineLevel="0" max="5" min="5" style="0" width="58"/>
  </cols>
  <sheetData>
    <row r="1" customFormat="false" ht="15" hidden="false" customHeight="false" outlineLevel="0" collapsed="false">
      <c r="A1" s="36" t="s">
        <v>141</v>
      </c>
    </row>
    <row r="2" customFormat="false" ht="15" hidden="false" customHeight="false" outlineLevel="0" collapsed="false">
      <c r="A2" s="37" t="s">
        <v>142</v>
      </c>
    </row>
    <row r="4" customFormat="false" ht="15" hidden="false" customHeight="false" outlineLevel="0" collapsed="false">
      <c r="A4" s="38" t="s">
        <v>143</v>
      </c>
      <c r="B4" s="38" t="s">
        <v>144</v>
      </c>
      <c r="C4" s="38" t="s">
        <v>145</v>
      </c>
      <c r="D4" s="38" t="s">
        <v>123</v>
      </c>
      <c r="E4" s="38" t="s">
        <v>29</v>
      </c>
    </row>
    <row r="5" customFormat="false" ht="15" hidden="false" customHeight="false" outlineLevel="0" collapsed="false">
      <c r="A5" s="4" t="s">
        <v>146</v>
      </c>
      <c r="C5" s="39" t="str">
        <f aca="false">IF(ABS('2. Accept or Wait'!C9*'2. Accept or Wait'!C7*('2. Accept or Wait'!C29-'2. Accept or Wait'!C5)-('2. Accept or Wait'!C29*'2. Accept or Wait'!C8/12+'2. Accept or Wait'!C16+'2. Accept or Wait'!C17))&lt;0.000000001,"OK","CHECK")</f>
        <v>OK</v>
      </c>
      <c r="D5" s="40" t="str">
        <f aca="false">IF(C5="","",IF(C5="OK","OK","CHECK"))</f>
        <v>OK</v>
      </c>
      <c r="E5" s="41" t="s">
        <v>147</v>
      </c>
    </row>
    <row r="6" customFormat="false" ht="15" hidden="false" customHeight="false" outlineLevel="0" collapsed="false">
      <c r="A6" s="4" t="s">
        <v>148</v>
      </c>
      <c r="C6" s="39" t="str">
        <f aca="false">IF(ABS('2. Accept or Wait'!C23-'2. Accept or Wait'!C17-'2. Accept or Wait'!C28/12*('2. Accept or Wait'!C6+'2. Accept or Wait'!C13+'2. Accept or Wait'!C14+'2. Accept or Wait'!C15))&lt;0.000000001,"OK","CHECK")</f>
        <v>OK</v>
      </c>
      <c r="D6" s="40" t="str">
        <f aca="false">IF(C6="","",IF(C6="OK","OK","CHECK"))</f>
        <v>OK</v>
      </c>
      <c r="E6" s="41" t="s">
        <v>147</v>
      </c>
    </row>
    <row r="7" customFormat="false" ht="15" hidden="false" customHeight="false" outlineLevel="0" collapsed="false">
      <c r="A7" s="4" t="s">
        <v>149</v>
      </c>
      <c r="B7" s="42" t="n">
        <v>105.1818</v>
      </c>
      <c r="C7" s="42" t="n">
        <f aca="false">'2. Accept or Wait'!C29</f>
        <v>105.181818181818</v>
      </c>
      <c r="D7" s="40" t="str">
        <f aca="false">IF(ISNUMBER(C7)=FALSE(),"CHECK",IF(ABS(C7-B7)&lt;=0.0001,"OK","CHECK"))</f>
        <v>OK</v>
      </c>
      <c r="E7" s="41" t="s">
        <v>150</v>
      </c>
    </row>
    <row r="8" customFormat="false" ht="23.85" hidden="false" customHeight="false" outlineLevel="0" collapsed="false">
      <c r="A8" s="4" t="s">
        <v>151</v>
      </c>
      <c r="B8" s="42" t="n">
        <v>3.0769</v>
      </c>
      <c r="C8" s="42" t="n">
        <f aca="false">'2. Accept or Wait'!C28</f>
        <v>3.07692307692308</v>
      </c>
      <c r="D8" s="40" t="str">
        <f aca="false">IF(ISNUMBER(C8)=FALSE(),"CHECK",IF(ABS(C8-B8)&lt;=0.0001,"OK","CHECK"))</f>
        <v>OK</v>
      </c>
      <c r="E8" s="41"/>
    </row>
    <row r="9" customFormat="false" ht="15" hidden="false" customHeight="false" outlineLevel="0" collapsed="false">
      <c r="A9" s="4" t="s">
        <v>152</v>
      </c>
      <c r="B9" s="42" t="n">
        <v>5.1282</v>
      </c>
      <c r="C9" s="42" t="n">
        <f aca="false">12*('2. Accept or Wait'!C6-'2. Accept or Wait'!C5)*'2. Accept or Wait'!C7/('2. Accept or Wait'!C6+'2. Accept or Wait'!C13+'2. Accept or Wait'!C14+'2. Accept or Wait'!C15)</f>
        <v>5.12820512820513</v>
      </c>
      <c r="D9" s="40" t="str">
        <f aca="false">IF(ISNUMBER(C9)=FALSE(),"CHECK",IF(ABS(C9-B9)&lt;=0.0001,"OK","CHECK"))</f>
        <v>OK</v>
      </c>
      <c r="E9" s="41" t="s">
        <v>153</v>
      </c>
    </row>
    <row r="10" customFormat="false" ht="15" hidden="false" customHeight="false" outlineLevel="0" collapsed="false">
      <c r="A10" s="4" t="s">
        <v>154</v>
      </c>
      <c r="B10" s="42" t="n">
        <v>0.5</v>
      </c>
      <c r="C10" s="42" t="n">
        <f aca="false">'2. Accept or Wait'!C21*'2. Accept or Wait'!C7/'2. Accept or Wait'!C6</f>
        <v>0.5</v>
      </c>
      <c r="D10" s="40" t="str">
        <f aca="false">IF(ISNUMBER(C10)=FALSE(),"CHECK",IF(ABS(C10-B10)&lt;=0.000000001,"OK","CHECK"))</f>
        <v>OK</v>
      </c>
      <c r="E10" s="41"/>
    </row>
    <row r="11" customFormat="false" ht="15" hidden="false" customHeight="false" outlineLevel="0" collapsed="false">
      <c r="A11" s="4" t="s">
        <v>155</v>
      </c>
      <c r="C11" s="39" t="str">
        <f aca="false">IF('2. Accept or Wait'!C12+'2. Accept or Wait'!C16&gt;'2. Accept or Wait'!C22,"OK","CHECK")</f>
        <v>OK</v>
      </c>
      <c r="D11" s="40" t="str">
        <f aca="false">IF(C11="","",IF(C11="OK","OK","CHECK"))</f>
        <v>OK</v>
      </c>
      <c r="E11" s="41"/>
    </row>
    <row r="12" customFormat="false" ht="15" hidden="false" customHeight="false" outlineLevel="0" collapsed="false">
      <c r="A12" s="4" t="s">
        <v>156</v>
      </c>
      <c r="B12" s="43" t="n">
        <v>0.1</v>
      </c>
      <c r="C12" s="43" t="n">
        <f aca="false">12/(10*12)</f>
        <v>0.1</v>
      </c>
      <c r="D12" s="40" t="str">
        <f aca="false">IF(ISNUMBER(C12)=FALSE(),"CHECK",IF(ABS(C12-B12)&lt;=0.000000001,"OK","CHECK"))</f>
        <v>OK</v>
      </c>
      <c r="E12" s="41"/>
    </row>
    <row r="13" customFormat="false" ht="23.85" hidden="false" customHeight="false" outlineLevel="0" collapsed="false">
      <c r="A13" s="4" t="s">
        <v>157</v>
      </c>
      <c r="B13" s="44" t="n">
        <v>-55</v>
      </c>
      <c r="C13" s="44" t="n">
        <f aca="false">'1. Net Effective Rent'!B20-'1. Net Effective Rent'!C20</f>
        <v>-55</v>
      </c>
      <c r="D13" s="40" t="str">
        <f aca="false">IF(ISNUMBER(C13)=FALSE(),"CHECK",IF(ABS(C13-B13)&lt;=0.000000001,"OK","CHECK"))</f>
        <v>OK</v>
      </c>
      <c r="E13" s="41" t="s">
        <v>158</v>
      </c>
    </row>
    <row r="14" customFormat="false" ht="15" hidden="false" customHeight="false" outlineLevel="0" collapsed="false">
      <c r="A14" s="4" t="s">
        <v>159</v>
      </c>
      <c r="B14" s="44" t="n">
        <v>582.5</v>
      </c>
      <c r="C14" s="44" t="n">
        <f aca="false">'3. Two Offers'!C30</f>
        <v>582.5</v>
      </c>
      <c r="D14" s="40" t="str">
        <f aca="false">IF(ISNUMBER(C14)=FALSE(),"CHECK",IF(ABS(C14-B14)&lt;=0.000000001,"OK","CHECK"))</f>
        <v>OK</v>
      </c>
      <c r="E14" s="41" t="s">
        <v>160</v>
      </c>
    </row>
    <row r="16" customFormat="false" ht="15" hidden="false" customHeight="false" outlineLevel="0" collapsed="false">
      <c r="A16" s="40" t="s">
        <v>161</v>
      </c>
      <c r="C16" s="40" t="str">
        <f aca="false">COUNTIF(D5:D14,"OK")&amp;" / 10"</f>
        <v>10 / 10</v>
      </c>
      <c r="D16" s="40" t="str">
        <f aca="false">IF(COUNTIF(D5:D14,"OK")=10,"ALL OK","SOME FAIL")</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2026-08-12T16:06:04Z</dcterms:created>
  <dc:creator>openpyxl</dc:creator>
  <dc:description/>
  <dc:language>en-US</dc:language>
  <cp:lastModifiedBy/>
  <dcterms:modified xsi:type="dcterms:W3CDTF">2026-09-23T21:27:12Z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