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2. Cost base per bed" sheetId="2" state="visible" r:id="rId4"/>
    <sheet name="3. The energy lag" sheetId="3" state="visible" r:id="rId5"/>
    <sheet name="4. What vacancy saves" sheetId="4" state="visible" r:id="rId6"/>
    <sheet name="5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<sst xmlns="http://schemas.openxmlformats.org/spreadsheetml/2006/main" count="88" uniqueCount="74">
  <si>
    <t xml:space="preserve">The Operating Cost Benchmark</t>
  </si>
  <si>
    <t xml:space="preserve">Companion workbook to Student Housing Real Estate</t>
  </si>
  <si>
    <t xml:space="preserve">Almost nothing in a student building is avoided when a bed stands empty. This workbook is the cost base line by line, with the question that decides what a vacant bed costs, and the energy exposure an all-inclusive rent creates.</t>
  </si>
  <si>
    <t xml:space="preserve">How to use it</t>
  </si>
  <si>
    <t xml:space="preserve">Sheet 2: your cost base per bed against the one in the book. The variance column is what to ask about.</t>
  </si>
  <si>
    <t xml:space="preserve">Sheet 3: the energy exposure. The landlord fixes the rent eleven to fifteen months before the winter it has to pay for, and this sheet prices that lag.</t>
  </si>
  <si>
    <t xml:space="preserve">Sheet 4: what a five-point fall in occupancy actually saves — which is very little, and that is the point.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</si>
  <si>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</si>
  <si>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</si>
  <si>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</si>
  <si>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</si>
  <si>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</si>
  <si>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</t>
  </si>
  <si>
    <t xml:space="preserve">Sheet 3 now gives the level at which an energy rise erases the whole management fee (42 per cent on the book's figures), which the book says this workbook shows.</t>
  </si>
  <si>
    <t xml:space="preserve">Sheet 4 read its beds, rate and weeks from constants typed into the formulas; they are now inputs, and the revenue lost is net of arrears, as everywhere else in the model (£205,180 for five points, not £207,462). A checks sheet closes the file.</t>
  </si>
  <si>
    <t xml:space="preserve">Your scheme against the one in the book</t>
  </si>
  <si>
    <t xml:space="preserve">Cost line</t>
  </si>
  <si>
    <t xml:space="preserve">In the book, £ a bed</t>
  </si>
  <si>
    <t xml:space="preserve">Yours, £ a bed</t>
  </si>
  <si>
    <t xml:space="preserve">Variance</t>
  </si>
  <si>
    <t xml:space="preserve">Avoided if a bed is empty?</t>
  </si>
  <si>
    <t xml:space="preserve">Energy — all-inclusive rent</t>
  </si>
  <si>
    <t xml:space="preserve">Partly</t>
  </si>
  <si>
    <t xml:space="preserve">Water</t>
  </si>
  <si>
    <t xml:space="preserve">On-site staff</t>
  </si>
  <si>
    <t xml:space="preserve">No</t>
  </si>
  <si>
    <t xml:space="preserve">Repairs and maintenance</t>
  </si>
  <si>
    <t xml:space="preserve">Barely</t>
  </si>
  <si>
    <t xml:space="preserve">Marketing and lettings</t>
  </si>
  <si>
    <t xml:space="preserve">No — it rises</t>
  </si>
  <si>
    <t xml:space="preserve">Insurance</t>
  </si>
  <si>
    <t xml:space="preserve">Business rates on the common parts</t>
  </si>
  <si>
    <t xml:space="preserve">Other</t>
  </si>
  <si>
    <t xml:space="preserve">Direct total, per bed</t>
  </si>
  <si>
    <t xml:space="preserve">The rent is fixed before the winter it has to pay for</t>
  </si>
  <si>
    <t xml:space="preserve">Value</t>
  </si>
  <si>
    <t xml:space="preserve">Energy per bed today</t>
  </si>
  <si>
    <t xml:space="preserve">Beds</t>
  </si>
  <si>
    <t xml:space="preserve">Energy price move</t>
  </si>
  <si>
    <t xml:space="preserve">Years the rent cannot respond</t>
  </si>
  <si>
    <t xml:space="preserve">Discount rate</t>
  </si>
  <si>
    <t xml:space="preserve">Deal yield</t>
  </si>
  <si>
    <t xml:space="preserve">Acquisition costs</t>
  </si>
  <si>
    <t xml:space="preserve">Extra cost in a year, whole scheme</t>
  </si>
  <si>
    <t xml:space="preserve">Present value of the years the rent cannot respond</t>
  </si>
  <si>
    <t xml:space="preserve">As a share of net operating income</t>
  </si>
  <si>
    <t xml:space="preserve">Net operating income</t>
  </si>
  <si>
    <t xml:space="preserve">If the cost never comes back: value at the deal yield</t>
  </si>
  <si>
    <t xml:space="preserve">Management fee, a year</t>
  </si>
  <si>
    <t xml:space="preserve">The rise in energy that erases the whole fee</t>
  </si>
  <si>
    <t xml:space="preserve">Five points of vacancy, line by line</t>
  </si>
  <si>
    <t xml:space="preserve">Points of vacancy</t>
  </si>
  <si>
    <t xml:space="preserve">Per bed</t>
  </si>
  <si>
    <t xml:space="preserve">Variable share</t>
  </si>
  <si>
    <t xml:space="preserve">Saving at 5 points</t>
  </si>
  <si>
    <t xml:space="preserve">Collected rate £/week</t>
  </si>
  <si>
    <t xml:space="preserve">Contract weeks</t>
  </si>
  <si>
    <t xml:space="preserve">Arrears</t>
  </si>
  <si>
    <t xml:space="preserve">Total saved</t>
  </si>
  <si>
    <t xml:space="preserve">Revenue lost over the same five points</t>
  </si>
  <si>
    <t xml:space="preserve">Saved, as a share of revenue lost</t>
  </si>
  <si>
    <t xml:space="preserve">What the model overstates a point of occupancy by, per point</t>
  </si>
  <si>
    <t xml:space="preserve">Checks: what is still missing, and what holds for any inputs</t>
  </si>
  <si>
    <t xml:space="preserve">Every line states its own verdict. A line reads OK when it holds or when the cells it tests are still empty.</t>
  </si>
  <si>
    <t xml:space="preserve">Check</t>
  </si>
  <si>
    <t xml:space="preserve">Status</t>
  </si>
  <si>
    <t xml:space="preserve">Sheet 2: the direct total is the sum of its lines (book column)</t>
  </si>
  <si>
    <t xml:space="preserve">Sheet 2: your column adds up the same way</t>
  </si>
  <si>
    <t xml:space="preserve">Sheet 3: the lag never costs more than the same years undiscounted</t>
  </si>
  <si>
    <t xml:space="preserve">Sheet 3: the lag never costs more than the perpetuity</t>
  </si>
  <si>
    <t xml:space="preserve">Sheet 4: every variable share lies between nil and one</t>
  </si>
  <si>
    <t xml:space="preserve">Sheet 4: what vacancy saves is less than the revenue it loses</t>
  </si>
  <si>
    <t xml:space="preserve">Sheet 4 uses the same energy and water as sheet 2</t>
  </si>
  <si>
    <t xml:space="preserve">All checks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</si>
</sst>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£#,##0"/>
    <numFmt numFmtId="166" formatCode="#,##0"/>
    <numFmt numFmtId="167" formatCode="0.0%"/>
    <numFmt numFmtId="168" formatCode="0"/>
    <numFmt numFmtId="169" formatCode="0.00%"/>
    <numFmt numFmtId="170" formatCode="\£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sz val="11"/>
      <color rgb="FF1F4E79"/>
      <name val="Calibri"/>
      <family val="0"/>
      <charset val="1"/>
    </font>
    <font>
      <sz val="10"/>
      <color rgb="FF555555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9" hidden="false" customHeight="tru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7" customFormat="false" ht="25.5" hidden="false" customHeight="true" outlineLevel="0" collapsed="false">
      <c r="A7" s="3" t="s">
        <v>4</v>
      </c>
    </row>
    <row r="8" customFormat="false" ht="25.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1" customFormat="false" ht="15" hidden="false" customHeight="false" outlineLevel="0" collapsed="false">
      <c r="A11" s="4" t="s">
        <v>7</v>
      </c>
    </row>
    <row r="12" customFormat="false" ht="15" hidden="false" customHeight="true" outlineLevel="0" collapsed="false">
      <c r="A12" s="3" t="s">
        <v>8</v>
      </c>
    </row>
    <row r="13" customFormat="false" ht="15" hidden="false" customHeight="true" outlineLevel="0" collapsed="false">
      <c r="A13" s="3" t="s">
        <v>9</v>
      </c>
    </row>
    <row r="14" customFormat="false" ht="15" hidden="false" customHeight="true" outlineLevel="0" collapsed="false">
      <c r="A14" s="3" t="s">
        <v>10</v>
      </c>
    </row>
    <row r="15" customFormat="false" ht="15" hidden="false" customHeight="true" outlineLevel="0" collapsed="false">
      <c r="A15" s="3" t="s">
        <v>11</v>
      </c>
    </row>
    <row r="17" customFormat="false" ht="15" hidden="false" customHeight="false" outlineLevel="0" collapsed="false">
      <c r="A17" s="4" t="s">
        <v>12</v>
      </c>
    </row>
    <row r="18" customFormat="false" ht="28.35" hidden="false" customHeight="false" outlineLevel="0" collapsed="false">
      <c r="A18" s="5" t="s">
        <v>13</v>
      </c>
    </row>
    <row r="19" customFormat="false" ht="28.35" hidden="false" customHeight="false" outlineLevel="0" collapsed="false">
      <c r="A19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30"/>
  </cols>
  <sheetData>
    <row r="1" customFormat="false" ht="16.15" hidden="false" customHeight="false" outlineLevel="0" collapsed="false">
      <c r="A1" s="6" t="s">
        <v>15</v>
      </c>
    </row>
    <row r="3" customFormat="false" ht="15" hidden="false" customHeight="false" outlineLevel="0" collapsed="false">
      <c r="A3" s="7" t="s">
        <v>16</v>
      </c>
      <c r="B3" s="7" t="s">
        <v>17</v>
      </c>
      <c r="C3" s="7" t="s">
        <v>18</v>
      </c>
      <c r="D3" s="7" t="s">
        <v>19</v>
      </c>
      <c r="E3" s="7" t="s">
        <v>20</v>
      </c>
    </row>
    <row r="4" customFormat="false" ht="15" hidden="false" customHeight="false" outlineLevel="0" collapsed="false">
      <c r="A4" s="0" t="s">
        <v>21</v>
      </c>
      <c r="B4" s="8" t="n">
        <v>660</v>
      </c>
      <c r="C4" s="9"/>
      <c r="D4" s="8" t="str">
        <f aca="false">IF(N(C4)=0,"",C4-B4)</f>
        <v/>
      </c>
      <c r="E4" s="2" t="s">
        <v>22</v>
      </c>
    </row>
    <row r="5" customFormat="false" ht="15" hidden="false" customHeight="false" outlineLevel="0" collapsed="false">
      <c r="A5" s="0" t="s">
        <v>23</v>
      </c>
      <c r="B5" s="8" t="n">
        <v>99</v>
      </c>
      <c r="C5" s="9"/>
      <c r="D5" s="8" t="str">
        <f aca="false">IF(N(C5)=0,"",C5-B5)</f>
        <v/>
      </c>
      <c r="E5" s="2" t="s">
        <v>22</v>
      </c>
    </row>
    <row r="6" customFormat="false" ht="15" hidden="false" customHeight="false" outlineLevel="0" collapsed="false">
      <c r="A6" s="0" t="s">
        <v>24</v>
      </c>
      <c r="B6" s="8" t="n">
        <v>618</v>
      </c>
      <c r="C6" s="9"/>
      <c r="D6" s="8" t="str">
        <f aca="false">IF(N(C6)=0,"",C6-B6)</f>
        <v/>
      </c>
      <c r="E6" s="2" t="s">
        <v>25</v>
      </c>
    </row>
    <row r="7" customFormat="false" ht="15" hidden="false" customHeight="false" outlineLevel="0" collapsed="false">
      <c r="A7" s="0" t="s">
        <v>26</v>
      </c>
      <c r="B7" s="8" t="n">
        <v>330</v>
      </c>
      <c r="C7" s="9"/>
      <c r="D7" s="8" t="str">
        <f aca="false">IF(N(C7)=0,"",C7-B7)</f>
        <v/>
      </c>
      <c r="E7" s="2" t="s">
        <v>27</v>
      </c>
    </row>
    <row r="8" customFormat="false" ht="15" hidden="false" customHeight="false" outlineLevel="0" collapsed="false">
      <c r="A8" s="0" t="s">
        <v>28</v>
      </c>
      <c r="B8" s="8" t="n">
        <v>192</v>
      </c>
      <c r="C8" s="9"/>
      <c r="D8" s="8" t="str">
        <f aca="false">IF(N(C8)=0,"",C8-B8)</f>
        <v/>
      </c>
      <c r="E8" s="2" t="s">
        <v>29</v>
      </c>
    </row>
    <row r="9" customFormat="false" ht="15" hidden="false" customHeight="false" outlineLevel="0" collapsed="false">
      <c r="A9" s="0" t="s">
        <v>30</v>
      </c>
      <c r="B9" s="8" t="n">
        <v>74</v>
      </c>
      <c r="C9" s="9"/>
      <c r="D9" s="8" t="str">
        <f aca="false">IF(N(C9)=0,"",C9-B9)</f>
        <v/>
      </c>
      <c r="E9" s="2" t="s">
        <v>25</v>
      </c>
    </row>
    <row r="10" customFormat="false" ht="15" hidden="false" customHeight="false" outlineLevel="0" collapsed="false">
      <c r="A10" s="0" t="s">
        <v>31</v>
      </c>
      <c r="B10" s="8" t="n">
        <v>196</v>
      </c>
      <c r="C10" s="9"/>
      <c r="D10" s="8" t="str">
        <f aca="false">IF(N(C10)=0,"",C10-B10)</f>
        <v/>
      </c>
      <c r="E10" s="2" t="s">
        <v>25</v>
      </c>
    </row>
    <row r="11" customFormat="false" ht="15" hidden="false" customHeight="false" outlineLevel="0" collapsed="false">
      <c r="A11" s="0" t="s">
        <v>32</v>
      </c>
      <c r="B11" s="8" t="n">
        <v>145</v>
      </c>
      <c r="C11" s="9"/>
      <c r="D11" s="8" t="str">
        <f aca="false">IF(N(C11)=0,"",C11-B11)</f>
        <v/>
      </c>
      <c r="E11" s="2" t="s">
        <v>22</v>
      </c>
    </row>
    <row r="12" customFormat="false" ht="15" hidden="false" customHeight="false" outlineLevel="0" collapsed="false">
      <c r="A12" s="10" t="s">
        <v>33</v>
      </c>
      <c r="B12" s="8" t="n">
        <f aca="false">SUM(B4:B11)</f>
        <v>2314</v>
      </c>
      <c r="C12" s="8" t="str">
        <f aca="false">IF(SUM(C4:C11)=0,"",SUM(C4:C11))</f>
        <v/>
      </c>
      <c r="D12" s="8" t="str">
        <f aca="false">IF(N(C12)=0,"",C12-B12)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0"/>
  </cols>
  <sheetData>
    <row r="1" customFormat="false" ht="16.15" hidden="false" customHeight="false" outlineLevel="0" collapsed="false">
      <c r="A1" s="6" t="s">
        <v>34</v>
      </c>
    </row>
    <row r="3" customFormat="false" ht="15" hidden="false" customHeight="false" outlineLevel="0" collapsed="false">
      <c r="A3" s="7"/>
      <c r="B3" s="7" t="s">
        <v>35</v>
      </c>
    </row>
    <row r="4" customFormat="false" ht="15" hidden="false" customHeight="false" outlineLevel="0" collapsed="false">
      <c r="A4" s="10" t="s">
        <v>36</v>
      </c>
      <c r="B4" s="9" t="n">
        <v>660</v>
      </c>
    </row>
    <row r="5" customFormat="false" ht="15" hidden="false" customHeight="false" outlineLevel="0" collapsed="false">
      <c r="A5" s="10" t="s">
        <v>37</v>
      </c>
      <c r="B5" s="11" t="n">
        <v>520</v>
      </c>
    </row>
    <row r="6" customFormat="false" ht="15" hidden="false" customHeight="false" outlineLevel="0" collapsed="false">
      <c r="A6" s="10" t="s">
        <v>38</v>
      </c>
      <c r="B6" s="12" t="n">
        <v>0.4</v>
      </c>
    </row>
    <row r="7" customFormat="false" ht="15" hidden="false" customHeight="false" outlineLevel="0" collapsed="false">
      <c r="A7" s="10" t="s">
        <v>39</v>
      </c>
      <c r="B7" s="13" t="n">
        <v>2</v>
      </c>
    </row>
    <row r="8" customFormat="false" ht="15" hidden="false" customHeight="false" outlineLevel="0" collapsed="false">
      <c r="A8" s="10" t="s">
        <v>40</v>
      </c>
      <c r="B8" s="14" t="n">
        <v>0.079</v>
      </c>
    </row>
    <row r="9" customFormat="false" ht="15" hidden="false" customHeight="false" outlineLevel="0" collapsed="false">
      <c r="A9" s="10" t="s">
        <v>41</v>
      </c>
      <c r="B9" s="14" t="n">
        <v>0.0545</v>
      </c>
    </row>
    <row r="10" customFormat="false" ht="15" hidden="false" customHeight="false" outlineLevel="0" collapsed="false">
      <c r="A10" s="10" t="s">
        <v>42</v>
      </c>
      <c r="B10" s="15" t="n">
        <v>0.066</v>
      </c>
    </row>
    <row r="12" customFormat="false" ht="15" hidden="false" customHeight="false" outlineLevel="0" collapsed="false">
      <c r="A12" s="10" t="s">
        <v>43</v>
      </c>
      <c r="B12" s="8" t="n">
        <f aca="false">B4*B5*B6</f>
        <v>137280</v>
      </c>
    </row>
    <row r="13" customFormat="false" ht="15" hidden="false" customHeight="false" outlineLevel="0" collapsed="false">
      <c r="A13" s="10" t="s">
        <v>44</v>
      </c>
      <c r="B13" s="8" t="n">
        <f aca="false">-B12*(1-(1+B8)^-B7)/B8</f>
        <v>-245142.646582623</v>
      </c>
    </row>
    <row r="14" customFormat="false" ht="15" hidden="false" customHeight="false" outlineLevel="0" collapsed="false">
      <c r="A14" s="10" t="s">
        <v>45</v>
      </c>
      <c r="B14" s="16" t="n">
        <f aca="false">B12/B15</f>
        <v>0.0508704637446042</v>
      </c>
    </row>
    <row r="15" customFormat="false" ht="15" hidden="false" customHeight="false" outlineLevel="0" collapsed="false">
      <c r="A15" s="10" t="s">
        <v>46</v>
      </c>
      <c r="B15" s="9" t="n">
        <v>2698619</v>
      </c>
    </row>
    <row r="16" customFormat="false" ht="15" hidden="false" customHeight="false" outlineLevel="0" collapsed="false">
      <c r="A16" s="10" t="s">
        <v>47</v>
      </c>
      <c r="B16" s="8" t="n">
        <f aca="false">-B12/B9/(1+B10)</f>
        <v>-2362944.73036474</v>
      </c>
    </row>
    <row r="18" customFormat="false" ht="15" hidden="false" customHeight="false" outlineLevel="0" collapsed="false">
      <c r="A18" s="0" t="s">
        <v>48</v>
      </c>
      <c r="B18" s="17" t="n">
        <v>143695</v>
      </c>
    </row>
    <row r="19" customFormat="false" ht="15" hidden="false" customHeight="false" outlineLevel="0" collapsed="false">
      <c r="A19" s="0" t="s">
        <v>49</v>
      </c>
      <c r="B19" s="16" t="n">
        <f aca="false">B18/(B4*B5)</f>
        <v>0.418691724941725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6" min="6" style="0" width="20"/>
  </cols>
  <sheetData>
    <row r="1" customFormat="false" ht="16.15" hidden="false" customHeight="false" outlineLevel="0" collapsed="false">
      <c r="A1" s="6" t="s">
        <v>50</v>
      </c>
    </row>
    <row r="2" customFormat="false" ht="15" hidden="false" customHeight="false" outlineLevel="0" collapsed="false">
      <c r="F2" s="10" t="s">
        <v>51</v>
      </c>
    </row>
    <row r="3" customFormat="false" ht="15" hidden="false" customHeight="false" outlineLevel="0" collapsed="false">
      <c r="A3" s="7" t="s">
        <v>16</v>
      </c>
      <c r="B3" s="7" t="s">
        <v>52</v>
      </c>
      <c r="C3" s="7" t="s">
        <v>53</v>
      </c>
      <c r="D3" s="7" t="s">
        <v>54</v>
      </c>
      <c r="F3" s="12" t="n">
        <v>0.05</v>
      </c>
    </row>
    <row r="4" customFormat="false" ht="15" hidden="false" customHeight="false" outlineLevel="0" collapsed="false">
      <c r="A4" s="0" t="s">
        <v>21</v>
      </c>
      <c r="B4" s="8" t="n">
        <f aca="false">'2. Cost base per bed'!B4</f>
        <v>660</v>
      </c>
      <c r="C4" s="15" t="n">
        <v>0.15</v>
      </c>
      <c r="D4" s="8" t="n">
        <f aca="false">B4*C4*$F$3*$F$6</f>
        <v>2574</v>
      </c>
    </row>
    <row r="5" customFormat="false" ht="15" hidden="false" customHeight="false" outlineLevel="0" collapsed="false">
      <c r="A5" s="0" t="s">
        <v>23</v>
      </c>
      <c r="B5" s="8" t="n">
        <f aca="false">'2. Cost base per bed'!B5</f>
        <v>99</v>
      </c>
      <c r="C5" s="15" t="n">
        <v>0.8</v>
      </c>
      <c r="D5" s="8" t="n">
        <f aca="false">B5*C5*$F$3*$F$6</f>
        <v>2059.2</v>
      </c>
      <c r="F5" s="18" t="s">
        <v>37</v>
      </c>
    </row>
    <row r="6" customFormat="false" ht="15" hidden="false" customHeight="false" outlineLevel="0" collapsed="false">
      <c r="A6" s="0" t="s">
        <v>24</v>
      </c>
      <c r="B6" s="8" t="n">
        <f aca="false">'2. Cost base per bed'!B6</f>
        <v>618</v>
      </c>
      <c r="C6" s="15" t="n">
        <v>0</v>
      </c>
      <c r="D6" s="8" t="n">
        <f aca="false">B6*C6*$F$3*$F$6</f>
        <v>0</v>
      </c>
      <c r="F6" s="19" t="n">
        <v>520</v>
      </c>
    </row>
    <row r="7" customFormat="false" ht="15" hidden="false" customHeight="false" outlineLevel="0" collapsed="false">
      <c r="A7" s="0" t="s">
        <v>26</v>
      </c>
      <c r="B7" s="8" t="n">
        <f aca="false">'2. Cost base per bed'!B7</f>
        <v>330</v>
      </c>
      <c r="C7" s="15" t="n">
        <v>0</v>
      </c>
      <c r="D7" s="8" t="n">
        <f aca="false">B7*C7*$F$3*$F$6</f>
        <v>0</v>
      </c>
      <c r="F7" s="18" t="s">
        <v>55</v>
      </c>
    </row>
    <row r="8" customFormat="false" ht="15" hidden="false" customHeight="false" outlineLevel="0" collapsed="false">
      <c r="A8" s="0" t="s">
        <v>28</v>
      </c>
      <c r="B8" s="8" t="n">
        <f aca="false">'2. Cost base per bed'!B8</f>
        <v>192</v>
      </c>
      <c r="C8" s="15" t="n">
        <v>0</v>
      </c>
      <c r="D8" s="8" t="n">
        <f aca="false">B8*C8*$F$3*$F$6</f>
        <v>0</v>
      </c>
      <c r="F8" s="20" t="n">
        <v>181.3476</v>
      </c>
    </row>
    <row r="9" customFormat="false" ht="15" hidden="false" customHeight="false" outlineLevel="0" collapsed="false">
      <c r="A9" s="0" t="s">
        <v>30</v>
      </c>
      <c r="B9" s="8" t="n">
        <f aca="false">'2. Cost base per bed'!B9</f>
        <v>74</v>
      </c>
      <c r="C9" s="15" t="n">
        <v>0</v>
      </c>
      <c r="D9" s="8" t="n">
        <f aca="false">B9*C9*$F$3*$F$6</f>
        <v>0</v>
      </c>
      <c r="F9" s="18" t="s">
        <v>56</v>
      </c>
    </row>
    <row r="10" customFormat="false" ht="15" hidden="false" customHeight="false" outlineLevel="0" collapsed="false">
      <c r="A10" s="0" t="s">
        <v>31</v>
      </c>
      <c r="B10" s="8" t="n">
        <f aca="false">'2. Cost base per bed'!B10</f>
        <v>196</v>
      </c>
      <c r="C10" s="15" t="n">
        <v>0</v>
      </c>
      <c r="D10" s="8" t="n">
        <f aca="false">B10*C10*$F$3*$F$6</f>
        <v>0</v>
      </c>
      <c r="F10" s="19" t="n">
        <v>44</v>
      </c>
    </row>
    <row r="11" customFormat="false" ht="15" hidden="false" customHeight="false" outlineLevel="0" collapsed="false">
      <c r="A11" s="0" t="s">
        <v>32</v>
      </c>
      <c r="B11" s="8" t="n">
        <f aca="false">'2. Cost base per bed'!B11</f>
        <v>145</v>
      </c>
      <c r="C11" s="15" t="n">
        <v>0</v>
      </c>
      <c r="D11" s="8" t="n">
        <f aca="false">B11*C11*$F$3*$F$6</f>
        <v>0</v>
      </c>
      <c r="F11" s="18" t="s">
        <v>57</v>
      </c>
    </row>
    <row r="12" customFormat="false" ht="15" hidden="false" customHeight="false" outlineLevel="0" collapsed="false">
      <c r="A12" s="10" t="s">
        <v>58</v>
      </c>
      <c r="D12" s="8" t="n">
        <f aca="false">SUM(D4:D11)</f>
        <v>4633.2</v>
      </c>
      <c r="F12" s="21" t="n">
        <v>0.011</v>
      </c>
    </row>
    <row r="14" customFormat="false" ht="15" hidden="false" customHeight="false" outlineLevel="0" collapsed="false">
      <c r="A14" s="10" t="s">
        <v>59</v>
      </c>
      <c r="D14" s="8" t="n">
        <f aca="false">$F$6*$F$10*$F$8*(1-$F$12)*$F$3</f>
        <v>205179.5762016</v>
      </c>
    </row>
    <row r="15" customFormat="false" ht="15" hidden="false" customHeight="false" outlineLevel="0" collapsed="false">
      <c r="A15" s="10" t="s">
        <v>60</v>
      </c>
      <c r="D15" s="16" t="n">
        <f aca="false">D12/D14</f>
        <v>0.0225811949014245</v>
      </c>
    </row>
    <row r="16" customFormat="false" ht="15" hidden="false" customHeight="false" outlineLevel="0" collapsed="false">
      <c r="A16" s="0" t="s">
        <v>61</v>
      </c>
      <c r="D16" s="8" t="n">
        <f aca="false">D12/($F$3*100)</f>
        <v>926.64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2"/>
    <col collapsed="false" customWidth="true" hidden="false" outlineLevel="0" max="2" min="2" style="0" width="16"/>
  </cols>
  <sheetData>
    <row r="1" customFormat="false" ht="16.15" hidden="false" customHeight="false" outlineLevel="0" collapsed="false">
      <c r="A1" s="6" t="s">
        <v>62</v>
      </c>
    </row>
    <row r="2" customFormat="false" ht="15" hidden="false" customHeight="false" outlineLevel="0" collapsed="false">
      <c r="A2" s="22" t="s">
        <v>63</v>
      </c>
    </row>
    <row r="4" customFormat="false" ht="15" hidden="false" customHeight="false" outlineLevel="0" collapsed="false">
      <c r="A4" s="10" t="s">
        <v>64</v>
      </c>
      <c r="B4" s="10" t="s">
        <v>65</v>
      </c>
    </row>
    <row r="5" customFormat="false" ht="15" hidden="false" customHeight="false" outlineLevel="0" collapsed="false">
      <c r="A5" s="3" t="s">
        <v>66</v>
      </c>
      <c r="B5" s="23" t="str">
        <f aca="false">IF(ABS('2. Cost base per bed'!B12-SUM('2. Cost base per bed'!B4:B11))&lt;0.000000001,"OK","CHECK")</f>
        <v>OK</v>
      </c>
    </row>
    <row r="6" customFormat="false" ht="15" hidden="false" customHeight="false" outlineLevel="0" collapsed="false">
      <c r="A6" s="3" t="s">
        <v>67</v>
      </c>
      <c r="B6" s="23" t="str">
        <f aca="false">IF('2. Cost base per bed'!C12="","OK",IF(ABS('2. Cost base per bed'!C12-SUM('2. Cost base per bed'!C4:C11))&lt;0.000000001,"OK","CHECK"))</f>
        <v>OK</v>
      </c>
    </row>
    <row r="7" customFormat="false" ht="15" hidden="false" customHeight="false" outlineLevel="0" collapsed="false">
      <c r="A7" s="3" t="s">
        <v>68</v>
      </c>
      <c r="B7" s="23" t="str">
        <f aca="false">IF(ABS('3. The energy lag'!B13)&lt;=ABS('3. The energy lag'!B12)*'3. The energy lag'!B7+0.000000001,"OK","CHECK")</f>
        <v>OK</v>
      </c>
    </row>
    <row r="8" customFormat="false" ht="15" hidden="false" customHeight="false" outlineLevel="0" collapsed="false">
      <c r="A8" s="3" t="s">
        <v>69</v>
      </c>
      <c r="B8" s="23" t="str">
        <f aca="false">IF(ABS('3. The energy lag'!B13)&lt;=ABS('3. The energy lag'!B16)+0.000000001,"OK","CHECK")</f>
        <v>OK</v>
      </c>
    </row>
    <row r="9" customFormat="false" ht="15" hidden="false" customHeight="false" outlineLevel="0" collapsed="false">
      <c r="A9" s="3" t="s">
        <v>70</v>
      </c>
      <c r="B9" s="23" t="str">
        <f aca="false">IF(AND(MIN('4. What vacancy saves'!C4:C11)&gt;=0,MAX('4. What vacancy saves'!C4:C11)&lt;=1),"OK","CHECK")</f>
        <v>OK</v>
      </c>
    </row>
    <row r="10" customFormat="false" ht="15" hidden="false" customHeight="false" outlineLevel="0" collapsed="false">
      <c r="A10" s="3" t="s">
        <v>71</v>
      </c>
      <c r="B10" s="23" t="str">
        <f aca="false">IF('4. What vacancy saves'!D12&lt;'4. What vacancy saves'!D14,"OK","CHECK")</f>
        <v>OK</v>
      </c>
    </row>
    <row r="11" customFormat="false" ht="15" hidden="false" customHeight="false" outlineLevel="0" collapsed="false">
      <c r="A11" s="3" t="s">
        <v>72</v>
      </c>
      <c r="B11" s="23" t="str">
        <f aca="false">IF(AND('4. What vacancy saves'!B4='2. Cost base per bed'!B4,'4. What vacancy saves'!B5='2. Cost base per bed'!B5),"OK","CHECK")</f>
        <v>OK</v>
      </c>
    </row>
    <row r="13" customFormat="false" ht="15" hidden="false" customHeight="false" outlineLevel="0" collapsed="false">
      <c r="A13" s="23" t="s">
        <v>73</v>
      </c>
      <c r="B13" s="23" t="str">
        <f aca="false">IF(COUNTIF(B5:B11,"OK")=7,"ALL OK",COUNTIF(B5:B11,"OK")&amp;" / 7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2026-08-26T12:04:34Z</dcterms:created>
  <dc:creator>openpyxl</dc:creator>
  <dc:description/>
  <dc:language>en-US</dc:language>
  <cp:lastModifiedBy/>
  <dcterms:modified xsi:type="dcterms:W3CDTF">2026-09-23T23:32:04Z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