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2. Conversion" sheetId="2" state="visible" r:id="rId4"/>
    <sheet name="3. Four ways" sheetId="3" state="visible" r:id="rId5"/>
    <sheet name="4. Repositioning thresholds" sheetId="4" state="visible" r:id="rId6"/>
    <sheet name="5. Checks" sheetId="5" state="visible" r:id="rId7"/>
    <sheet name="6. Office inputs" sheetId="6" state="visible" r:id="rId8"/>
    <sheet name="7. Office leases" sheetId="7" state="visible" r:id="rId9"/>
    <sheet name="E1 Hold" sheetId="8" state="visible" r:id="rId10"/>
    <sheet name="E2 As it stands" sheetId="9" state="visible" r:id="rId11"/>
    <sheet name="E3 Repositioning" sheetId="10" state="visible" r:id="rId12"/>
    <sheet name="E4 At the rent threshold" sheetId="11" state="visible" r:id="rId13"/>
    <sheet name="E5 At the works threshold" sheetId="12" state="visible" r:id="rId14"/>
    <sheet name="E6 Upgrade within the works" sheetId="13" state="visible" r:id="rId15"/>
    <sheet name="8. Repositioning in detail" sheetId="14" state="visible" r:id="rId1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<sst xmlns="http://schemas.openxmlformats.org/spreadsheetml/2006/main" count="796" uniqueCount="248">
  <si>
    <t xml:space="preserve">Refurbish, reposition, convert or sell</t>
  </si>
  <si>
    <t xml:space="preserve">Companion workbook to Office Real Estate</t>
  </si>
  <si>
    <t xml:space="preserve">Four strategies, one discount rate. The fashionable answers — comprehensive repositioning and residential conversion — both lose to holding the building and paying for it properly, and this workbook shows by how much and what would have to change.</t>
  </si>
  <si>
    <t xml:space="preserve">Chapters 17 and 18 of the book are this file.</t>
  </si>
  <si>
    <t xml:space="preserve">The two thresholds that decide repositioning</t>
  </si>
  <si>
    <t xml:space="preserve">The rent the refurbished building must achieve, and the cost the works must come in at. Both are evidenced before a euro is committed: three comparable refurbished buildings, and two costed specifications.</t>
  </si>
  <si>
    <t xml:space="preserve">The conversion test</t>
  </si>
  <si>
    <t xml:space="preserve">Residual land value: what the finished residential scheme sells for, less construction, fees, finance and the developer's profit. What is left is the most that can be paid for the building standing on the site today.</t>
  </si>
  <si>
    <t xml:space="preserve">Conventions</t>
  </si>
  <si>
    <t xml:space="preserve">Blue text on a pale blue fill — an input, you may edit these.</t>
  </si>
  <si>
    <t xml:space="preserve">Yellow fill — the carrying assumption of the sheet, the one to argue about first.</t>
  </si>
  <si>
    <t xml:space="preserve">Black text — a formula, do not overtype these.</t>
  </si>
  <si>
    <t xml:space="preserve">Nothing is locked, protected or watermarked. No macros, no external links.</t>
  </si>
  <si>
    <t xml:space="preserve">Revised 24 September 2026</t>
  </si>
  <si>
    <t xml:space="preserve">The four strategy values and the two repositioning thresholds were typed-in numbers, and the checks compared them with themselves. They are now computed:</t>
  </si>
  <si>
    <t xml:space="preserve">sheets E1 to E3 run the ten-year cash flow on each strategy, sheets E4 and E5 prove the two thresholds, sheet 8 sets out the repositioning line by line.</t>
  </si>
  <si>
    <t xml:space="preserve">Corrected: the residential price at which conversion overtakes the office (sheet 2, row 27) read 31 592 per m2; it is 8 271, as the book prints.</t>
  </si>
  <si>
    <t xml:space="preserve">Corrected: the post-works rent that makes repositioning pay is 401 per m2 on the live model (the typed figure was 402.85, the book prints 403).</t>
  </si>
  <si>
    <t xml:space="preserve">Sheet E6 shows repositioning with the energy upgrade inside the comprehensive works: 26.3 million. Holding still wins.</t>
  </si>
  <si>
    <t xml:space="preserve">The checks sheet now carries 24 lines and ends on an ALL OK verdict.</t>
  </si>
  <si>
    <t xml:space="preserve">Residential conversion — residual land value</t>
  </si>
  <si>
    <t xml:space="preserve">Net lettable area (m2)</t>
  </si>
  <si>
    <t xml:space="preserve">Gross internal area, as a multiple of lettable</t>
  </si>
  <si>
    <t xml:space="preserve">Saleable efficiency, on gross internal area</t>
  </si>
  <si>
    <t xml:space="preserve">Residential sale price (EUR/m2)</t>
  </si>
  <si>
    <t xml:space="preserve">Conversion cost (EUR/m2 of gross internal area)</t>
  </si>
  <si>
    <t xml:space="preserve">Professional fees, share of works</t>
  </si>
  <si>
    <t xml:space="preserve">Developer's profit, share of development value</t>
  </si>
  <si>
    <t xml:space="preserve">Programme (years)</t>
  </si>
  <si>
    <t xml:space="preserve">Finance rate</t>
  </si>
  <si>
    <t xml:space="preserve">Share of cost financed</t>
  </si>
  <si>
    <t xml:space="preserve">Sales and marketing, share of development value</t>
  </si>
  <si>
    <t xml:space="preserve">Acquisition costs</t>
  </si>
  <si>
    <t xml:space="preserve">Gross internal area (m2)</t>
  </si>
  <si>
    <t xml:space="preserve">Saleable area (m2)</t>
  </si>
  <si>
    <t xml:space="preserve">Gross development value</t>
  </si>
  <si>
    <t xml:space="preserve">Construction cost</t>
  </si>
  <si>
    <t xml:space="preserve">Professional fees</t>
  </si>
  <si>
    <t xml:space="preserve">Developer's profit</t>
  </si>
  <si>
    <t xml:space="preserve">Finance, on average drawn balances</t>
  </si>
  <si>
    <t xml:space="preserve">Sales and marketing</t>
  </si>
  <si>
    <t xml:space="preserve">Residual, gross of acquisition costs</t>
  </si>
  <si>
    <t xml:space="preserve">Residual value of the building today</t>
  </si>
  <si>
    <t xml:space="preserve">Residential price at which conversion overtakes continued office use (EUR/m2)</t>
  </si>
  <si>
    <t xml:space="preserve">Solved exactly: the sale price at which the residual, net of acquisition costs, equals the value of holding the office. Profit and sales costs scale with the price; construction, fees and finance do not.</t>
  </si>
  <si>
    <t xml:space="preserve">Four strategies, one discount rate</t>
  </si>
  <si>
    <t xml:space="preserve">Strategy</t>
  </si>
  <si>
    <t xml:space="preserve">Value (EUR)</t>
  </si>
  <si>
    <t xml:space="preserve">Against holding</t>
  </si>
  <si>
    <t xml:space="preserve">Hold and re-let, category A each cycle</t>
  </si>
  <si>
    <t xml:space="preserve">Hold and let as it stands</t>
  </si>
  <si>
    <t xml:space="preserve">Comprehensive repositioning</t>
  </si>
  <si>
    <t xml:space="preserve">Residential conversion</t>
  </si>
  <si>
    <t xml:space="preserve">Rows 4 to 6 are computed live on sheets E1 to E3, from the office inputs on sheets 6 and 7; row 7 is computed live on sheet 2. Change an assumption and the ranking moves.</t>
  </si>
  <si>
    <t xml:space="preserve">Sheet E6: if the comprehensive works already meet the energy standard, repositioning is worth</t>
  </si>
  <si>
    <t xml:space="preserve">What would make repositioning the right answer</t>
  </si>
  <si>
    <t xml:space="preserve">Threshold</t>
  </si>
  <si>
    <t xml:space="preserve">Assumed</t>
  </si>
  <si>
    <t xml:space="preserve">Required</t>
  </si>
  <si>
    <t xml:space="preserve">Value at the threshold, less holding</t>
  </si>
  <si>
    <t xml:space="preserve">Post-refurbishment market rent (EUR/m2)</t>
  </si>
  <si>
    <t xml:space="preserve">Comprehensive works cost (EUR/m2)</t>
  </si>
  <si>
    <t xml:space="preserve">The two required values are solved numerically; column D proves them: at each, repositioning is worth what holding is worth. Re-solve with Goal Seek on column D after changing an input.</t>
  </si>
  <si>
    <t xml:space="preserve">Evidence to obtain before committing</t>
  </si>
  <si>
    <t xml:space="preserve">1. Achieved rents on three comparable refurbished buildings in the same submarket, net effective rather than headline.</t>
  </si>
  <si>
    <t xml:space="preserve">2. Two costed specifications from contractors, not one desktop benchmark.</t>
  </si>
  <si>
    <t xml:space="preserve">3. The surrender premium each sitting tenant will actually accept, tested.</t>
  </si>
  <si>
    <t xml:space="preserve">4. The programme, from vacant possession to practical completion, with the long-lead items named.</t>
  </si>
  <si>
    <t xml:space="preserve">Checks — every figure the book prints, against what this workbook computes</t>
  </si>
  <si>
    <t xml:space="preserve">Office Real Estate</t>
  </si>
  <si>
    <t xml:space="preserve">Column D is a live formula pointing into the model, not a re-typed number. Change an input and this sheet moves with it.</t>
  </si>
  <si>
    <t xml:space="preserve">Source</t>
  </si>
  <si>
    <t xml:space="preserve">Figure as the book prints it</t>
  </si>
  <si>
    <t xml:space="preserve">Printed</t>
  </si>
  <si>
    <t xml:space="preserve">Computed</t>
  </si>
  <si>
    <t xml:space="preserve">Variance</t>
  </si>
  <si>
    <t xml:space="preserve">Status</t>
  </si>
  <si>
    <t xml:space="preserve">How the tolerances are set</t>
  </si>
  <si>
    <t xml:space="preserve">Ch. 17</t>
  </si>
  <si>
    <t xml:space="preserve">One unit of the last digit the book prints; the two repositioning thresholds are solved numerically and carry a half-euro tolerance.</t>
  </si>
  <si>
    <t xml:space="preserve">Gross development value (EUR)</t>
  </si>
  <si>
    <t xml:space="preserve">Developer's profit (EUR)</t>
  </si>
  <si>
    <t xml:space="preserve">Residual value of the building today (EUR)</t>
  </si>
  <si>
    <t xml:space="preserve">Ch. 18</t>
  </si>
  <si>
    <t xml:space="preserve">Value of holding and re-letting (EUR)</t>
  </si>
  <si>
    <t xml:space="preserve">now computed on sheet E1</t>
  </si>
  <si>
    <t xml:space="preserve">Ch. 14</t>
  </si>
  <si>
    <t xml:space="preserve">Value of letting as it stands (EUR)</t>
  </si>
  <si>
    <t xml:space="preserve">now computed on sheet E2</t>
  </si>
  <si>
    <t xml:space="preserve">Value of comprehensive repositioning (EUR)</t>
  </si>
  <si>
    <t xml:space="preserve">now computed on sheet E3; the first file typed 24 898 450</t>
  </si>
  <si>
    <t xml:space="preserve">Post-refurbishment rent required (EUR/m2)</t>
  </si>
  <si>
    <t xml:space="preserve">the book prints 403 (402.85 typed in the first file, not derivable from it)</t>
  </si>
  <si>
    <t xml:space="preserve">Works cost required (EUR/m2)</t>
  </si>
  <si>
    <t xml:space="preserve">Proof: at the rent threshold repositioning equals holding (EUR)</t>
  </si>
  <si>
    <t xml:space="preserve">Proof: at the works threshold repositioning equals holding (EUR)</t>
  </si>
  <si>
    <t xml:space="preserve">Refurbished building on completion (EUR)</t>
  </si>
  <si>
    <t xml:space="preserve">Discounted back six quarters (EUR)</t>
  </si>
  <si>
    <t xml:space="preserve">the book prints 44.0</t>
  </si>
  <si>
    <t xml:space="preserve">Works, present value (EUR)</t>
  </si>
  <si>
    <t xml:space="preserve">Surrender premiums (EUR)</t>
  </si>
  <si>
    <t xml:space="preserve">the book's table prints 2.5, its text 2.6</t>
  </si>
  <si>
    <t xml:space="preserve">Holding costs while empty (EUR)</t>
  </si>
  <si>
    <t xml:space="preserve">Value gross of acquisition costs (EUR)</t>
  </si>
  <si>
    <t xml:space="preserve">Works, nominal (EUR)</t>
  </si>
  <si>
    <t xml:space="preserve">Residential price at which conversion overtakes holding (EUR/m2)</t>
  </si>
  <si>
    <t xml:space="preserve">the first file computed 31 592 here</t>
  </si>
  <si>
    <t xml:space="preserve">Proof: the residual at that price equals the value of holding (EUR)</t>
  </si>
  <si>
    <t xml:space="preserve">internal control</t>
  </si>
  <si>
    <t xml:space="preserve">Office value over residential value, times</t>
  </si>
  <si>
    <t xml:space="preserve">Construction per m2 of saleable area (EUR)</t>
  </si>
  <si>
    <t xml:space="preserve">Finance (EUR)</t>
  </si>
  <si>
    <t xml:space="preserve">Engine</t>
  </si>
  <si>
    <t xml:space="preserve">Sheet E1 equals the ten-year cash flow workbook on the same inputs (EUR)</t>
  </si>
  <si>
    <t xml:space="preserve">Lines reproduced within the book's own printed precision</t>
  </si>
  <si>
    <t xml:space="preserve">Lines differing only by the book's rounding of an intermediate</t>
  </si>
  <si>
    <t xml:space="preserve">Lines to check</t>
  </si>
  <si>
    <t xml:space="preserve">All checks</t>
  </si>
  <si>
    <t xml:space="preserve">Office inputs: the same as the ten-year cash flow workbook</t>
  </si>
  <si>
    <t xml:space="preserve">Market rent, refurbished (EUR/m2)</t>
  </si>
  <si>
    <t xml:space="preserve">Rental growth a year</t>
  </si>
  <si>
    <t xml:space="preserve">Category A fit-out (EUR/m2 per cycle)</t>
  </si>
  <si>
    <t xml:space="preserve">Fit-out cost inflation a year</t>
  </si>
  <si>
    <t xml:space="preserve">Void between tenants (quarters)</t>
  </si>
  <si>
    <t xml:space="preserve">Rent-free period (quarters)</t>
  </si>
  <si>
    <t xml:space="preserve">Term certain on a new lease (quarters)</t>
  </si>
  <si>
    <t xml:space="preserve">Letting fees, share of first year's rent</t>
  </si>
  <si>
    <t xml:space="preserve">Non-recoverable costs, share of rent</t>
  </si>
  <si>
    <t xml:space="preserve">Void holding cost (EUR/m2 a year)</t>
  </si>
  <si>
    <t xml:space="preserve">Energy upgrade (EUR)</t>
  </si>
  <si>
    <t xml:space="preserve">Energy upgrade, quarter</t>
  </si>
  <si>
    <t xml:space="preserve">Discount rate a year</t>
  </si>
  <si>
    <t xml:space="preserve">Exit yield</t>
  </si>
  <si>
    <t xml:space="preserve">Disposal costs</t>
  </si>
  <si>
    <t xml:space="preserve">Asking price (EUR)</t>
  </si>
  <si>
    <t xml:space="preserve">Office leases: the same as the ten-year cash flow workbook</t>
  </si>
  <si>
    <t xml:space="preserve">Unit</t>
  </si>
  <si>
    <t xml:space="preserve">Area (m2)</t>
  </si>
  <si>
    <t xml:space="preserve">Rent (EUR/m2)</t>
  </si>
  <si>
    <t xml:space="preserve">Quarters to expiry</t>
  </si>
  <si>
    <t xml:space="preserve">Tenant A</t>
  </si>
  <si>
    <t xml:space="preserve">Tenant B</t>
  </si>
  <si>
    <t xml:space="preserve">Tenant C</t>
  </si>
  <si>
    <t xml:space="preserve">Tenant D</t>
  </si>
  <si>
    <t xml:space="preserve">Vacant</t>
  </si>
  <si>
    <t xml:space="preserve">Quarters to expiry is to the earlier of expiry and the tenant's break.</t>
  </si>
  <si>
    <t xml:space="preserve">The base case of Chapters 11 and 12, on sheets 6 and 7.</t>
  </si>
  <si>
    <t xml:space="preserve">Assumption</t>
  </si>
  <si>
    <t xml:space="preserve">Value</t>
  </si>
  <si>
    <t xml:space="preserve">Area given up per re-letting</t>
  </si>
  <si>
    <t xml:space="preserve">Result</t>
  </si>
  <si>
    <t xml:space="preserve">Market rent at exit (EUR/m2)</t>
  </si>
  <si>
    <t xml:space="preserve">Fit-out at exit (EUR/m2)</t>
  </si>
  <si>
    <t xml:space="preserve">Contracted rent at exit</t>
  </si>
  <si>
    <t xml:space="preserve">Vacant area at exit (m2)</t>
  </si>
  <si>
    <t xml:space="preserve">Net operating income at exit</t>
  </si>
  <si>
    <t xml:space="preserve">Exit value, net of disposal costs</t>
  </si>
  <si>
    <t xml:space="preserve">Present value of ten years of net cash</t>
  </si>
  <si>
    <t xml:space="preserve">Present value of the exit</t>
  </si>
  <si>
    <t xml:space="preserve">Value gross of acquisition costs</t>
  </si>
  <si>
    <t xml:space="preserve">Value net of acquisition costs</t>
  </si>
  <si>
    <t xml:space="preserve">Share of value in the exit</t>
  </si>
  <si>
    <t xml:space="preserve">Internal rate of return at the asking price</t>
  </si>
  <si>
    <t xml:space="preserve">Ten-year net operating income</t>
  </si>
  <si>
    <t xml:space="preserve">Ten-year capital expenditure</t>
  </si>
  <si>
    <t xml:space="preserve">Area given up at each re-letting (Ch. 16)</t>
  </si>
  <si>
    <t xml:space="preserve">Quarter</t>
  </si>
  <si>
    <t xml:space="preserve">Unit 1 k</t>
  </si>
  <si>
    <t xml:space="preserve">Unit 1 phase</t>
  </si>
  <si>
    <t xml:space="preserve">Unit 1 cycle</t>
  </si>
  <si>
    <t xml:space="preserve">Unit 1 area</t>
  </si>
  <si>
    <t xml:space="preserve">Unit 1 rent</t>
  </si>
  <si>
    <t xml:space="preserve">Unit 1 contract</t>
  </si>
  <si>
    <t xml:space="preserve">Unit 1 capital</t>
  </si>
  <si>
    <t xml:space="preserve">Unit 1 vacant m2</t>
  </si>
  <si>
    <t xml:space="preserve">Unit 2 k</t>
  </si>
  <si>
    <t xml:space="preserve">Unit 2 phase</t>
  </si>
  <si>
    <t xml:space="preserve">Unit 2 cycle</t>
  </si>
  <si>
    <t xml:space="preserve">Unit 2 area</t>
  </si>
  <si>
    <t xml:space="preserve">Unit 2 rent</t>
  </si>
  <si>
    <t xml:space="preserve">Unit 2 contract</t>
  </si>
  <si>
    <t xml:space="preserve">Unit 2 capital</t>
  </si>
  <si>
    <t xml:space="preserve">Unit 2 vacant m2</t>
  </si>
  <si>
    <t xml:space="preserve">Unit 3 k</t>
  </si>
  <si>
    <t xml:space="preserve">Unit 3 phase</t>
  </si>
  <si>
    <t xml:space="preserve">Unit 3 cycle</t>
  </si>
  <si>
    <t xml:space="preserve">Unit 3 area</t>
  </si>
  <si>
    <t xml:space="preserve">Unit 3 rent</t>
  </si>
  <si>
    <t xml:space="preserve">Unit 3 contract</t>
  </si>
  <si>
    <t xml:space="preserve">Unit 3 capital</t>
  </si>
  <si>
    <t xml:space="preserve">Unit 3 vacant m2</t>
  </si>
  <si>
    <t xml:space="preserve">Unit 4 k</t>
  </si>
  <si>
    <t xml:space="preserve">Unit 4 phase</t>
  </si>
  <si>
    <t xml:space="preserve">Unit 4 cycle</t>
  </si>
  <si>
    <t xml:space="preserve">Unit 4 area</t>
  </si>
  <si>
    <t xml:space="preserve">Unit 4 rent</t>
  </si>
  <si>
    <t xml:space="preserve">Unit 4 contract</t>
  </si>
  <si>
    <t xml:space="preserve">Unit 4 capital</t>
  </si>
  <si>
    <t xml:space="preserve">Unit 4 vacant m2</t>
  </si>
  <si>
    <t xml:space="preserve">Unit 5 k</t>
  </si>
  <si>
    <t xml:space="preserve">Unit 5 phase</t>
  </si>
  <si>
    <t xml:space="preserve">Unit 5 cycle</t>
  </si>
  <si>
    <t xml:space="preserve">Unit 5 area</t>
  </si>
  <si>
    <t xml:space="preserve">Unit 5 rent</t>
  </si>
  <si>
    <t xml:space="preserve">Unit 5 contract</t>
  </si>
  <si>
    <t xml:space="preserve">Unit 5 capital</t>
  </si>
  <si>
    <t xml:space="preserve">Unit 5 vacant m2</t>
  </si>
  <si>
    <t xml:space="preserve">Rent</t>
  </si>
  <si>
    <t xml:space="preserve">Contract rent</t>
  </si>
  <si>
    <t xml:space="preserve">Capital</t>
  </si>
  <si>
    <t xml:space="preserve">Vacant m2</t>
  </si>
  <si>
    <t xml:space="preserve">Net operating income</t>
  </si>
  <si>
    <t xml:space="preserve">Other costs</t>
  </si>
  <si>
    <t xml:space="preserve">Net cash</t>
  </si>
  <si>
    <t xml:space="preserve">Discount factor</t>
  </si>
  <si>
    <t xml:space="preserve">Present value</t>
  </si>
  <si>
    <t xml:space="preserve">Flow for the return</t>
  </si>
  <si>
    <t xml:space="preserve">Hold and let as it stands (Chapter 14)</t>
  </si>
  <si>
    <t xml:space="preserve">Rent 248, landlord spends 90 a cycle, 15-month void and rent-free, three-year terms, exit 7.75 per cent.</t>
  </si>
  <si>
    <t xml:space="preserve">Change against the base case</t>
  </si>
  <si>
    <t xml:space="preserve">Change against the base case, per cent</t>
  </si>
  <si>
    <t xml:space="preserve">Comprehensive repositioning (Chapter 18)</t>
  </si>
  <si>
    <t xml:space="preserve">Vacant possession bought out, 18 months of works, re-let at 345 on a 10-year term, exit 6.00 per cent. The 1.9 million upgrade is still paid in year three, as in the book.</t>
  </si>
  <si>
    <t xml:space="preserve">Whole building</t>
  </si>
  <si>
    <t xml:space="preserve">-</t>
  </si>
  <si>
    <t xml:space="preserve">Comprehensive works (EUR/m2)</t>
  </si>
  <si>
    <t xml:space="preserve">Works and vacant possession (quarters)</t>
  </si>
  <si>
    <t xml:space="preserve">Surrender premium: years of rent per year unexpired</t>
  </si>
  <si>
    <t xml:space="preserve">Surrender premium: cap, years of rent</t>
  </si>
  <si>
    <t xml:space="preserve">Surrender premiums, paid today</t>
  </si>
  <si>
    <t xml:space="preserve">Repositioning at the rent that makes it the equal of holding</t>
  </si>
  <si>
    <t xml:space="preserve">Same as E3, with the post-works rent of sheet 4.</t>
  </si>
  <si>
    <t xml:space="preserve">Repositioning at the works cost that makes it the equal of holding</t>
  </si>
  <si>
    <t xml:space="preserve">Same as E3, with the works cost of sheet 4.</t>
  </si>
  <si>
    <t xml:space="preserve">Repositioning, with the energy upgrade inside the comprehensive works</t>
  </si>
  <si>
    <t xml:space="preserve">Same as E3, without a separate 1.9 million upgrade in year three: a comprehensive refurbishment would normally meet the standard.</t>
  </si>
  <si>
    <t xml:space="preserve">The repositioning case of Chapter 18, line by line (sheet E3)</t>
  </si>
  <si>
    <t xml:space="preserve">Chapter 18: why repositioning loses, line by line</t>
  </si>
  <si>
    <t xml:space="preserve">EUR</t>
  </si>
  <si>
    <t xml:space="preserve">Value of the refurbished building on completion</t>
  </si>
  <si>
    <t xml:space="preserve">Discounted back to today</t>
  </si>
  <si>
    <t xml:space="preserve">Less works, present value</t>
  </si>
  <si>
    <t xml:space="preserve">Less surrender premiums to obtain vacant possession</t>
  </si>
  <si>
    <t xml:space="preserve">Less holding costs while the building is empty</t>
  </si>
  <si>
    <t xml:space="preserve">Value today, net of acquisition costs</t>
  </si>
  <si>
    <t xml:space="preserve">Works, nominal</t>
  </si>
  <si>
    <t xml:space="preserve">Surrender premiums, nominal</t>
  </si>
  <si>
    <t xml:space="preserve">Refurbished value on completion against the hold value gross</t>
  </si>
</sst>
</file>

<file path=xl/styles.xml><?xml version="1.0" encoding="utf-8"?>
<styleSheet xmlns="http://schemas.openxmlformats.org/spreadsheetml/2006/main">
  <numFmts count="10">
    <numFmt numFmtId="164" formatCode="General"/>
    <numFmt numFmtId="165" formatCode="#,##0"/>
    <numFmt numFmtId="166" formatCode="0.000"/>
    <numFmt numFmtId="167" formatCode="0.00%"/>
    <numFmt numFmtId="168" formatCode="#,##0.00"/>
    <numFmt numFmtId="169" formatCode="0.0"/>
    <numFmt numFmtId="170" formatCode="General"/>
    <numFmt numFmtId="171" formatCode="0"/>
    <numFmt numFmtId="172" formatCode="0.0%"/>
    <numFmt numFmtId="173" formatCode="0.00"/>
  </numFmts>
  <fonts count="13">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b val="true"/>
      <sz val="13"/>
      <color rgb="FF1F3864"/>
      <name val="Cambria"/>
      <family val="0"/>
      <charset val="1"/>
    </font>
    <font>
      <sz val="11"/>
      <color rgb="FF1F4E79"/>
      <name val="Cambria"/>
      <family val="0"/>
      <charset val="1"/>
    </font>
    <font>
      <b val="true"/>
      <sz val="11"/>
      <color rgb="FF1F4E79"/>
      <name val="Cambria"/>
      <family val="0"/>
      <charset val="1"/>
    </font>
    <font>
      <b val="true"/>
      <sz val="11"/>
      <name val="Cambria"/>
      <family val="0"/>
      <charset val="1"/>
    </font>
    <font>
      <sz val="11"/>
      <color rgb="FF000000"/>
      <name val="Cambria"/>
      <family val="0"/>
      <charset val="1"/>
    </font>
    <font>
      <i val="true"/>
      <sz val="11"/>
      <color rgb="FF555555"/>
      <name val="Cambria"/>
      <family val="0"/>
      <charset val="1"/>
    </font>
  </fonts>
  <fills count="4">
    <fill>
      <patternFill patternType="none"/>
    </fill>
    <fill>
      <patternFill patternType="gray125"/>
    </fill>
    <fill>
      <patternFill patternType="solid">
        <fgColor rgb="FFDCE9F7"/>
        <bgColor rgb="FFCCFFFF"/>
      </patternFill>
    </fill>
    <fill>
      <patternFill patternType="solid">
        <fgColor rgb="FFFFF2CC"/>
        <bgColor rgb="FFFFFFFF"/>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67" fontId="9" fillId="3" borderId="0" xfId="0" applyFont="true" applyBorder="false" applyAlignment="false" applyProtection="false">
      <alignment horizontal="general" vertical="bottom" textRotation="0" wrapText="false" indent="0" shrinkToFit="false"/>
      <protection locked="true" hidden="false"/>
    </xf>
    <xf numFmtId="168" fontId="9" fillId="3" borderId="0" xfId="0" applyFont="true" applyBorder="false" applyAlignment="false" applyProtection="false">
      <alignment horizontal="general" vertical="bottom" textRotation="0" wrapText="false" indent="0" shrinkToFit="false"/>
      <protection locked="true" hidden="false"/>
    </xf>
    <xf numFmtId="168" fontId="8" fillId="2" borderId="0" xfId="0" applyFont="true" applyBorder="false" applyAlignment="false" applyProtection="false">
      <alignment horizontal="general" vertical="bottom" textRotation="0" wrapText="false" indent="0" shrinkToFit="false"/>
      <protection locked="true" hidden="false"/>
    </xf>
    <xf numFmtId="167" fontId="8" fillId="2" borderId="0" xfId="0" applyFont="true" applyBorder="false" applyAlignment="false" applyProtection="false">
      <alignment horizontal="general" vertical="bottom" textRotation="0" wrapText="false" indent="0" shrinkToFit="false"/>
      <protection locked="true" hidden="false"/>
    </xf>
    <xf numFmtId="169" fontId="8" fillId="2"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bottom" textRotation="0" wrapText="tru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8" fontId="8" fillId="3"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71" fontId="8" fillId="2" borderId="0" xfId="0" applyFont="tru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71" fontId="8" fillId="3" borderId="0" xfId="0" applyFont="true" applyBorder="false" applyAlignment="false" applyProtection="false">
      <alignment horizontal="general" vertical="bottom" textRotation="0" wrapText="false" indent="0" shrinkToFit="false"/>
      <protection locked="true" hidden="false"/>
    </xf>
    <xf numFmtId="167" fontId="8" fillId="3" borderId="0" xfId="0" applyFont="true" applyBorder="false" applyAlignment="false" applyProtection="false">
      <alignment horizontal="general" vertical="bottom" textRotation="0" wrapText="false" indent="0" shrinkToFit="false"/>
      <protection locked="true" hidden="false"/>
    </xf>
    <xf numFmtId="165" fontId="8" fillId="3"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73" fontId="8" fillId="3" borderId="0" xfId="0" applyFont="true" applyBorder="false" applyAlignment="false" applyProtection="false">
      <alignment horizontal="general" vertical="bottom" textRotation="0" wrapText="fals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39" hidden="false" customHeight="true" outlineLevel="0" collapsed="false">
      <c r="A4" s="3" t="s">
        <v>2</v>
      </c>
    </row>
    <row r="5" customFormat="false" ht="15" hidden="false" customHeight="true" outlineLevel="0" collapsed="false">
      <c r="A5" s="3" t="s">
        <v>3</v>
      </c>
    </row>
    <row r="7" customFormat="false" ht="15" hidden="false" customHeight="false" outlineLevel="0" collapsed="false">
      <c r="A7" s="4" t="s">
        <v>4</v>
      </c>
    </row>
    <row r="8" customFormat="false" ht="39" hidden="false" customHeight="true" outlineLevel="0" collapsed="false">
      <c r="A8" s="3" t="s">
        <v>5</v>
      </c>
    </row>
    <row r="10" customFormat="false" ht="15" hidden="false" customHeight="false" outlineLevel="0" collapsed="false">
      <c r="A10" s="4" t="s">
        <v>6</v>
      </c>
    </row>
    <row r="11" customFormat="false" ht="39" hidden="false" customHeight="true" outlineLevel="0" collapsed="false">
      <c r="A11" s="3" t="s">
        <v>7</v>
      </c>
    </row>
    <row r="13" customFormat="false" ht="15" hidden="false" customHeight="false" outlineLevel="0" collapsed="false">
      <c r="A13" s="4" t="s">
        <v>8</v>
      </c>
    </row>
    <row r="14" customFormat="false" ht="15" hidden="false" customHeight="true" outlineLevel="0" collapsed="false">
      <c r="A14" s="3" t="s">
        <v>9</v>
      </c>
    </row>
    <row r="15" customFormat="false" ht="15" hidden="false" customHeight="true" outlineLevel="0" collapsed="false">
      <c r="A15" s="3" t="s">
        <v>10</v>
      </c>
    </row>
    <row r="16" customFormat="false" ht="15" hidden="false" customHeight="true" outlineLevel="0" collapsed="false">
      <c r="A16" s="3" t="s">
        <v>11</v>
      </c>
    </row>
    <row r="17" customFormat="false" ht="15" hidden="false" customHeight="true" outlineLevel="0" collapsed="false">
      <c r="A17" s="3" t="s">
        <v>12</v>
      </c>
    </row>
    <row r="19" customFormat="false" ht="16.15" hidden="false" customHeight="false" outlineLevel="0" collapsed="false">
      <c r="A19" s="5" t="s">
        <v>13</v>
      </c>
    </row>
    <row r="20" customFormat="false" ht="15" hidden="false" customHeight="false" outlineLevel="0" collapsed="false">
      <c r="A20" s="0" t="s">
        <v>14</v>
      </c>
    </row>
    <row r="21" customFormat="false" ht="15" hidden="false" customHeight="false" outlineLevel="0" collapsed="false">
      <c r="A21" s="0" t="s">
        <v>15</v>
      </c>
    </row>
    <row r="22" customFormat="false" ht="15" hidden="false" customHeight="false" outlineLevel="0" collapsed="false">
      <c r="A22" s="0" t="s">
        <v>16</v>
      </c>
    </row>
    <row r="23" customFormat="false" ht="15" hidden="false" customHeight="false" outlineLevel="0" collapsed="false">
      <c r="A23" s="0" t="s">
        <v>17</v>
      </c>
    </row>
    <row r="24" customFormat="false" ht="15" hidden="false" customHeight="false" outlineLevel="0" collapsed="false">
      <c r="A24" s="0" t="s">
        <v>18</v>
      </c>
    </row>
    <row r="25" customFormat="false" ht="15" hidden="false" customHeight="false" outlineLevel="0" collapsed="false">
      <c r="A25" s="0"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8"/>
  </cols>
  <sheetData>
    <row r="1" customFormat="false" ht="16.15" hidden="false" customHeight="false" outlineLevel="0" collapsed="false">
      <c r="A1" s="5" t="s">
        <v>20</v>
      </c>
    </row>
    <row r="3" customFormat="false" ht="15" hidden="false" customHeight="false" outlineLevel="0" collapsed="false">
      <c r="A3" s="0" t="s">
        <v>21</v>
      </c>
      <c r="B3" s="6" t="n">
        <v>12000</v>
      </c>
    </row>
    <row r="4" customFormat="false" ht="15" hidden="false" customHeight="false" outlineLevel="0" collapsed="false">
      <c r="A4" s="0" t="s">
        <v>22</v>
      </c>
      <c r="B4" s="7" t="n">
        <v>1.17647058823529</v>
      </c>
    </row>
    <row r="5" customFormat="false" ht="15" hidden="false" customHeight="false" outlineLevel="0" collapsed="false">
      <c r="A5" s="0" t="s">
        <v>23</v>
      </c>
      <c r="B5" s="8" t="n">
        <v>0.75</v>
      </c>
    </row>
    <row r="6" customFormat="false" ht="15" hidden="false" customHeight="false" outlineLevel="0" collapsed="false">
      <c r="A6" s="0" t="s">
        <v>24</v>
      </c>
      <c r="B6" s="9" t="n">
        <v>4800</v>
      </c>
    </row>
    <row r="7" customFormat="false" ht="15" hidden="false" customHeight="false" outlineLevel="0" collapsed="false">
      <c r="A7" s="0" t="s">
        <v>25</v>
      </c>
      <c r="B7" s="10" t="n">
        <v>2150</v>
      </c>
    </row>
    <row r="8" customFormat="false" ht="15" hidden="false" customHeight="false" outlineLevel="0" collapsed="false">
      <c r="A8" s="0" t="s">
        <v>26</v>
      </c>
      <c r="B8" s="11" t="n">
        <v>0.1</v>
      </c>
    </row>
    <row r="9" customFormat="false" ht="15" hidden="false" customHeight="false" outlineLevel="0" collapsed="false">
      <c r="A9" s="0" t="s">
        <v>27</v>
      </c>
      <c r="B9" s="11" t="n">
        <v>0.175</v>
      </c>
    </row>
    <row r="10" customFormat="false" ht="15" hidden="false" customHeight="false" outlineLevel="0" collapsed="false">
      <c r="A10" s="0" t="s">
        <v>28</v>
      </c>
      <c r="B10" s="12" t="n">
        <v>2.5</v>
      </c>
    </row>
    <row r="11" customFormat="false" ht="15" hidden="false" customHeight="false" outlineLevel="0" collapsed="false">
      <c r="A11" s="0" t="s">
        <v>29</v>
      </c>
      <c r="B11" s="11" t="n">
        <v>0.08</v>
      </c>
    </row>
    <row r="12" customFormat="false" ht="15" hidden="false" customHeight="false" outlineLevel="0" collapsed="false">
      <c r="A12" s="0" t="s">
        <v>30</v>
      </c>
      <c r="B12" s="11" t="n">
        <v>0.6</v>
      </c>
    </row>
    <row r="13" customFormat="false" ht="15" hidden="false" customHeight="false" outlineLevel="0" collapsed="false">
      <c r="A13" s="0" t="s">
        <v>31</v>
      </c>
      <c r="B13" s="11" t="n">
        <v>0.025</v>
      </c>
    </row>
    <row r="14" customFormat="false" ht="15" hidden="false" customHeight="false" outlineLevel="0" collapsed="false">
      <c r="A14" s="0" t="s">
        <v>32</v>
      </c>
      <c r="B14" s="11" t="n">
        <v>0.065</v>
      </c>
    </row>
    <row r="16" customFormat="false" ht="15" hidden="false" customHeight="false" outlineLevel="0" collapsed="false">
      <c r="A16" s="0" t="s">
        <v>33</v>
      </c>
      <c r="B16" s="13" t="n">
        <f aca="false">B3*B4</f>
        <v>14117.6470588235</v>
      </c>
    </row>
    <row r="17" customFormat="false" ht="15" hidden="false" customHeight="false" outlineLevel="0" collapsed="false">
      <c r="A17" s="0" t="s">
        <v>34</v>
      </c>
      <c r="B17" s="13" t="n">
        <f aca="false">B16*B5</f>
        <v>10588.2352941176</v>
      </c>
    </row>
    <row r="18" customFormat="false" ht="15" hidden="false" customHeight="false" outlineLevel="0" collapsed="false">
      <c r="A18" s="0" t="s">
        <v>35</v>
      </c>
      <c r="B18" s="13" t="n">
        <f aca="false">B17*B6</f>
        <v>50823529.4117647</v>
      </c>
    </row>
    <row r="19" customFormat="false" ht="15" hidden="false" customHeight="false" outlineLevel="0" collapsed="false">
      <c r="A19" s="0" t="s">
        <v>36</v>
      </c>
      <c r="B19" s="13" t="n">
        <f aca="false">-B16*B7</f>
        <v>-30352941.1764706</v>
      </c>
    </row>
    <row r="20" customFormat="false" ht="15" hidden="false" customHeight="false" outlineLevel="0" collapsed="false">
      <c r="A20" s="0" t="s">
        <v>37</v>
      </c>
      <c r="B20" s="13" t="n">
        <f aca="false">-ABS(B19)*B8</f>
        <v>-3035294.11764706</v>
      </c>
    </row>
    <row r="21" customFormat="false" ht="15" hidden="false" customHeight="false" outlineLevel="0" collapsed="false">
      <c r="A21" s="0" t="s">
        <v>38</v>
      </c>
      <c r="B21" s="13" t="n">
        <f aca="false">-B18*B9</f>
        <v>-8894117.64705882</v>
      </c>
    </row>
    <row r="22" customFormat="false" ht="15" hidden="false" customHeight="false" outlineLevel="0" collapsed="false">
      <c r="A22" s="0" t="s">
        <v>39</v>
      </c>
      <c r="B22" s="13" t="n">
        <f aca="false">-(ABS(B19)+ABS(B20))*B12*B11*(B10/2)</f>
        <v>-2003294.11764706</v>
      </c>
    </row>
    <row r="23" customFormat="false" ht="15" hidden="false" customHeight="false" outlineLevel="0" collapsed="false">
      <c r="A23" s="0" t="s">
        <v>40</v>
      </c>
      <c r="B23" s="13" t="n">
        <f aca="false">-B18*B13</f>
        <v>-1270588.23529412</v>
      </c>
    </row>
    <row r="24" customFormat="false" ht="15" hidden="false" customHeight="false" outlineLevel="0" collapsed="false">
      <c r="A24" s="0" t="s">
        <v>41</v>
      </c>
      <c r="B24" s="13" t="n">
        <f aca="false">SUM(B18:B23)</f>
        <v>5267294.11764706</v>
      </c>
    </row>
    <row r="25" customFormat="false" ht="15" hidden="false" customHeight="false" outlineLevel="0" collapsed="false">
      <c r="A25" s="0" t="s">
        <v>42</v>
      </c>
      <c r="B25" s="14" t="n">
        <f aca="false">B24/(1+B14)</f>
        <v>4945816.07290804</v>
      </c>
    </row>
    <row r="27" customFormat="false" ht="15" hidden="false" customHeight="false" outlineLevel="0" collapsed="false">
      <c r="A27" s="0" t="s">
        <v>43</v>
      </c>
      <c r="B27" s="15" t="n">
        <f aca="false">('3. Four ways'!B4*(1+B14)+ABS(B19)+ABS(B20)+ABS(B22))/(B17*(1-B9-B13))</f>
        <v>8270.80190346799</v>
      </c>
    </row>
    <row r="28" customFormat="false" ht="32.8" hidden="false" customHeight="false" outlineLevel="0" collapsed="false">
      <c r="A28" s="16" t="s">
        <v>44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8"/>
  </cols>
  <sheetData>
    <row r="1" customFormat="false" ht="16.15" hidden="false" customHeight="false" outlineLevel="0" collapsed="false">
      <c r="A1" s="5" t="s">
        <v>45</v>
      </c>
    </row>
    <row r="3" customFormat="false" ht="15" hidden="false" customHeight="false" outlineLevel="0" collapsed="false">
      <c r="A3" s="17" t="s">
        <v>46</v>
      </c>
      <c r="B3" s="17" t="s">
        <v>47</v>
      </c>
      <c r="C3" s="17" t="s">
        <v>48</v>
      </c>
    </row>
    <row r="4" customFormat="false" ht="15" hidden="false" customHeight="false" outlineLevel="0" collapsed="false">
      <c r="A4" s="0" t="s">
        <v>49</v>
      </c>
      <c r="B4" s="18" t="n">
        <f aca="false">'E1 Hold'!J13</f>
        <v>32551199.895023</v>
      </c>
      <c r="C4" s="13" t="n">
        <f aca="false">B4-$B$4</f>
        <v>0</v>
      </c>
    </row>
    <row r="5" customFormat="false" ht="15" hidden="false" customHeight="false" outlineLevel="0" collapsed="false">
      <c r="A5" s="0" t="s">
        <v>50</v>
      </c>
      <c r="B5" s="18" t="n">
        <f aca="false">'E2 As it stands'!J13</f>
        <v>25403184.6509495</v>
      </c>
      <c r="C5" s="13" t="n">
        <f aca="false">B5-$B$4</f>
        <v>-7148015.24407345</v>
      </c>
    </row>
    <row r="6" customFormat="false" ht="15" hidden="false" customHeight="false" outlineLevel="0" collapsed="false">
      <c r="A6" s="0" t="s">
        <v>51</v>
      </c>
      <c r="B6" s="18" t="n">
        <f aca="false">'E3 Repositioning'!J13</f>
        <v>24893688.9038327</v>
      </c>
      <c r="C6" s="13" t="n">
        <f aca="false">B6-$B$4</f>
        <v>-7657510.99119026</v>
      </c>
    </row>
    <row r="7" customFormat="false" ht="15" hidden="false" customHeight="false" outlineLevel="0" collapsed="false">
      <c r="A7" s="0" t="s">
        <v>52</v>
      </c>
      <c r="B7" s="13" t="n">
        <f aca="false">'2. Conversion'!B25</f>
        <v>4945816.07290804</v>
      </c>
      <c r="C7" s="13" t="n">
        <f aca="false">B7-$B$4</f>
        <v>-27605383.8221149</v>
      </c>
    </row>
    <row r="9" customFormat="false" ht="32.8" hidden="false" customHeight="false" outlineLevel="0" collapsed="false">
      <c r="A9" s="16" t="s">
        <v>53</v>
      </c>
    </row>
    <row r="10" customFormat="false" ht="15" hidden="false" customHeight="false" outlineLevel="0" collapsed="false">
      <c r="A10" s="0" t="s">
        <v>54</v>
      </c>
      <c r="B10" s="13" t="n">
        <f aca="false">'E6 Upgrade within the works'!J13</f>
        <v>26319796.0518391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3" min="2" style="0" width="18"/>
    <col collapsed="false" customWidth="true" hidden="false" outlineLevel="0" max="4" min="4" style="0" width="34"/>
  </cols>
  <sheetData>
    <row r="1" customFormat="false" ht="16.15" hidden="false" customHeight="false" outlineLevel="0" collapsed="false">
      <c r="A1" s="5" t="s">
        <v>55</v>
      </c>
    </row>
    <row r="3" customFormat="false" ht="15" hidden="false" customHeight="false" outlineLevel="0" collapsed="false">
      <c r="A3" s="17" t="s">
        <v>56</v>
      </c>
      <c r="B3" s="17" t="s">
        <v>57</v>
      </c>
      <c r="C3" s="17" t="s">
        <v>58</v>
      </c>
      <c r="D3" s="19" t="s">
        <v>59</v>
      </c>
    </row>
    <row r="4" customFormat="false" ht="15" hidden="false" customHeight="false" outlineLevel="0" collapsed="false">
      <c r="A4" s="0" t="s">
        <v>60</v>
      </c>
      <c r="B4" s="20" t="n">
        <f aca="false">'E3 Repositioning'!B4</f>
        <v>345</v>
      </c>
      <c r="C4" s="21" t="n">
        <v>400.9</v>
      </c>
      <c r="D4" s="13" t="n">
        <f aca="false">'E4 At the rent threshold'!J13-'E1 Hold'!J13</f>
        <v>105.576601561159</v>
      </c>
    </row>
    <row r="5" customFormat="false" ht="15" hidden="false" customHeight="false" outlineLevel="0" collapsed="false">
      <c r="A5" s="0" t="s">
        <v>61</v>
      </c>
      <c r="B5" s="20" t="n">
        <f aca="false">'E3 Repositioning'!B22</f>
        <v>1250</v>
      </c>
      <c r="C5" s="21" t="n">
        <v>524.9</v>
      </c>
      <c r="D5" s="13" t="n">
        <f aca="false">'E5 At the works threshold'!J13-'E1 Hold'!J13</f>
        <v>-47.2331446893513</v>
      </c>
    </row>
    <row r="6" customFormat="false" ht="15" hidden="false" customHeight="false" outlineLevel="0" collapsed="false">
      <c r="A6" s="22" t="s">
        <v>62</v>
      </c>
    </row>
    <row r="8" customFormat="false" ht="15" hidden="false" customHeight="false" outlineLevel="0" collapsed="false">
      <c r="A8" s="4" t="s">
        <v>63</v>
      </c>
    </row>
    <row r="9" customFormat="false" ht="27.75" hidden="false" customHeight="true" outlineLevel="0" collapsed="false">
      <c r="A9" s="3" t="s">
        <v>64</v>
      </c>
    </row>
    <row r="10" customFormat="false" ht="27.75" hidden="false" customHeight="true" outlineLevel="0" collapsed="false">
      <c r="A10" s="3" t="s">
        <v>65</v>
      </c>
    </row>
    <row r="11" customFormat="false" ht="27.75" hidden="false" customHeight="true" outlineLevel="0" collapsed="false">
      <c r="A11" s="3" t="s">
        <v>66</v>
      </c>
    </row>
    <row r="12" customFormat="false" ht="27.75" hidden="false" customHeight="true" outlineLevel="0" collapsed="false">
      <c r="A12" s="3" t="s">
        <v>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
    <col collapsed="false" customWidth="true" hidden="false" outlineLevel="0" max="2" min="2" style="0" width="62"/>
    <col collapsed="false" customWidth="true" hidden="false" outlineLevel="0" max="6" min="3" style="0" width="13"/>
    <col collapsed="false" customWidth="true" hidden="false" outlineLevel="0" max="7" min="7" style="0" width="2"/>
    <col collapsed="false" customWidth="true" hidden="false" outlineLevel="0" max="8" min="8" style="0" width="60"/>
  </cols>
  <sheetData>
    <row r="1" customFormat="false" ht="16.15" hidden="false" customHeight="false" outlineLevel="0" collapsed="false">
      <c r="A1" s="5" t="s">
        <v>68</v>
      </c>
    </row>
    <row r="2" customFormat="false" ht="15" hidden="false" customHeight="false" outlineLevel="0" collapsed="false">
      <c r="A2" s="2" t="s">
        <v>69</v>
      </c>
    </row>
    <row r="3" customFormat="false" ht="15" hidden="false" customHeight="false" outlineLevel="0" collapsed="false">
      <c r="A3" s="2" t="s">
        <v>70</v>
      </c>
    </row>
    <row r="5" customFormat="false" ht="15" hidden="false" customHeight="false" outlineLevel="0" collapsed="false">
      <c r="A5" s="17" t="s">
        <v>71</v>
      </c>
      <c r="B5" s="17" t="s">
        <v>72</v>
      </c>
      <c r="C5" s="17" t="s">
        <v>73</v>
      </c>
      <c r="D5" s="17" t="s">
        <v>74</v>
      </c>
      <c r="E5" s="17" t="s">
        <v>75</v>
      </c>
      <c r="F5" s="17" t="s">
        <v>76</v>
      </c>
      <c r="H5" s="19" t="s">
        <v>77</v>
      </c>
    </row>
    <row r="6" customFormat="false" ht="28.35" hidden="false" customHeight="false" outlineLevel="0" collapsed="false">
      <c r="A6" s="0" t="s">
        <v>78</v>
      </c>
      <c r="B6" s="3" t="s">
        <v>33</v>
      </c>
      <c r="C6" s="0" t="n">
        <v>14118</v>
      </c>
      <c r="D6" s="13" t="n">
        <f aca="false">'2. Conversion'!B16</f>
        <v>14117.6470588235</v>
      </c>
      <c r="E6" s="23" t="n">
        <f aca="false">D6-C6</f>
        <v>-0.352941176472086</v>
      </c>
      <c r="F6" s="0" t="str">
        <f aca="false">IF(ABS(E6)&lt;=1,"reproduced",IF(ABS(E6)&lt;=1*3,"rounding","to check"))</f>
        <v>reproduced</v>
      </c>
      <c r="H6" s="3" t="s">
        <v>79</v>
      </c>
    </row>
    <row r="7" customFormat="false" ht="15" hidden="false" customHeight="false" outlineLevel="0" collapsed="false">
      <c r="A7" s="0" t="s">
        <v>78</v>
      </c>
      <c r="B7" s="3" t="s">
        <v>80</v>
      </c>
      <c r="C7" s="0" t="n">
        <v>50823529</v>
      </c>
      <c r="D7" s="13" t="n">
        <f aca="false">'2. Conversion'!B18</f>
        <v>50823529.4117647</v>
      </c>
      <c r="E7" s="23" t="n">
        <f aca="false">D7-C7</f>
        <v>0.411764703691006</v>
      </c>
      <c r="F7" s="0" t="str">
        <f aca="false">IF(ABS(E7)&lt;=1,"reproduced",IF(ABS(E7)&lt;=1*3,"rounding","to check"))</f>
        <v>reproduced</v>
      </c>
    </row>
    <row r="8" customFormat="false" ht="15" hidden="false" customHeight="false" outlineLevel="0" collapsed="false">
      <c r="A8" s="0" t="s">
        <v>78</v>
      </c>
      <c r="B8" s="3" t="s">
        <v>81</v>
      </c>
      <c r="C8" s="0" t="n">
        <v>8894118</v>
      </c>
      <c r="D8" s="23" t="n">
        <f aca="false">-'2. Conversion'!B21</f>
        <v>8894117.64705882</v>
      </c>
      <c r="E8" s="23" t="n">
        <f aca="false">D8-C8</f>
        <v>-0.352941177785397</v>
      </c>
      <c r="F8" s="0" t="str">
        <f aca="false">IF(ABS(E8)&lt;=1,"reproduced",IF(ABS(E8)&lt;=1*3,"rounding","to check"))</f>
        <v>reproduced</v>
      </c>
    </row>
    <row r="9" customFormat="false" ht="15" hidden="false" customHeight="false" outlineLevel="0" collapsed="false">
      <c r="A9" s="0" t="s">
        <v>78</v>
      </c>
      <c r="B9" s="3" t="s">
        <v>82</v>
      </c>
      <c r="C9" s="0" t="n">
        <v>4945816</v>
      </c>
      <c r="D9" s="13" t="n">
        <f aca="false">'2. Conversion'!B25</f>
        <v>4945816.07290804</v>
      </c>
      <c r="E9" s="23" t="n">
        <f aca="false">D9-C9</f>
        <v>0.0729080401360989</v>
      </c>
      <c r="F9" s="0" t="str">
        <f aca="false">IF(ABS(E9)&lt;=2,"reproduced",IF(ABS(E9)&lt;=2*3,"rounding","to check"))</f>
        <v>reproduced</v>
      </c>
    </row>
    <row r="10" customFormat="false" ht="15" hidden="false" customHeight="false" outlineLevel="0" collapsed="false">
      <c r="A10" s="0" t="s">
        <v>83</v>
      </c>
      <c r="B10" s="3" t="s">
        <v>84</v>
      </c>
      <c r="C10" s="13" t="n">
        <v>32551200</v>
      </c>
      <c r="D10" s="13" t="n">
        <f aca="false">'3. Four ways'!B4</f>
        <v>32551199.895023</v>
      </c>
      <c r="E10" s="13" t="n">
        <f aca="false">D10-C10</f>
        <v>-0.104977034032345</v>
      </c>
      <c r="F10" s="0" t="str">
        <f aca="false">IF(ABS(E10)&lt;=2,"reproduced",IF(ABS(E10)&lt;=2*3,"rounding","to check"))</f>
        <v>reproduced</v>
      </c>
      <c r="H10" s="22" t="s">
        <v>85</v>
      </c>
    </row>
    <row r="11" customFormat="false" ht="15" hidden="false" customHeight="false" outlineLevel="0" collapsed="false">
      <c r="A11" s="0" t="s">
        <v>86</v>
      </c>
      <c r="B11" s="3" t="s">
        <v>87</v>
      </c>
      <c r="C11" s="13" t="n">
        <v>25400000</v>
      </c>
      <c r="D11" s="13" t="n">
        <f aca="false">'3. Four ways'!B5</f>
        <v>25403184.6509495</v>
      </c>
      <c r="E11" s="13" t="n">
        <f aca="false">D11-C11</f>
        <v>3184.65094951913</v>
      </c>
      <c r="F11" s="0" t="str">
        <f aca="false">IF(ABS(E11)&lt;=50000,"reproduced",IF(ABS(E11)&lt;=50000*3,"rounding","to check"))</f>
        <v>reproduced</v>
      </c>
      <c r="H11" s="22" t="s">
        <v>88</v>
      </c>
    </row>
    <row r="12" customFormat="false" ht="15" hidden="false" customHeight="false" outlineLevel="0" collapsed="false">
      <c r="A12" s="0" t="s">
        <v>83</v>
      </c>
      <c r="B12" s="3" t="s">
        <v>89</v>
      </c>
      <c r="C12" s="13" t="n">
        <v>24900000</v>
      </c>
      <c r="D12" s="13" t="n">
        <f aca="false">'3. Four ways'!B6</f>
        <v>24893688.9038327</v>
      </c>
      <c r="E12" s="13" t="n">
        <f aca="false">D12-C12</f>
        <v>-6311.09616729245</v>
      </c>
      <c r="F12" s="0" t="str">
        <f aca="false">IF(ABS(E12)&lt;=50000,"reproduced",IF(ABS(E12)&lt;=50000*3,"rounding","to check"))</f>
        <v>reproduced</v>
      </c>
      <c r="H12" s="22" t="s">
        <v>90</v>
      </c>
    </row>
    <row r="13" customFormat="false" ht="15" hidden="false" customHeight="false" outlineLevel="0" collapsed="false">
      <c r="A13" s="0" t="s">
        <v>83</v>
      </c>
      <c r="B13" s="3" t="s">
        <v>91</v>
      </c>
      <c r="C13" s="20" t="n">
        <v>401</v>
      </c>
      <c r="D13" s="20" t="n">
        <f aca="false">'4. Repositioning thresholds'!C4</f>
        <v>400.9</v>
      </c>
      <c r="E13" s="20" t="n">
        <f aca="false">D13-C13</f>
        <v>-0.100000000000023</v>
      </c>
      <c r="F13" s="0" t="str">
        <f aca="false">IF(ABS(E13)&lt;=0.5,"reproduced",IF(ABS(E13)&lt;=0.5*3,"rounding","to check"))</f>
        <v>reproduced</v>
      </c>
      <c r="H13" s="22" t="s">
        <v>92</v>
      </c>
    </row>
    <row r="14" customFormat="false" ht="15" hidden="false" customHeight="false" outlineLevel="0" collapsed="false">
      <c r="A14" s="0" t="s">
        <v>83</v>
      </c>
      <c r="B14" s="0" t="s">
        <v>93</v>
      </c>
      <c r="C14" s="20" t="n">
        <v>525</v>
      </c>
      <c r="D14" s="20" t="n">
        <f aca="false">'4. Repositioning thresholds'!C5</f>
        <v>524.9</v>
      </c>
      <c r="E14" s="20" t="n">
        <f aca="false">D14-C14</f>
        <v>-0.100000000000023</v>
      </c>
      <c r="F14" s="0" t="str">
        <f aca="false">IF(ABS(E14)&lt;=0.5,"reproduced",IF(ABS(E14)&lt;=0.5*3,"rounding","to check"))</f>
        <v>reproduced</v>
      </c>
    </row>
    <row r="15" customFormat="false" ht="15" hidden="false" customHeight="false" outlineLevel="0" collapsed="false">
      <c r="A15" s="19" t="s">
        <v>83</v>
      </c>
      <c r="B15" s="23" t="s">
        <v>94</v>
      </c>
      <c r="C15" s="14" t="n">
        <v>0</v>
      </c>
      <c r="D15" s="13" t="n">
        <f aca="false">'4. Repositioning thresholds'!D4</f>
        <v>105.576601561159</v>
      </c>
      <c r="E15" s="13" t="n">
        <f aca="false">D15-C15</f>
        <v>105.576601561159</v>
      </c>
      <c r="F15" s="0" t="str">
        <f aca="false">IF(ABS(E15)&lt;=1000,"reproduced",IF(ABS(E15)&lt;=1000*3,"rounding","to check"))</f>
        <v>reproduced</v>
      </c>
    </row>
    <row r="16" customFormat="false" ht="15" hidden="false" customHeight="false" outlineLevel="0" collapsed="false">
      <c r="A16" s="19" t="s">
        <v>83</v>
      </c>
      <c r="B16" s="23" t="s">
        <v>95</v>
      </c>
      <c r="C16" s="14" t="n">
        <v>0</v>
      </c>
      <c r="D16" s="13" t="n">
        <f aca="false">'4. Repositioning thresholds'!D5</f>
        <v>-47.2331446893513</v>
      </c>
      <c r="E16" s="13" t="n">
        <f aca="false">D16-C16</f>
        <v>-47.2331446893513</v>
      </c>
      <c r="F16" s="0" t="str">
        <f aca="false">IF(ABS(E16)&lt;=1000,"reproduced",IF(ABS(E16)&lt;=1000*3,"rounding","to check"))</f>
        <v>reproduced</v>
      </c>
    </row>
    <row r="17" customFormat="false" ht="15" hidden="false" customHeight="false" outlineLevel="0" collapsed="false">
      <c r="A17" s="19" t="s">
        <v>83</v>
      </c>
      <c r="B17" s="23" t="s">
        <v>96</v>
      </c>
      <c r="C17" s="14" t="n">
        <v>49300000</v>
      </c>
      <c r="D17" s="13" t="n">
        <f aca="false">'8. Repositioning in detail'!B4</f>
        <v>49301682.1668687</v>
      </c>
      <c r="E17" s="13" t="n">
        <f aca="false">D17-C17</f>
        <v>1682.16686864942</v>
      </c>
      <c r="F17" s="0" t="str">
        <f aca="false">IF(ABS(E17)&lt;=50000,"reproduced",IF(ABS(E17)&lt;=50000*3,"rounding","to check"))</f>
        <v>reproduced</v>
      </c>
    </row>
    <row r="18" customFormat="false" ht="15" hidden="false" customHeight="false" outlineLevel="0" collapsed="false">
      <c r="A18" s="0" t="s">
        <v>83</v>
      </c>
      <c r="B18" s="0" t="s">
        <v>97</v>
      </c>
      <c r="C18" s="13" t="n">
        <v>44100000</v>
      </c>
      <c r="D18" s="13" t="n">
        <f aca="false">'8. Repositioning in detail'!B5</f>
        <v>44079414.7167005</v>
      </c>
      <c r="E18" s="13" t="n">
        <f aca="false">D18-C18</f>
        <v>-20585.2832995057</v>
      </c>
      <c r="F18" s="0" t="str">
        <f aca="false">IF(ABS(E18)&lt;=50000,"reproduced",IF(ABS(E18)&lt;=50000*3,"rounding","to check"))</f>
        <v>reproduced</v>
      </c>
      <c r="H18" s="22" t="s">
        <v>98</v>
      </c>
    </row>
    <row r="19" customFormat="false" ht="15" hidden="false" customHeight="false" outlineLevel="0" collapsed="false">
      <c r="A19" s="0" t="s">
        <v>83</v>
      </c>
      <c r="B19" s="0" t="s">
        <v>99</v>
      </c>
      <c r="C19" s="13" t="n">
        <v>-14100000</v>
      </c>
      <c r="D19" s="13" t="n">
        <f aca="false">'8. Repositioning in detail'!B6</f>
        <v>-14058748.6248768</v>
      </c>
      <c r="E19" s="13" t="n">
        <f aca="false">D19-C19</f>
        <v>41251.3751232028</v>
      </c>
      <c r="F19" s="0" t="str">
        <f aca="false">IF(ABS(E19)&lt;=50000,"reproduced",IF(ABS(E19)&lt;=50000*3,"rounding","to check"))</f>
        <v>reproduced</v>
      </c>
    </row>
    <row r="20" customFormat="false" ht="15" hidden="false" customHeight="false" outlineLevel="0" collapsed="false">
      <c r="A20" s="0" t="s">
        <v>83</v>
      </c>
      <c r="B20" s="0" t="s">
        <v>100</v>
      </c>
      <c r="C20" s="13" t="n">
        <v>-2600000</v>
      </c>
      <c r="D20" s="13" t="n">
        <f aca="false">'8. Repositioning in detail'!B7</f>
        <v>-2581010</v>
      </c>
      <c r="E20" s="13" t="n">
        <f aca="false">D20-C20</f>
        <v>18990</v>
      </c>
      <c r="F20" s="0" t="str">
        <f aca="false">IF(ABS(E20)&lt;=50000,"reproduced",IF(ABS(E20)&lt;=50000*3,"rounding","to check"))</f>
        <v>reproduced</v>
      </c>
      <c r="H20" s="22" t="s">
        <v>101</v>
      </c>
    </row>
    <row r="21" customFormat="false" ht="15" hidden="false" customHeight="false" outlineLevel="0" collapsed="false">
      <c r="A21" s="0" t="s">
        <v>83</v>
      </c>
      <c r="B21" s="0" t="s">
        <v>102</v>
      </c>
      <c r="C21" s="13" t="n">
        <v>-900000</v>
      </c>
      <c r="D21" s="13" t="n">
        <f aca="false">'8. Repositioning in detail'!B8</f>
        <v>-927877.409241869</v>
      </c>
      <c r="E21" s="13" t="n">
        <f aca="false">D21-C21</f>
        <v>-27877.4092418687</v>
      </c>
      <c r="F21" s="0" t="str">
        <f aca="false">IF(ABS(E21)&lt;=50000,"reproduced",IF(ABS(E21)&lt;=50000*3,"rounding","to check"))</f>
        <v>reproduced</v>
      </c>
    </row>
    <row r="22" customFormat="false" ht="15" hidden="false" customHeight="false" outlineLevel="0" collapsed="false">
      <c r="A22" s="0" t="s">
        <v>83</v>
      </c>
      <c r="B22" s="0" t="s">
        <v>103</v>
      </c>
      <c r="C22" s="13" t="n">
        <v>26500000</v>
      </c>
      <c r="D22" s="13" t="n">
        <f aca="false">'8. Repositioning in detail'!B10</f>
        <v>26511778.6825818</v>
      </c>
      <c r="E22" s="13" t="n">
        <f aca="false">D22-C22</f>
        <v>11778.6825818308</v>
      </c>
      <c r="F22" s="0" t="str">
        <f aca="false">IF(ABS(E22)&lt;=50000,"reproduced",IF(ABS(E22)&lt;=50000*3,"rounding","to check"))</f>
        <v>reproduced</v>
      </c>
    </row>
    <row r="23" customFormat="false" ht="15" hidden="false" customHeight="false" outlineLevel="0" collapsed="false">
      <c r="A23" s="0" t="s">
        <v>83</v>
      </c>
      <c r="B23" s="0" t="s">
        <v>104</v>
      </c>
      <c r="C23" s="13" t="n">
        <v>15000000</v>
      </c>
      <c r="D23" s="13" t="n">
        <f aca="false">'8. Repositioning in detail'!B12</f>
        <v>15000000</v>
      </c>
      <c r="E23" s="13" t="n">
        <f aca="false">D23-C23</f>
        <v>0</v>
      </c>
      <c r="F23" s="0" t="str">
        <f aca="false">IF(ABS(E23)&lt;=50000,"reproduced",IF(ABS(E23)&lt;=50000*3,"rounding","to check"))</f>
        <v>reproduced</v>
      </c>
    </row>
    <row r="24" customFormat="false" ht="15" hidden="false" customHeight="false" outlineLevel="0" collapsed="false">
      <c r="A24" s="0" t="s">
        <v>78</v>
      </c>
      <c r="B24" s="0" t="s">
        <v>105</v>
      </c>
      <c r="C24" s="13" t="n">
        <v>8271</v>
      </c>
      <c r="D24" s="13" t="n">
        <f aca="false">'2. Conversion'!B27</f>
        <v>8270.80190346799</v>
      </c>
      <c r="E24" s="13" t="n">
        <f aca="false">D24-C24</f>
        <v>-0.198096532010823</v>
      </c>
      <c r="F24" s="0" t="str">
        <f aca="false">IF(ABS(E24)&lt;=1,"reproduced",IF(ABS(E24)&lt;=1*3,"rounding","to check"))</f>
        <v>reproduced</v>
      </c>
      <c r="H24" s="22" t="s">
        <v>106</v>
      </c>
    </row>
    <row r="25" customFormat="false" ht="15" hidden="false" customHeight="false" outlineLevel="0" collapsed="false">
      <c r="A25" s="0" t="s">
        <v>78</v>
      </c>
      <c r="B25" s="0" t="s">
        <v>107</v>
      </c>
      <c r="C25" s="13" t="n">
        <f aca="false">'3. Four ways'!B4</f>
        <v>32551199.895023</v>
      </c>
      <c r="D25" s="13" t="n">
        <f aca="false">('2. Conversion'!B17*'2. Conversion'!B27*(1-'2. Conversion'!B9-'2. Conversion'!B13)-ABS('2. Conversion'!B19)-ABS('2. Conversion'!B20)-ABS('2. Conversion'!B22))/(1+'2. Conversion'!B14)</f>
        <v>32551199.8950229</v>
      </c>
      <c r="E25" s="13" t="n">
        <f aca="false">D25-C25</f>
        <v>0</v>
      </c>
      <c r="F25" s="0" t="str">
        <f aca="false">IF(ABS(E25)&lt;=1,"reproduced",IF(ABS(E25)&lt;=1*3,"rounding","to check"))</f>
        <v>reproduced</v>
      </c>
      <c r="H25" s="22" t="s">
        <v>108</v>
      </c>
    </row>
    <row r="26" customFormat="false" ht="15" hidden="false" customHeight="false" outlineLevel="0" collapsed="false">
      <c r="A26" s="0" t="s">
        <v>78</v>
      </c>
      <c r="B26" s="0" t="s">
        <v>109</v>
      </c>
      <c r="C26" s="20" t="n">
        <v>6.6</v>
      </c>
      <c r="D26" s="20" t="n">
        <f aca="false">'3. Four ways'!B4/'3. Four ways'!B7</f>
        <v>6.58156296456927</v>
      </c>
      <c r="E26" s="20" t="n">
        <f aca="false">D26-C26</f>
        <v>-0.0184370354307335</v>
      </c>
      <c r="F26" s="0" t="str">
        <f aca="false">IF(ABS(E26)&lt;=0.05,"reproduced",IF(ABS(E26)&lt;=0.05*3,"rounding","to check"))</f>
        <v>reproduced</v>
      </c>
    </row>
    <row r="27" customFormat="false" ht="15" hidden="false" customHeight="false" outlineLevel="0" collapsed="false">
      <c r="A27" s="0" t="s">
        <v>78</v>
      </c>
      <c r="B27" s="0" t="s">
        <v>110</v>
      </c>
      <c r="C27" s="13" t="n">
        <v>2867</v>
      </c>
      <c r="D27" s="13" t="n">
        <f aca="false">ABS('2. Conversion'!B19)/'2. Conversion'!B17</f>
        <v>2866.66666666667</v>
      </c>
      <c r="E27" s="13" t="n">
        <f aca="false">D27-C27</f>
        <v>-0.333333333333485</v>
      </c>
      <c r="F27" s="0" t="str">
        <f aca="false">IF(ABS(E27)&lt;=1,"reproduced",IF(ABS(E27)&lt;=1*3,"rounding","to check"))</f>
        <v>reproduced</v>
      </c>
    </row>
    <row r="28" customFormat="false" ht="15" hidden="false" customHeight="false" outlineLevel="0" collapsed="false">
      <c r="A28" s="0" t="s">
        <v>78</v>
      </c>
      <c r="B28" s="0" t="s">
        <v>111</v>
      </c>
      <c r="C28" s="13" t="n">
        <v>2003294</v>
      </c>
      <c r="D28" s="13" t="n">
        <f aca="false">-'2. Conversion'!B22</f>
        <v>2003294.11764706</v>
      </c>
      <c r="E28" s="13" t="n">
        <f aca="false">D28-C28</f>
        <v>0.117647058330476</v>
      </c>
      <c r="F28" s="0" t="str">
        <f aca="false">IF(ABS(E28)&lt;=1,"reproduced",IF(ABS(E28)&lt;=1*3,"rounding","to check"))</f>
        <v>reproduced</v>
      </c>
    </row>
    <row r="29" customFormat="false" ht="15" hidden="false" customHeight="false" outlineLevel="0" collapsed="false">
      <c r="A29" s="0" t="s">
        <v>112</v>
      </c>
      <c r="B29" s="0" t="s">
        <v>113</v>
      </c>
      <c r="C29" s="13" t="n">
        <v>32551199.9</v>
      </c>
      <c r="D29" s="13" t="n">
        <f aca="false">'E1 Hold'!J13</f>
        <v>32551199.895023</v>
      </c>
      <c r="E29" s="13" t="n">
        <f aca="false">D29-C29</f>
        <v>-0.0049770325422287</v>
      </c>
      <c r="F29" s="0" t="str">
        <f aca="false">IF(ABS(E29)&lt;=1,"reproduced",IF(ABS(E29)&lt;=1*3,"rounding","to check"))</f>
        <v>reproduced</v>
      </c>
      <c r="H29" s="22" t="s">
        <v>108</v>
      </c>
    </row>
    <row r="31" customFormat="false" ht="15" hidden="false" customHeight="false" outlineLevel="0" collapsed="false">
      <c r="A31" s="0" t="s">
        <v>114</v>
      </c>
      <c r="C31" s="0" t="n">
        <f aca="false">COUNTIF(F6:F29,"reproduced")</f>
        <v>24</v>
      </c>
    </row>
    <row r="32" customFormat="false" ht="15" hidden="false" customHeight="false" outlineLevel="0" collapsed="false">
      <c r="A32" s="0" t="s">
        <v>115</v>
      </c>
      <c r="C32" s="0" t="n">
        <f aca="false">COUNTIF(F6:F29,"rounding")</f>
        <v>0</v>
      </c>
    </row>
    <row r="33" customFormat="false" ht="15" hidden="false" customHeight="false" outlineLevel="0" collapsed="false">
      <c r="A33" s="0" t="s">
        <v>116</v>
      </c>
      <c r="C33" s="0" t="n">
        <f aca="false">COUNTIF(F6:F29,"to check")</f>
        <v>0</v>
      </c>
    </row>
    <row r="34" customFormat="false" ht="15" hidden="false" customHeight="false" outlineLevel="0" collapsed="false">
      <c r="A34" s="19" t="s">
        <v>117</v>
      </c>
      <c r="D34" s="19" t="str">
        <f aca="false">IF(COUNTIF(F6:F29,"to check")=0,"ALL OK",COUNTIF(F6:F29,"to check")&amp;" to check")</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s>
  <sheetData>
    <row r="1" customFormat="false" ht="16.15" hidden="false" customHeight="false" outlineLevel="0" collapsed="false">
      <c r="A1" s="5" t="s">
        <v>118</v>
      </c>
    </row>
    <row r="3" customFormat="false" ht="15" hidden="false" customHeight="false" outlineLevel="0" collapsed="false">
      <c r="A3" s="0" t="s">
        <v>119</v>
      </c>
      <c r="B3" s="10" t="n">
        <v>300</v>
      </c>
    </row>
    <row r="4" customFormat="false" ht="15" hidden="false" customHeight="false" outlineLevel="0" collapsed="false">
      <c r="A4" s="0" t="s">
        <v>120</v>
      </c>
      <c r="B4" s="11" t="n">
        <v>0.015</v>
      </c>
    </row>
    <row r="5" customFormat="false" ht="15" hidden="false" customHeight="false" outlineLevel="0" collapsed="false">
      <c r="A5" s="0" t="s">
        <v>121</v>
      </c>
      <c r="B5" s="10" t="n">
        <v>420</v>
      </c>
    </row>
    <row r="6" customFormat="false" ht="15" hidden="false" customHeight="false" outlineLevel="0" collapsed="false">
      <c r="A6" s="0" t="s">
        <v>122</v>
      </c>
      <c r="B6" s="11" t="n">
        <v>0.025</v>
      </c>
    </row>
    <row r="7" customFormat="false" ht="15" hidden="false" customHeight="false" outlineLevel="0" collapsed="false">
      <c r="A7" s="0" t="s">
        <v>123</v>
      </c>
      <c r="B7" s="24" t="n">
        <v>3</v>
      </c>
    </row>
    <row r="8" customFormat="false" ht="15" hidden="false" customHeight="false" outlineLevel="0" collapsed="false">
      <c r="A8" s="0" t="s">
        <v>124</v>
      </c>
      <c r="B8" s="24" t="n">
        <v>3</v>
      </c>
    </row>
    <row r="9" customFormat="false" ht="15" hidden="false" customHeight="false" outlineLevel="0" collapsed="false">
      <c r="A9" s="0" t="s">
        <v>125</v>
      </c>
      <c r="B9" s="24" t="n">
        <v>20</v>
      </c>
    </row>
    <row r="10" customFormat="false" ht="15" hidden="false" customHeight="false" outlineLevel="0" collapsed="false">
      <c r="A10" s="0" t="s">
        <v>126</v>
      </c>
      <c r="B10" s="11" t="n">
        <v>0.12</v>
      </c>
    </row>
    <row r="11" customFormat="false" ht="15" hidden="false" customHeight="false" outlineLevel="0" collapsed="false">
      <c r="A11" s="0" t="s">
        <v>127</v>
      </c>
      <c r="B11" s="11" t="n">
        <v>0.06</v>
      </c>
    </row>
    <row r="12" customFormat="false" ht="15" hidden="false" customHeight="false" outlineLevel="0" collapsed="false">
      <c r="A12" s="0" t="s">
        <v>128</v>
      </c>
      <c r="B12" s="10" t="n">
        <v>55</v>
      </c>
    </row>
    <row r="13" customFormat="false" ht="15" hidden="false" customHeight="false" outlineLevel="0" collapsed="false">
      <c r="A13" s="0" t="s">
        <v>129</v>
      </c>
      <c r="B13" s="6" t="n">
        <v>1900000</v>
      </c>
    </row>
    <row r="14" customFormat="false" ht="15" hidden="false" customHeight="false" outlineLevel="0" collapsed="false">
      <c r="A14" s="0" t="s">
        <v>130</v>
      </c>
      <c r="B14" s="24" t="n">
        <v>12</v>
      </c>
    </row>
    <row r="15" customFormat="false" ht="15" hidden="false" customHeight="false" outlineLevel="0" collapsed="false">
      <c r="A15" s="0" t="s">
        <v>131</v>
      </c>
      <c r="B15" s="11" t="n">
        <v>0.0775</v>
      </c>
    </row>
    <row r="16" customFormat="false" ht="15" hidden="false" customHeight="false" outlineLevel="0" collapsed="false">
      <c r="A16" s="0" t="s">
        <v>132</v>
      </c>
      <c r="B16" s="11" t="n">
        <v>0.0675</v>
      </c>
    </row>
    <row r="17" customFormat="false" ht="15" hidden="false" customHeight="false" outlineLevel="0" collapsed="false">
      <c r="A17" s="0" t="s">
        <v>32</v>
      </c>
      <c r="B17" s="11" t="n">
        <v>0.065</v>
      </c>
    </row>
    <row r="18" customFormat="false" ht="15" hidden="false" customHeight="false" outlineLevel="0" collapsed="false">
      <c r="A18" s="0" t="s">
        <v>133</v>
      </c>
      <c r="B18" s="11" t="n">
        <v>0.015</v>
      </c>
    </row>
    <row r="19" customFormat="false" ht="15" hidden="false" customHeight="false" outlineLevel="0" collapsed="false">
      <c r="A19" s="0" t="s">
        <v>134</v>
      </c>
      <c r="B19" s="6" t="n">
        <v>43000000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s>
  <sheetData>
    <row r="1" customFormat="false" ht="16.15" hidden="false" customHeight="false" outlineLevel="0" collapsed="false">
      <c r="A1" s="5" t="s">
        <v>135</v>
      </c>
    </row>
    <row r="2" customFormat="false" ht="15" hidden="false" customHeight="false" outlineLevel="0" collapsed="false">
      <c r="A2" s="0" t="s">
        <v>136</v>
      </c>
      <c r="B2" s="0" t="s">
        <v>137</v>
      </c>
      <c r="C2" s="0" t="s">
        <v>138</v>
      </c>
      <c r="D2" s="0" t="s">
        <v>139</v>
      </c>
    </row>
    <row r="3" customFormat="false" ht="15" hidden="false" customHeight="false" outlineLevel="0" collapsed="false">
      <c r="A3" s="0" t="s">
        <v>140</v>
      </c>
      <c r="B3" s="6" t="n">
        <v>4200</v>
      </c>
      <c r="C3" s="10" t="n">
        <v>318</v>
      </c>
      <c r="D3" s="24" t="n">
        <v>10</v>
      </c>
    </row>
    <row r="4" customFormat="false" ht="15" hidden="false" customHeight="false" outlineLevel="0" collapsed="false">
      <c r="A4" s="0" t="s">
        <v>141</v>
      </c>
      <c r="B4" s="6" t="n">
        <v>3100</v>
      </c>
      <c r="C4" s="10" t="n">
        <v>305</v>
      </c>
      <c r="D4" s="24" t="n">
        <v>16</v>
      </c>
    </row>
    <row r="5" customFormat="false" ht="15" hidden="false" customHeight="false" outlineLevel="0" collapsed="false">
      <c r="A5" s="0" t="s">
        <v>142</v>
      </c>
      <c r="B5" s="6" t="n">
        <v>1540</v>
      </c>
      <c r="C5" s="10" t="n">
        <v>296</v>
      </c>
      <c r="D5" s="24" t="n">
        <v>26</v>
      </c>
    </row>
    <row r="6" customFormat="false" ht="15" hidden="false" customHeight="false" outlineLevel="0" collapsed="false">
      <c r="A6" s="0" t="s">
        <v>143</v>
      </c>
      <c r="B6" s="6" t="n">
        <v>1000</v>
      </c>
      <c r="C6" s="10" t="n">
        <v>312</v>
      </c>
      <c r="D6" s="24" t="n">
        <v>6</v>
      </c>
    </row>
    <row r="7" customFormat="false" ht="15" hidden="false" customHeight="false" outlineLevel="0" collapsed="false">
      <c r="A7" s="0" t="s">
        <v>144</v>
      </c>
      <c r="B7" s="6" t="n">
        <v>2160</v>
      </c>
      <c r="C7" s="10" t="n">
        <v>0</v>
      </c>
      <c r="D7" s="24" t="n">
        <v>0</v>
      </c>
    </row>
    <row r="10" customFormat="false" ht="15" hidden="false" customHeight="false" outlineLevel="0" collapsed="false">
      <c r="A10" s="0" t="s">
        <v>145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Y6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7" min="4" style="0" width="13"/>
    <col collapsed="false" customWidth="true" hidden="false" outlineLevel="0" max="8" min="8" style="0" width="12"/>
    <col collapsed="false" customWidth="true" hidden="false" outlineLevel="0" max="9" min="9" style="0" width="44"/>
    <col collapsed="false" customWidth="true" hidden="false" outlineLevel="0" max="10" min="10" style="0" width="16"/>
  </cols>
  <sheetData>
    <row r="1" customFormat="false" ht="16.15" hidden="false" customHeight="false" outlineLevel="0" collapsed="false">
      <c r="A1" s="5" t="s">
        <v>49</v>
      </c>
    </row>
    <row r="2" customFormat="false" ht="15" hidden="false" customHeight="false" outlineLevel="0" collapsed="false">
      <c r="A2" s="22" t="s">
        <v>146</v>
      </c>
    </row>
    <row r="3" customFormat="false" ht="15" hidden="false" customHeight="false" outlineLevel="0" collapsed="false">
      <c r="A3" s="19" t="s">
        <v>147</v>
      </c>
      <c r="B3" s="19" t="s">
        <v>148</v>
      </c>
      <c r="D3" s="19" t="s">
        <v>136</v>
      </c>
      <c r="E3" s="19" t="s">
        <v>137</v>
      </c>
      <c r="F3" s="19" t="s">
        <v>138</v>
      </c>
      <c r="G3" s="19" t="s">
        <v>139</v>
      </c>
      <c r="H3" s="19" t="s">
        <v>149</v>
      </c>
      <c r="I3" s="19" t="s">
        <v>150</v>
      </c>
      <c r="J3" s="19" t="s">
        <v>148</v>
      </c>
    </row>
    <row r="4" customFormat="false" ht="15" hidden="false" customHeight="false" outlineLevel="0" collapsed="false">
      <c r="A4" s="0" t="s">
        <v>119</v>
      </c>
      <c r="B4" s="20" t="n">
        <f aca="false">'6. Office inputs'!B3</f>
        <v>300</v>
      </c>
      <c r="D4" s="0" t="str">
        <f aca="false">'7. Office leases'!A3</f>
        <v>Tenant A</v>
      </c>
      <c r="E4" s="13" t="n">
        <f aca="false">'7. Office leases'!B3</f>
        <v>4200</v>
      </c>
      <c r="F4" s="20" t="n">
        <f aca="false">'7. Office leases'!C3</f>
        <v>318</v>
      </c>
      <c r="G4" s="25" t="n">
        <f aca="false">'7. Office leases'!D3</f>
        <v>10</v>
      </c>
      <c r="H4" s="26" t="n">
        <f aca="false">$B$21</f>
        <v>0</v>
      </c>
      <c r="I4" s="23" t="s">
        <v>151</v>
      </c>
      <c r="J4" s="20" t="n">
        <f aca="false">$B$4*(1+$B$5)^(39/4)</f>
        <v>346.868743114626</v>
      </c>
    </row>
    <row r="5" customFormat="false" ht="15" hidden="false" customHeight="false" outlineLevel="0" collapsed="false">
      <c r="A5" s="0" t="s">
        <v>120</v>
      </c>
      <c r="B5" s="27" t="n">
        <f aca="false">'6. Office inputs'!B4</f>
        <v>0.015</v>
      </c>
      <c r="D5" s="0" t="str">
        <f aca="false">'7. Office leases'!A4</f>
        <v>Tenant B</v>
      </c>
      <c r="E5" s="13" t="n">
        <f aca="false">'7. Office leases'!B4</f>
        <v>3100</v>
      </c>
      <c r="F5" s="20" t="n">
        <f aca="false">'7. Office leases'!C4</f>
        <v>305</v>
      </c>
      <c r="G5" s="25" t="n">
        <f aca="false">'7. Office leases'!D4</f>
        <v>16</v>
      </c>
      <c r="H5" s="26" t="n">
        <f aca="false">$B$21</f>
        <v>0</v>
      </c>
      <c r="I5" s="23" t="s">
        <v>152</v>
      </c>
      <c r="J5" s="20" t="n">
        <f aca="false">$B$6*(1+$B$7)^(39/4)</f>
        <v>534.326825242175</v>
      </c>
    </row>
    <row r="6" customFormat="false" ht="15" hidden="false" customHeight="false" outlineLevel="0" collapsed="false">
      <c r="A6" s="0" t="s">
        <v>121</v>
      </c>
      <c r="B6" s="20" t="n">
        <f aca="false">'6. Office inputs'!B5</f>
        <v>420</v>
      </c>
      <c r="D6" s="0" t="str">
        <f aca="false">'7. Office leases'!A5</f>
        <v>Tenant C</v>
      </c>
      <c r="E6" s="13" t="n">
        <f aca="false">'7. Office leases'!B5</f>
        <v>1540</v>
      </c>
      <c r="F6" s="20" t="n">
        <f aca="false">'7. Office leases'!C5</f>
        <v>296</v>
      </c>
      <c r="G6" s="25" t="n">
        <f aca="false">'7. Office leases'!D5</f>
        <v>26</v>
      </c>
      <c r="H6" s="26" t="n">
        <f aca="false">$B$21</f>
        <v>0</v>
      </c>
      <c r="I6" s="23" t="s">
        <v>153</v>
      </c>
      <c r="J6" s="13" t="n">
        <f aca="false">AQ69</f>
        <v>3007125.16830256</v>
      </c>
    </row>
    <row r="7" customFormat="false" ht="15" hidden="false" customHeight="false" outlineLevel="0" collapsed="false">
      <c r="A7" s="0" t="s">
        <v>122</v>
      </c>
      <c r="B7" s="27" t="n">
        <f aca="false">'6. Office inputs'!B6</f>
        <v>0.025</v>
      </c>
      <c r="D7" s="0" t="str">
        <f aca="false">'7. Office leases'!A6</f>
        <v>Tenant D</v>
      </c>
      <c r="E7" s="13" t="n">
        <f aca="false">'7. Office leases'!B6</f>
        <v>1000</v>
      </c>
      <c r="F7" s="20" t="n">
        <f aca="false">'7. Office leases'!C6</f>
        <v>312</v>
      </c>
      <c r="G7" s="25" t="n">
        <f aca="false">'7. Office leases'!D6</f>
        <v>6</v>
      </c>
      <c r="H7" s="26" t="n">
        <f aca="false">$B$21</f>
        <v>0</v>
      </c>
      <c r="I7" s="23" t="s">
        <v>154</v>
      </c>
      <c r="J7" s="13" t="n">
        <f aca="false">AS69</f>
        <v>3100</v>
      </c>
    </row>
    <row r="8" customFormat="false" ht="15" hidden="false" customHeight="false" outlineLevel="0" collapsed="false">
      <c r="A8" s="0" t="s">
        <v>123</v>
      </c>
      <c r="B8" s="25" t="n">
        <f aca="false">'6. Office inputs'!B7</f>
        <v>3</v>
      </c>
      <c r="D8" s="0" t="str">
        <f aca="false">'7. Office leases'!A7</f>
        <v>Vacant</v>
      </c>
      <c r="E8" s="13" t="n">
        <f aca="false">'7. Office leases'!B7</f>
        <v>2160</v>
      </c>
      <c r="F8" s="20" t="n">
        <f aca="false">'7. Office leases'!C7</f>
        <v>0</v>
      </c>
      <c r="G8" s="25" t="n">
        <f aca="false">'7. Office leases'!D7</f>
        <v>0</v>
      </c>
      <c r="H8" s="26" t="n">
        <f aca="false">$B$21</f>
        <v>0</v>
      </c>
      <c r="I8" s="23" t="s">
        <v>155</v>
      </c>
      <c r="J8" s="13" t="n">
        <f aca="false">(J6+J7*J4)*(1-$B$12)</f>
        <v>3837473.17564043</v>
      </c>
    </row>
    <row r="9" customFormat="false" ht="15" hidden="false" customHeight="false" outlineLevel="0" collapsed="false">
      <c r="A9" s="0" t="s">
        <v>124</v>
      </c>
      <c r="B9" s="25" t="n">
        <f aca="false">'6. Office inputs'!B8</f>
        <v>3</v>
      </c>
      <c r="I9" s="23" t="s">
        <v>156</v>
      </c>
      <c r="J9" s="13" t="n">
        <f aca="false">(J8/$B$17-J7*J5)*(1-$B$19)</f>
        <v>54367115.6762463</v>
      </c>
    </row>
    <row r="10" customFormat="false" ht="15" hidden="false" customHeight="false" outlineLevel="0" collapsed="false">
      <c r="A10" s="0" t="s">
        <v>125</v>
      </c>
      <c r="B10" s="25" t="n">
        <f aca="false">'6. Office inputs'!B9</f>
        <v>20</v>
      </c>
      <c r="I10" s="23" t="s">
        <v>157</v>
      </c>
      <c r="J10" s="13" t="n">
        <f aca="false">SUM(AX29:AX69)</f>
        <v>8894115.06377498</v>
      </c>
    </row>
    <row r="11" customFormat="false" ht="15" hidden="false" customHeight="false" outlineLevel="0" collapsed="false">
      <c r="A11" s="0" t="s">
        <v>126</v>
      </c>
      <c r="B11" s="27" t="n">
        <f aca="false">'6. Office inputs'!B10</f>
        <v>0.12</v>
      </c>
      <c r="I11" s="23" t="s">
        <v>158</v>
      </c>
      <c r="J11" s="13" t="n">
        <f aca="false">J9*AW69</f>
        <v>25772912.8244245</v>
      </c>
    </row>
    <row r="12" customFormat="false" ht="15" hidden="false" customHeight="false" outlineLevel="0" collapsed="false">
      <c r="A12" s="0" t="s">
        <v>127</v>
      </c>
      <c r="B12" s="27" t="n">
        <f aca="false">'6. Office inputs'!B11</f>
        <v>0.06</v>
      </c>
      <c r="I12" s="23" t="s">
        <v>159</v>
      </c>
      <c r="J12" s="13" t="n">
        <f aca="false">J10+J11</f>
        <v>34667027.8881995</v>
      </c>
    </row>
    <row r="13" customFormat="false" ht="15" hidden="false" customHeight="false" outlineLevel="0" collapsed="false">
      <c r="A13" s="0" t="s">
        <v>128</v>
      </c>
      <c r="B13" s="20" t="n">
        <f aca="false">'6. Office inputs'!B12</f>
        <v>55</v>
      </c>
      <c r="I13" s="23" t="s">
        <v>160</v>
      </c>
      <c r="J13" s="14" t="n">
        <f aca="false">J12/(1+$B$18)</f>
        <v>32551199.895023</v>
      </c>
    </row>
    <row r="14" customFormat="false" ht="15" hidden="false" customHeight="false" outlineLevel="0" collapsed="false">
      <c r="A14" s="0" t="s">
        <v>129</v>
      </c>
      <c r="B14" s="13" t="n">
        <f aca="false">'6. Office inputs'!B13</f>
        <v>1900000</v>
      </c>
      <c r="I14" s="23" t="s">
        <v>161</v>
      </c>
      <c r="J14" s="26" t="n">
        <f aca="false">J11/J12</f>
        <v>0.743441661844842</v>
      </c>
    </row>
    <row r="15" customFormat="false" ht="15" hidden="false" customHeight="false" outlineLevel="0" collapsed="false">
      <c r="A15" s="0" t="s">
        <v>130</v>
      </c>
      <c r="B15" s="25" t="n">
        <f aca="false">'6. Office inputs'!B14</f>
        <v>12</v>
      </c>
      <c r="I15" s="23" t="s">
        <v>162</v>
      </c>
      <c r="J15" s="27" t="n">
        <f aca="false">(1+IRR(AY29:AY69,0.01))^4-1</f>
        <v>0.0432289434713613</v>
      </c>
    </row>
    <row r="16" customFormat="false" ht="15" hidden="false" customHeight="false" outlineLevel="0" collapsed="false">
      <c r="A16" s="0" t="s">
        <v>131</v>
      </c>
      <c r="B16" s="27" t="n">
        <f aca="false">'6. Office inputs'!B15</f>
        <v>0.0775</v>
      </c>
      <c r="I16" s="23" t="s">
        <v>163</v>
      </c>
      <c r="J16" s="13" t="n">
        <f aca="false">SUM(AT30:AT69)</f>
        <v>25754151.3460578</v>
      </c>
    </row>
    <row r="17" customFormat="false" ht="15" hidden="false" customHeight="false" outlineLevel="0" collapsed="false">
      <c r="A17" s="0" t="s">
        <v>132</v>
      </c>
      <c r="B17" s="27" t="n">
        <f aca="false">'6. Office inputs'!B16</f>
        <v>0.0675</v>
      </c>
      <c r="I17" s="23" t="s">
        <v>164</v>
      </c>
      <c r="J17" s="13" t="n">
        <f aca="false">SUM(AR30:AR69)</f>
        <v>13438058.5009865</v>
      </c>
    </row>
    <row r="18" customFormat="false" ht="15" hidden="false" customHeight="false" outlineLevel="0" collapsed="false">
      <c r="A18" s="0" t="s">
        <v>32</v>
      </c>
      <c r="B18" s="27" t="n">
        <f aca="false">'6. Office inputs'!B17</f>
        <v>0.065</v>
      </c>
    </row>
    <row r="19" customFormat="false" ht="15" hidden="false" customHeight="false" outlineLevel="0" collapsed="false">
      <c r="A19" s="0" t="s">
        <v>133</v>
      </c>
      <c r="B19" s="27" t="n">
        <f aca="false">'6. Office inputs'!B18</f>
        <v>0.015</v>
      </c>
    </row>
    <row r="20" customFormat="false" ht="15" hidden="false" customHeight="false" outlineLevel="0" collapsed="false">
      <c r="A20" s="0" t="s">
        <v>134</v>
      </c>
      <c r="B20" s="13" t="n">
        <f aca="false">'6. Office inputs'!B19</f>
        <v>43000000</v>
      </c>
    </row>
    <row r="21" customFormat="false" ht="15" hidden="false" customHeight="false" outlineLevel="0" collapsed="false">
      <c r="A21" s="0" t="s">
        <v>165</v>
      </c>
      <c r="B21" s="11" t="n">
        <v>0</v>
      </c>
    </row>
    <row r="28" customFormat="false" ht="15" hidden="false" customHeight="false" outlineLevel="0" collapsed="false">
      <c r="A28" s="19" t="s">
        <v>166</v>
      </c>
      <c r="B28" s="19" t="s">
        <v>167</v>
      </c>
      <c r="C28" s="19" t="s">
        <v>168</v>
      </c>
      <c r="D28" s="19" t="s">
        <v>169</v>
      </c>
      <c r="E28" s="19" t="s">
        <v>170</v>
      </c>
      <c r="F28" s="19" t="s">
        <v>171</v>
      </c>
      <c r="G28" s="19" t="s">
        <v>172</v>
      </c>
      <c r="H28" s="19" t="s">
        <v>173</v>
      </c>
      <c r="I28" s="19" t="s">
        <v>174</v>
      </c>
      <c r="J28" s="19" t="s">
        <v>175</v>
      </c>
      <c r="K28" s="19" t="s">
        <v>176</v>
      </c>
      <c r="L28" s="19" t="s">
        <v>177</v>
      </c>
      <c r="M28" s="19" t="s">
        <v>178</v>
      </c>
      <c r="N28" s="19" t="s">
        <v>179</v>
      </c>
      <c r="O28" s="19" t="s">
        <v>180</v>
      </c>
      <c r="P28" s="19" t="s">
        <v>181</v>
      </c>
      <c r="Q28" s="19" t="s">
        <v>182</v>
      </c>
      <c r="R28" s="19" t="s">
        <v>183</v>
      </c>
      <c r="S28" s="19" t="s">
        <v>184</v>
      </c>
      <c r="T28" s="19" t="s">
        <v>185</v>
      </c>
      <c r="U28" s="19" t="s">
        <v>186</v>
      </c>
      <c r="V28" s="19" t="s">
        <v>187</v>
      </c>
      <c r="W28" s="19" t="s">
        <v>188</v>
      </c>
      <c r="X28" s="19" t="s">
        <v>189</v>
      </c>
      <c r="Y28" s="19" t="s">
        <v>190</v>
      </c>
      <c r="Z28" s="19" t="s">
        <v>191</v>
      </c>
      <c r="AA28" s="19" t="s">
        <v>192</v>
      </c>
      <c r="AB28" s="19" t="s">
        <v>193</v>
      </c>
      <c r="AC28" s="19" t="s">
        <v>194</v>
      </c>
      <c r="AD28" s="19" t="s">
        <v>195</v>
      </c>
      <c r="AE28" s="19" t="s">
        <v>196</v>
      </c>
      <c r="AF28" s="19" t="s">
        <v>197</v>
      </c>
      <c r="AG28" s="19" t="s">
        <v>198</v>
      </c>
      <c r="AH28" s="19" t="s">
        <v>199</v>
      </c>
      <c r="AI28" s="19" t="s">
        <v>200</v>
      </c>
      <c r="AJ28" s="19" t="s">
        <v>201</v>
      </c>
      <c r="AK28" s="19" t="s">
        <v>202</v>
      </c>
      <c r="AL28" s="19" t="s">
        <v>203</v>
      </c>
      <c r="AM28" s="19" t="s">
        <v>204</v>
      </c>
      <c r="AN28" s="19" t="s">
        <v>205</v>
      </c>
      <c r="AO28" s="19" t="s">
        <v>206</v>
      </c>
      <c r="AP28" s="19" t="s">
        <v>207</v>
      </c>
      <c r="AQ28" s="19" t="s">
        <v>208</v>
      </c>
      <c r="AR28" s="19" t="s">
        <v>209</v>
      </c>
      <c r="AS28" s="19" t="s">
        <v>210</v>
      </c>
      <c r="AT28" s="19" t="s">
        <v>211</v>
      </c>
      <c r="AU28" s="19" t="s">
        <v>212</v>
      </c>
      <c r="AV28" s="19" t="s">
        <v>213</v>
      </c>
      <c r="AW28" s="19" t="s">
        <v>214</v>
      </c>
      <c r="AX28" s="19" t="s">
        <v>215</v>
      </c>
      <c r="AY28" s="19" t="s">
        <v>216</v>
      </c>
    </row>
    <row r="29" customFormat="false" ht="15" hidden="false" customHeight="false" outlineLevel="0" collapsed="false">
      <c r="A29" s="0" t="n">
        <v>0</v>
      </c>
      <c r="AU29" s="0" t="n">
        <f aca="false">0</f>
        <v>0</v>
      </c>
      <c r="AV29" s="0" t="n">
        <f aca="false">-AU29</f>
        <v>-0</v>
      </c>
      <c r="AW29" s="0" t="n">
        <v>1</v>
      </c>
      <c r="AX29" s="0" t="n">
        <f aca="false">AV29</f>
        <v>-0</v>
      </c>
      <c r="AY29" s="0" t="n">
        <f aca="false">-$B$20*(1+$B$18)-AU29</f>
        <v>-45795000</v>
      </c>
    </row>
    <row r="30" customFormat="false" ht="15" hidden="false" customHeight="false" outlineLevel="0" collapsed="false">
      <c r="A30" s="0" t="n">
        <v>1</v>
      </c>
      <c r="B30" s="0" t="n">
        <f aca="false">$A30-$G$4-1</f>
        <v>-10</v>
      </c>
      <c r="C30" s="0" t="n">
        <f aca="false">IF(B30&lt;0,-1,MOD(B30,$B$8+$B$10))</f>
        <v>-1</v>
      </c>
      <c r="D30" s="0" t="n">
        <f aca="false">IF(B30&lt;0,0,INT(B30/($B$8+$B$10)))</f>
        <v>0</v>
      </c>
      <c r="E30" s="13" t="n">
        <f aca="false">IF($A30&lt;=$G$4,$E$4,$E$4*(1-$H$4)^(D30+1))</f>
        <v>4200</v>
      </c>
      <c r="F30" s="13" t="n">
        <f aca="false">IF($A30&lt;=$G$4,$E$4*$F$4/4,IF(C30&gt;=$B$8+$B$9,E30*$B$4*(1+$B$5)^(($G$4+$B$8+D30*($B$8+$B$10))/4)/4,0))</f>
        <v>333900</v>
      </c>
      <c r="G30" s="13" t="n">
        <f aca="false">IF($A30&lt;=$G$4,$E$4*$F$4,IF(C30&gt;=$B$8,E30*$B$4*(1+$B$5)^(($G$4+$B$8+D30*($B$8+$B$10))/4),0))</f>
        <v>1335600</v>
      </c>
      <c r="H30" s="13" t="n">
        <f aca="false">IF($A30&lt;=$G$4,0,IF(C30=0,E30*$B$6*(1+$B$7)^(($G$4+D30*($B$8+$B$10))/4),0)+IF(C30=$B$8,$B$11*$B$4*(1+$B$5)^(($G$4+$B$8+D30*($B$8+$B$10))/4)*E30,0))</f>
        <v>0</v>
      </c>
      <c r="I30" s="23" t="n">
        <f aca="false">IF($A30&lt;=$G$4,0,IF(C30&lt;$B$8,E30,0))</f>
        <v>0</v>
      </c>
      <c r="J30" s="23" t="n">
        <f aca="false">$A30-$G$5-1</f>
        <v>-16</v>
      </c>
      <c r="K30" s="23" t="n">
        <f aca="false">IF(J30&lt;0,-1,MOD(J30,$B$8+$B$10))</f>
        <v>-1</v>
      </c>
      <c r="L30" s="23" t="n">
        <f aca="false">IF(J30&lt;0,0,INT(J30/($B$8+$B$10)))</f>
        <v>0</v>
      </c>
      <c r="M30" s="13" t="n">
        <f aca="false">IF($A30&lt;=$G$5,$E$5,$E$5*(1-$H$5)^(L30+1))</f>
        <v>3100</v>
      </c>
      <c r="N30" s="13" t="n">
        <f aca="false">IF($A30&lt;=$G$5,$E$5*$F$5/4,IF(K30&gt;=$B$8+$B$9,M30*$B$4*(1+$B$5)^(($G$5+$B$8+L30*($B$8+$B$10))/4)/4,0))</f>
        <v>236375</v>
      </c>
      <c r="O30" s="13" t="n">
        <f aca="false">IF($A30&lt;=$G$5,$E$5*$F$5,IF(K30&gt;=$B$8,M30*$B$4*(1+$B$5)^(($G$5+$B$8+L30*($B$8+$B$10))/4),0))</f>
        <v>945500</v>
      </c>
      <c r="P30" s="13" t="n">
        <f aca="false">IF($A30&lt;=$G$5,0,IF(K30=0,M30*$B$6*(1+$B$7)^(($G$5+L30*($B$8+$B$10))/4),0)+IF(K30=$B$8,$B$11*$B$4*(1+$B$5)^(($G$5+$B$8+L30*($B$8+$B$10))/4)*M30,0))</f>
        <v>0</v>
      </c>
      <c r="Q30" s="23" t="n">
        <f aca="false">IF($A30&lt;=$G$5,0,IF(K30&lt;$B$8,M30,0))</f>
        <v>0</v>
      </c>
      <c r="R30" s="23" t="n">
        <f aca="false">$A30-$G$6-1</f>
        <v>-26</v>
      </c>
      <c r="S30" s="23" t="n">
        <f aca="false">IF(R30&lt;0,-1,MOD(R30,$B$8+$B$10))</f>
        <v>-1</v>
      </c>
      <c r="T30" s="23" t="n">
        <f aca="false">IF(R30&lt;0,0,INT(R30/($B$8+$B$10)))</f>
        <v>0</v>
      </c>
      <c r="U30" s="13" t="n">
        <f aca="false">IF($A30&lt;=$G$6,$E$6,$E$6*(1-$H$6)^(T30+1))</f>
        <v>1540</v>
      </c>
      <c r="V30" s="13" t="n">
        <f aca="false">IF($A30&lt;=$G$6,$E$6*$F$6/4,IF(S30&gt;=$B$8+$B$9,U30*$B$4*(1+$B$5)^(($G$6+$B$8+T30*($B$8+$B$10))/4)/4,0))</f>
        <v>113960</v>
      </c>
      <c r="W30" s="13" t="n">
        <f aca="false">IF($A30&lt;=$G$6,$E$6*$F$6,IF(S30&gt;=$B$8,U30*$B$4*(1+$B$5)^(($G$6+$B$8+T30*($B$8+$B$10))/4),0))</f>
        <v>455840</v>
      </c>
      <c r="X30" s="13" t="n">
        <f aca="false">IF($A30&lt;=$G$6,0,IF(S30=0,U30*$B$6*(1+$B$7)^(($G$6+T30*($B$8+$B$10))/4),0)+IF(S30=$B$8,$B$11*$B$4*(1+$B$5)^(($G$6+$B$8+T30*($B$8+$B$10))/4)*U30,0))</f>
        <v>0</v>
      </c>
      <c r="Y30" s="23" t="n">
        <f aca="false">IF($A30&lt;=$G$6,0,IF(S30&lt;$B$8,U30,0))</f>
        <v>0</v>
      </c>
      <c r="Z30" s="23" t="n">
        <f aca="false">$A30-$G$7-1</f>
        <v>-6</v>
      </c>
      <c r="AA30" s="23" t="n">
        <f aca="false">IF(Z30&lt;0,-1,MOD(Z30,$B$8+$B$10))</f>
        <v>-1</v>
      </c>
      <c r="AB30" s="23" t="n">
        <f aca="false">IF(Z30&lt;0,0,INT(Z30/($B$8+$B$10)))</f>
        <v>0</v>
      </c>
      <c r="AC30" s="13" t="n">
        <f aca="false">IF($A30&lt;=$G$7,$E$7,$E$7*(1-$H$7)^(AB30+1))</f>
        <v>1000</v>
      </c>
      <c r="AD30" s="13" t="n">
        <f aca="false">IF($A30&lt;=$G$7,$E$7*$F$7/4,IF(AA30&gt;=$B$8+$B$9,AC30*$B$4*(1+$B$5)^(($G$7+$B$8+AB30*($B$8+$B$10))/4)/4,0))</f>
        <v>78000</v>
      </c>
      <c r="AE30" s="13" t="n">
        <f aca="false">IF($A30&lt;=$G$7,$E$7*$F$7,IF(AA30&gt;=$B$8,AC30*$B$4*(1+$B$5)^(($G$7+$B$8+AB30*($B$8+$B$10))/4),0))</f>
        <v>312000</v>
      </c>
      <c r="AF30" s="13" t="n">
        <f aca="false">IF($A30&lt;=$G$7,0,IF(AA30=0,AC30*$B$6*(1+$B$7)^(($G$7+AB30*($B$8+$B$10))/4),0)+IF(AA30=$B$8,$B$11*$B$4*(1+$B$5)^(($G$7+$B$8+AB30*($B$8+$B$10))/4)*AC30,0))</f>
        <v>0</v>
      </c>
      <c r="AG30" s="23" t="n">
        <f aca="false">IF($A30&lt;=$G$7,0,IF(AA30&lt;$B$8,AC30,0))</f>
        <v>0</v>
      </c>
      <c r="AH30" s="23" t="n">
        <f aca="false">$A30-$G$8-1</f>
        <v>0</v>
      </c>
      <c r="AI30" s="23" t="n">
        <f aca="false">IF(AH30&lt;0,-1,MOD(AH30,$B$8+$B$10))</f>
        <v>0</v>
      </c>
      <c r="AJ30" s="23" t="n">
        <f aca="false">IF(AH30&lt;0,0,INT(AH30/($B$8+$B$10)))</f>
        <v>0</v>
      </c>
      <c r="AK30" s="23" t="n">
        <f aca="false">IF($A30&lt;=$G$8,$E$8,$E$8*(1-$H$8)^(AJ30+1))</f>
        <v>2160</v>
      </c>
      <c r="AL30" s="13" t="n">
        <f aca="false">IF($A30&lt;=$G$8,$E$8*$F$8/4,IF(AI30&gt;=$B$8+$B$9,AK30*$B$4*(1+$B$5)^(($G$8+$B$8+AJ30*($B$8+$B$10))/4)/4,0))</f>
        <v>0</v>
      </c>
      <c r="AM30" s="13" t="n">
        <f aca="false">IF($A30&lt;=$G$8,$E$8*$F$8,IF(AI30&gt;=$B$8,AK30*$B$4*(1+$B$5)^(($G$8+$B$8+AJ30*($B$8+$B$10))/4),0))</f>
        <v>0</v>
      </c>
      <c r="AN30" s="13" t="n">
        <f aca="false">IF($A30&lt;=$G$8,0,IF(AI30=0,AK30*$B$6*(1+$B$7)^(($G$8+AJ30*($B$8+$B$10))/4),0)+IF(AI30=$B$8,$B$11*$B$4*(1+$B$5)^(($G$8+$B$8+AJ30*($B$8+$B$10))/4)*AK30,0))</f>
        <v>907200</v>
      </c>
      <c r="AO30" s="23" t="n">
        <f aca="false">IF($A30&lt;=$G$8,0,IF(AI30&lt;$B$8,AK30,0))</f>
        <v>2160</v>
      </c>
      <c r="AP30" s="13" t="n">
        <f aca="false">F30+N30+V30+AD30+AL30</f>
        <v>762235</v>
      </c>
      <c r="AQ30" s="13" t="n">
        <f aca="false">G30+O30+W30+AE30+AM30</f>
        <v>3048940</v>
      </c>
      <c r="AR30" s="13" t="n">
        <f aca="false">H30+P30+X30+AF30+AN30+IF($A30=$B$15,$B$14,0)</f>
        <v>907200</v>
      </c>
      <c r="AS30" s="23" t="n">
        <f aca="false">I30+Q30+Y30+AG30+AO30</f>
        <v>2160</v>
      </c>
      <c r="AT30" s="13" t="n">
        <f aca="false">AP30*(1-$B$12)-AS30*$B$13/4</f>
        <v>686800.9</v>
      </c>
      <c r="AU30" s="13" t="n">
        <f aca="false">0</f>
        <v>0</v>
      </c>
      <c r="AV30" s="13" t="n">
        <f aca="false">AT30-AR30-AU30</f>
        <v>-220399.1</v>
      </c>
      <c r="AW30" s="23" t="n">
        <f aca="false">(1+$B$16)^(-$A30/4)</f>
        <v>0.98151215057083</v>
      </c>
      <c r="AX30" s="13" t="n">
        <f aca="false">AV30*AW30</f>
        <v>-216324.394624876</v>
      </c>
      <c r="AY30" s="13" t="n">
        <f aca="false">AV30</f>
        <v>-220399.1</v>
      </c>
    </row>
    <row r="31" customFormat="false" ht="15" hidden="false" customHeight="false" outlineLevel="0" collapsed="false">
      <c r="A31" s="0" t="n">
        <v>2</v>
      </c>
      <c r="B31" s="0" t="n">
        <f aca="false">$A31-$G$4-1</f>
        <v>-9</v>
      </c>
      <c r="C31" s="0" t="n">
        <f aca="false">IF(B31&lt;0,-1,MOD(B31,$B$8+$B$10))</f>
        <v>-1</v>
      </c>
      <c r="D31" s="0" t="n">
        <f aca="false">IF(B31&lt;0,0,INT(B31/($B$8+$B$10)))</f>
        <v>0</v>
      </c>
      <c r="E31" s="13" t="n">
        <f aca="false">IF($A31&lt;=$G$4,$E$4,$E$4*(1-$H$4)^(D31+1))</f>
        <v>4200</v>
      </c>
      <c r="F31" s="13" t="n">
        <f aca="false">IF($A31&lt;=$G$4,$E$4*$F$4/4,IF(C31&gt;=$B$8+$B$9,E31*$B$4*(1+$B$5)^(($G$4+$B$8+D31*($B$8+$B$10))/4)/4,0))</f>
        <v>333900</v>
      </c>
      <c r="G31" s="13" t="n">
        <f aca="false">IF($A31&lt;=$G$4,$E$4*$F$4,IF(C31&gt;=$B$8,E31*$B$4*(1+$B$5)^(($G$4+$B$8+D31*($B$8+$B$10))/4),0))</f>
        <v>1335600</v>
      </c>
      <c r="H31" s="13" t="n">
        <f aca="false">IF($A31&lt;=$G$4,0,IF(C31=0,E31*$B$6*(1+$B$7)^(($G$4+D31*($B$8+$B$10))/4),0)+IF(C31=$B$8,$B$11*$B$4*(1+$B$5)^(($G$4+$B$8+D31*($B$8+$B$10))/4)*E31,0))</f>
        <v>0</v>
      </c>
      <c r="I31" s="23" t="n">
        <f aca="false">IF($A31&lt;=$G$4,0,IF(C31&lt;$B$8,E31,0))</f>
        <v>0</v>
      </c>
      <c r="J31" s="23" t="n">
        <f aca="false">$A31-$G$5-1</f>
        <v>-15</v>
      </c>
      <c r="K31" s="23" t="n">
        <f aca="false">IF(J31&lt;0,-1,MOD(J31,$B$8+$B$10))</f>
        <v>-1</v>
      </c>
      <c r="L31" s="23" t="n">
        <f aca="false">IF(J31&lt;0,0,INT(J31/($B$8+$B$10)))</f>
        <v>0</v>
      </c>
      <c r="M31" s="13" t="n">
        <f aca="false">IF($A31&lt;=$G$5,$E$5,$E$5*(1-$H$5)^(L31+1))</f>
        <v>3100</v>
      </c>
      <c r="N31" s="13" t="n">
        <f aca="false">IF($A31&lt;=$G$5,$E$5*$F$5/4,IF(K31&gt;=$B$8+$B$9,M31*$B$4*(1+$B$5)^(($G$5+$B$8+L31*($B$8+$B$10))/4)/4,0))</f>
        <v>236375</v>
      </c>
      <c r="O31" s="13" t="n">
        <f aca="false">IF($A31&lt;=$G$5,$E$5*$F$5,IF(K31&gt;=$B$8,M31*$B$4*(1+$B$5)^(($G$5+$B$8+L31*($B$8+$B$10))/4),0))</f>
        <v>945500</v>
      </c>
      <c r="P31" s="13" t="n">
        <f aca="false">IF($A31&lt;=$G$5,0,IF(K31=0,M31*$B$6*(1+$B$7)^(($G$5+L31*($B$8+$B$10))/4),0)+IF(K31=$B$8,$B$11*$B$4*(1+$B$5)^(($G$5+$B$8+L31*($B$8+$B$10))/4)*M31,0))</f>
        <v>0</v>
      </c>
      <c r="Q31" s="23" t="n">
        <f aca="false">IF($A31&lt;=$G$5,0,IF(K31&lt;$B$8,M31,0))</f>
        <v>0</v>
      </c>
      <c r="R31" s="23" t="n">
        <f aca="false">$A31-$G$6-1</f>
        <v>-25</v>
      </c>
      <c r="S31" s="23" t="n">
        <f aca="false">IF(R31&lt;0,-1,MOD(R31,$B$8+$B$10))</f>
        <v>-1</v>
      </c>
      <c r="T31" s="23" t="n">
        <f aca="false">IF(R31&lt;0,0,INT(R31/($B$8+$B$10)))</f>
        <v>0</v>
      </c>
      <c r="U31" s="13" t="n">
        <f aca="false">IF($A31&lt;=$G$6,$E$6,$E$6*(1-$H$6)^(T31+1))</f>
        <v>1540</v>
      </c>
      <c r="V31" s="13" t="n">
        <f aca="false">IF($A31&lt;=$G$6,$E$6*$F$6/4,IF(S31&gt;=$B$8+$B$9,U31*$B$4*(1+$B$5)^(($G$6+$B$8+T31*($B$8+$B$10))/4)/4,0))</f>
        <v>113960</v>
      </c>
      <c r="W31" s="13" t="n">
        <f aca="false">IF($A31&lt;=$G$6,$E$6*$F$6,IF(S31&gt;=$B$8,U31*$B$4*(1+$B$5)^(($G$6+$B$8+T31*($B$8+$B$10))/4),0))</f>
        <v>455840</v>
      </c>
      <c r="X31" s="13" t="n">
        <f aca="false">IF($A31&lt;=$G$6,0,IF(S31=0,U31*$B$6*(1+$B$7)^(($G$6+T31*($B$8+$B$10))/4),0)+IF(S31=$B$8,$B$11*$B$4*(1+$B$5)^(($G$6+$B$8+T31*($B$8+$B$10))/4)*U31,0))</f>
        <v>0</v>
      </c>
      <c r="Y31" s="23" t="n">
        <f aca="false">IF($A31&lt;=$G$6,0,IF(S31&lt;$B$8,U31,0))</f>
        <v>0</v>
      </c>
      <c r="Z31" s="23" t="n">
        <f aca="false">$A31-$G$7-1</f>
        <v>-5</v>
      </c>
      <c r="AA31" s="23" t="n">
        <f aca="false">IF(Z31&lt;0,-1,MOD(Z31,$B$8+$B$10))</f>
        <v>-1</v>
      </c>
      <c r="AB31" s="23" t="n">
        <f aca="false">IF(Z31&lt;0,0,INT(Z31/($B$8+$B$10)))</f>
        <v>0</v>
      </c>
      <c r="AC31" s="13" t="n">
        <f aca="false">IF($A31&lt;=$G$7,$E$7,$E$7*(1-$H$7)^(AB31+1))</f>
        <v>1000</v>
      </c>
      <c r="AD31" s="13" t="n">
        <f aca="false">IF($A31&lt;=$G$7,$E$7*$F$7/4,IF(AA31&gt;=$B$8+$B$9,AC31*$B$4*(1+$B$5)^(($G$7+$B$8+AB31*($B$8+$B$10))/4)/4,0))</f>
        <v>78000</v>
      </c>
      <c r="AE31" s="13" t="n">
        <f aca="false">IF($A31&lt;=$G$7,$E$7*$F$7,IF(AA31&gt;=$B$8,AC31*$B$4*(1+$B$5)^(($G$7+$B$8+AB31*($B$8+$B$10))/4),0))</f>
        <v>312000</v>
      </c>
      <c r="AF31" s="13" t="n">
        <f aca="false">IF($A31&lt;=$G$7,0,IF(AA31=0,AC31*$B$6*(1+$B$7)^(($G$7+AB31*($B$8+$B$10))/4),0)+IF(AA31=$B$8,$B$11*$B$4*(1+$B$5)^(($G$7+$B$8+AB31*($B$8+$B$10))/4)*AC31,0))</f>
        <v>0</v>
      </c>
      <c r="AG31" s="23" t="n">
        <f aca="false">IF($A31&lt;=$G$7,0,IF(AA31&lt;$B$8,AC31,0))</f>
        <v>0</v>
      </c>
      <c r="AH31" s="23" t="n">
        <f aca="false">$A31-$G$8-1</f>
        <v>1</v>
      </c>
      <c r="AI31" s="23" t="n">
        <f aca="false">IF(AH31&lt;0,-1,MOD(AH31,$B$8+$B$10))</f>
        <v>1</v>
      </c>
      <c r="AJ31" s="23" t="n">
        <f aca="false">IF(AH31&lt;0,0,INT(AH31/($B$8+$B$10)))</f>
        <v>0</v>
      </c>
      <c r="AK31" s="23" t="n">
        <f aca="false">IF($A31&lt;=$G$8,$E$8,$E$8*(1-$H$8)^(AJ31+1))</f>
        <v>2160</v>
      </c>
      <c r="AL31" s="13" t="n">
        <f aca="false">IF($A31&lt;=$G$8,$E$8*$F$8/4,IF(AI31&gt;=$B$8+$B$9,AK31*$B$4*(1+$B$5)^(($G$8+$B$8+AJ31*($B$8+$B$10))/4)/4,0))</f>
        <v>0</v>
      </c>
      <c r="AM31" s="13" t="n">
        <f aca="false">IF($A31&lt;=$G$8,$E$8*$F$8,IF(AI31&gt;=$B$8,AK31*$B$4*(1+$B$5)^(($G$8+$B$8+AJ31*($B$8+$B$10))/4),0))</f>
        <v>0</v>
      </c>
      <c r="AN31" s="13" t="n">
        <f aca="false">IF($A31&lt;=$G$8,0,IF(AI31=0,AK31*$B$6*(1+$B$7)^(($G$8+AJ31*($B$8+$B$10))/4),0)+IF(AI31=$B$8,$B$11*$B$4*(1+$B$5)^(($G$8+$B$8+AJ31*($B$8+$B$10))/4)*AK31,0))</f>
        <v>0</v>
      </c>
      <c r="AO31" s="23" t="n">
        <f aca="false">IF($A31&lt;=$G$8,0,IF(AI31&lt;$B$8,AK31,0))</f>
        <v>2160</v>
      </c>
      <c r="AP31" s="13" t="n">
        <f aca="false">F31+N31+V31+AD31+AL31</f>
        <v>762235</v>
      </c>
      <c r="AQ31" s="13" t="n">
        <f aca="false">G31+O31+W31+AE31+AM31</f>
        <v>3048940</v>
      </c>
      <c r="AR31" s="13" t="n">
        <f aca="false">H31+P31+X31+AF31+AN31+IF($A31=$B$15,$B$14,0)</f>
        <v>0</v>
      </c>
      <c r="AS31" s="23" t="n">
        <f aca="false">I31+Q31+Y31+AG31+AO31</f>
        <v>2160</v>
      </c>
      <c r="AT31" s="13" t="n">
        <f aca="false">AP31*(1-$B$12)-AS31*$B$13/4</f>
        <v>686800.9</v>
      </c>
      <c r="AU31" s="13" t="n">
        <f aca="false">0</f>
        <v>0</v>
      </c>
      <c r="AV31" s="13" t="n">
        <f aca="false">AT31-AR31-AU31</f>
        <v>686800.9</v>
      </c>
      <c r="AW31" s="23" t="n">
        <f aca="false">(1+$B$16)^(-$A31/4)</f>
        <v>0.963366101718176</v>
      </c>
      <c r="AX31" s="13" t="n">
        <f aca="false">AV31*AW31</f>
        <v>661640.705689535</v>
      </c>
      <c r="AY31" s="13" t="n">
        <f aca="false">AV31</f>
        <v>686800.9</v>
      </c>
    </row>
    <row r="32" customFormat="false" ht="15" hidden="false" customHeight="false" outlineLevel="0" collapsed="false">
      <c r="A32" s="0" t="n">
        <v>3</v>
      </c>
      <c r="B32" s="0" t="n">
        <f aca="false">$A32-$G$4-1</f>
        <v>-8</v>
      </c>
      <c r="C32" s="0" t="n">
        <f aca="false">IF(B32&lt;0,-1,MOD(B32,$B$8+$B$10))</f>
        <v>-1</v>
      </c>
      <c r="D32" s="0" t="n">
        <f aca="false">IF(B32&lt;0,0,INT(B32/($B$8+$B$10)))</f>
        <v>0</v>
      </c>
      <c r="E32" s="13" t="n">
        <f aca="false">IF($A32&lt;=$G$4,$E$4,$E$4*(1-$H$4)^(D32+1))</f>
        <v>4200</v>
      </c>
      <c r="F32" s="13" t="n">
        <f aca="false">IF($A32&lt;=$G$4,$E$4*$F$4/4,IF(C32&gt;=$B$8+$B$9,E32*$B$4*(1+$B$5)^(($G$4+$B$8+D32*($B$8+$B$10))/4)/4,0))</f>
        <v>333900</v>
      </c>
      <c r="G32" s="13" t="n">
        <f aca="false">IF($A32&lt;=$G$4,$E$4*$F$4,IF(C32&gt;=$B$8,E32*$B$4*(1+$B$5)^(($G$4+$B$8+D32*($B$8+$B$10))/4),0))</f>
        <v>1335600</v>
      </c>
      <c r="H32" s="13" t="n">
        <f aca="false">IF($A32&lt;=$G$4,0,IF(C32=0,E32*$B$6*(1+$B$7)^(($G$4+D32*($B$8+$B$10))/4),0)+IF(C32=$B$8,$B$11*$B$4*(1+$B$5)^(($G$4+$B$8+D32*($B$8+$B$10))/4)*E32,0))</f>
        <v>0</v>
      </c>
      <c r="I32" s="23" t="n">
        <f aca="false">IF($A32&lt;=$G$4,0,IF(C32&lt;$B$8,E32,0))</f>
        <v>0</v>
      </c>
      <c r="J32" s="23" t="n">
        <f aca="false">$A32-$G$5-1</f>
        <v>-14</v>
      </c>
      <c r="K32" s="23" t="n">
        <f aca="false">IF(J32&lt;0,-1,MOD(J32,$B$8+$B$10))</f>
        <v>-1</v>
      </c>
      <c r="L32" s="23" t="n">
        <f aca="false">IF(J32&lt;0,0,INT(J32/($B$8+$B$10)))</f>
        <v>0</v>
      </c>
      <c r="M32" s="13" t="n">
        <f aca="false">IF($A32&lt;=$G$5,$E$5,$E$5*(1-$H$5)^(L32+1))</f>
        <v>3100</v>
      </c>
      <c r="N32" s="13" t="n">
        <f aca="false">IF($A32&lt;=$G$5,$E$5*$F$5/4,IF(K32&gt;=$B$8+$B$9,M32*$B$4*(1+$B$5)^(($G$5+$B$8+L32*($B$8+$B$10))/4)/4,0))</f>
        <v>236375</v>
      </c>
      <c r="O32" s="13" t="n">
        <f aca="false">IF($A32&lt;=$G$5,$E$5*$F$5,IF(K32&gt;=$B$8,M32*$B$4*(1+$B$5)^(($G$5+$B$8+L32*($B$8+$B$10))/4),0))</f>
        <v>945500</v>
      </c>
      <c r="P32" s="13" t="n">
        <f aca="false">IF($A32&lt;=$G$5,0,IF(K32=0,M32*$B$6*(1+$B$7)^(($G$5+L32*($B$8+$B$10))/4),0)+IF(K32=$B$8,$B$11*$B$4*(1+$B$5)^(($G$5+$B$8+L32*($B$8+$B$10))/4)*M32,0))</f>
        <v>0</v>
      </c>
      <c r="Q32" s="23" t="n">
        <f aca="false">IF($A32&lt;=$G$5,0,IF(K32&lt;$B$8,M32,0))</f>
        <v>0</v>
      </c>
      <c r="R32" s="23" t="n">
        <f aca="false">$A32-$G$6-1</f>
        <v>-24</v>
      </c>
      <c r="S32" s="23" t="n">
        <f aca="false">IF(R32&lt;0,-1,MOD(R32,$B$8+$B$10))</f>
        <v>-1</v>
      </c>
      <c r="T32" s="23" t="n">
        <f aca="false">IF(R32&lt;0,0,INT(R32/($B$8+$B$10)))</f>
        <v>0</v>
      </c>
      <c r="U32" s="13" t="n">
        <f aca="false">IF($A32&lt;=$G$6,$E$6,$E$6*(1-$H$6)^(T32+1))</f>
        <v>1540</v>
      </c>
      <c r="V32" s="13" t="n">
        <f aca="false">IF($A32&lt;=$G$6,$E$6*$F$6/4,IF(S32&gt;=$B$8+$B$9,U32*$B$4*(1+$B$5)^(($G$6+$B$8+T32*($B$8+$B$10))/4)/4,0))</f>
        <v>113960</v>
      </c>
      <c r="W32" s="13" t="n">
        <f aca="false">IF($A32&lt;=$G$6,$E$6*$F$6,IF(S32&gt;=$B$8,U32*$B$4*(1+$B$5)^(($G$6+$B$8+T32*($B$8+$B$10))/4),0))</f>
        <v>455840</v>
      </c>
      <c r="X32" s="13" t="n">
        <f aca="false">IF($A32&lt;=$G$6,0,IF(S32=0,U32*$B$6*(1+$B$7)^(($G$6+T32*($B$8+$B$10))/4),0)+IF(S32=$B$8,$B$11*$B$4*(1+$B$5)^(($G$6+$B$8+T32*($B$8+$B$10))/4)*U32,0))</f>
        <v>0</v>
      </c>
      <c r="Y32" s="23" t="n">
        <f aca="false">IF($A32&lt;=$G$6,0,IF(S32&lt;$B$8,U32,0))</f>
        <v>0</v>
      </c>
      <c r="Z32" s="23" t="n">
        <f aca="false">$A32-$G$7-1</f>
        <v>-4</v>
      </c>
      <c r="AA32" s="23" t="n">
        <f aca="false">IF(Z32&lt;0,-1,MOD(Z32,$B$8+$B$10))</f>
        <v>-1</v>
      </c>
      <c r="AB32" s="23" t="n">
        <f aca="false">IF(Z32&lt;0,0,INT(Z32/($B$8+$B$10)))</f>
        <v>0</v>
      </c>
      <c r="AC32" s="13" t="n">
        <f aca="false">IF($A32&lt;=$G$7,$E$7,$E$7*(1-$H$7)^(AB32+1))</f>
        <v>1000</v>
      </c>
      <c r="AD32" s="13" t="n">
        <f aca="false">IF($A32&lt;=$G$7,$E$7*$F$7/4,IF(AA32&gt;=$B$8+$B$9,AC32*$B$4*(1+$B$5)^(($G$7+$B$8+AB32*($B$8+$B$10))/4)/4,0))</f>
        <v>78000</v>
      </c>
      <c r="AE32" s="13" t="n">
        <f aca="false">IF($A32&lt;=$G$7,$E$7*$F$7,IF(AA32&gt;=$B$8,AC32*$B$4*(1+$B$5)^(($G$7+$B$8+AB32*($B$8+$B$10))/4),0))</f>
        <v>312000</v>
      </c>
      <c r="AF32" s="13" t="n">
        <f aca="false">IF($A32&lt;=$G$7,0,IF(AA32=0,AC32*$B$6*(1+$B$7)^(($G$7+AB32*($B$8+$B$10))/4),0)+IF(AA32=$B$8,$B$11*$B$4*(1+$B$5)^(($G$7+$B$8+AB32*($B$8+$B$10))/4)*AC32,0))</f>
        <v>0</v>
      </c>
      <c r="AG32" s="23" t="n">
        <f aca="false">IF($A32&lt;=$G$7,0,IF(AA32&lt;$B$8,AC32,0))</f>
        <v>0</v>
      </c>
      <c r="AH32" s="23" t="n">
        <f aca="false">$A32-$G$8-1</f>
        <v>2</v>
      </c>
      <c r="AI32" s="23" t="n">
        <f aca="false">IF(AH32&lt;0,-1,MOD(AH32,$B$8+$B$10))</f>
        <v>2</v>
      </c>
      <c r="AJ32" s="23" t="n">
        <f aca="false">IF(AH32&lt;0,0,INT(AH32/($B$8+$B$10)))</f>
        <v>0</v>
      </c>
      <c r="AK32" s="23" t="n">
        <f aca="false">IF($A32&lt;=$G$8,$E$8,$E$8*(1-$H$8)^(AJ32+1))</f>
        <v>2160</v>
      </c>
      <c r="AL32" s="13" t="n">
        <f aca="false">IF($A32&lt;=$G$8,$E$8*$F$8/4,IF(AI32&gt;=$B$8+$B$9,AK32*$B$4*(1+$B$5)^(($G$8+$B$8+AJ32*($B$8+$B$10))/4)/4,0))</f>
        <v>0</v>
      </c>
      <c r="AM32" s="13" t="n">
        <f aca="false">IF($A32&lt;=$G$8,$E$8*$F$8,IF(AI32&gt;=$B$8,AK32*$B$4*(1+$B$5)^(($G$8+$B$8+AJ32*($B$8+$B$10))/4),0))</f>
        <v>0</v>
      </c>
      <c r="AN32" s="13" t="n">
        <f aca="false">IF($A32&lt;=$G$8,0,IF(AI32=0,AK32*$B$6*(1+$B$7)^(($G$8+AJ32*($B$8+$B$10))/4),0)+IF(AI32=$B$8,$B$11*$B$4*(1+$B$5)^(($G$8+$B$8+AJ32*($B$8+$B$10))/4)*AK32,0))</f>
        <v>0</v>
      </c>
      <c r="AO32" s="23" t="n">
        <f aca="false">IF($A32&lt;=$G$8,0,IF(AI32&lt;$B$8,AK32,0))</f>
        <v>2160</v>
      </c>
      <c r="AP32" s="13" t="n">
        <f aca="false">F32+N32+V32+AD32+AL32</f>
        <v>762235</v>
      </c>
      <c r="AQ32" s="13" t="n">
        <f aca="false">G32+O32+W32+AE32+AM32</f>
        <v>3048940</v>
      </c>
      <c r="AR32" s="13" t="n">
        <f aca="false">H32+P32+X32+AF32+AN32+IF($A32=$B$15,$B$14,0)</f>
        <v>0</v>
      </c>
      <c r="AS32" s="23" t="n">
        <f aca="false">I32+Q32+Y32+AG32+AO32</f>
        <v>2160</v>
      </c>
      <c r="AT32" s="13" t="n">
        <f aca="false">AP32*(1-$B$12)-AS32*$B$13/4</f>
        <v>686800.9</v>
      </c>
      <c r="AU32" s="13" t="n">
        <f aca="false">0</f>
        <v>0</v>
      </c>
      <c r="AV32" s="13" t="n">
        <f aca="false">AT32-AR32-AU32</f>
        <v>686800.9</v>
      </c>
      <c r="AW32" s="23" t="n">
        <f aca="false">(1+$B$16)^(-$A32/4)</f>
        <v>0.945555534284444</v>
      </c>
      <c r="AX32" s="13" t="n">
        <f aca="false">AV32*AW32</f>
        <v>649408.391946537</v>
      </c>
      <c r="AY32" s="13" t="n">
        <f aca="false">AV32</f>
        <v>686800.9</v>
      </c>
    </row>
    <row r="33" customFormat="false" ht="15" hidden="false" customHeight="false" outlineLevel="0" collapsed="false">
      <c r="A33" s="0" t="n">
        <v>4</v>
      </c>
      <c r="B33" s="0" t="n">
        <f aca="false">$A33-$G$4-1</f>
        <v>-7</v>
      </c>
      <c r="C33" s="0" t="n">
        <f aca="false">IF(B33&lt;0,-1,MOD(B33,$B$8+$B$10))</f>
        <v>-1</v>
      </c>
      <c r="D33" s="0" t="n">
        <f aca="false">IF(B33&lt;0,0,INT(B33/($B$8+$B$10)))</f>
        <v>0</v>
      </c>
      <c r="E33" s="13" t="n">
        <f aca="false">IF($A33&lt;=$G$4,$E$4,$E$4*(1-$H$4)^(D33+1))</f>
        <v>4200</v>
      </c>
      <c r="F33" s="13" t="n">
        <f aca="false">IF($A33&lt;=$G$4,$E$4*$F$4/4,IF(C33&gt;=$B$8+$B$9,E33*$B$4*(1+$B$5)^(($G$4+$B$8+D33*($B$8+$B$10))/4)/4,0))</f>
        <v>333900</v>
      </c>
      <c r="G33" s="13" t="n">
        <f aca="false">IF($A33&lt;=$G$4,$E$4*$F$4,IF(C33&gt;=$B$8,E33*$B$4*(1+$B$5)^(($G$4+$B$8+D33*($B$8+$B$10))/4),0))</f>
        <v>1335600</v>
      </c>
      <c r="H33" s="13" t="n">
        <f aca="false">IF($A33&lt;=$G$4,0,IF(C33=0,E33*$B$6*(1+$B$7)^(($G$4+D33*($B$8+$B$10))/4),0)+IF(C33=$B$8,$B$11*$B$4*(1+$B$5)^(($G$4+$B$8+D33*($B$8+$B$10))/4)*E33,0))</f>
        <v>0</v>
      </c>
      <c r="I33" s="23" t="n">
        <f aca="false">IF($A33&lt;=$G$4,0,IF(C33&lt;$B$8,E33,0))</f>
        <v>0</v>
      </c>
      <c r="J33" s="23" t="n">
        <f aca="false">$A33-$G$5-1</f>
        <v>-13</v>
      </c>
      <c r="K33" s="23" t="n">
        <f aca="false">IF(J33&lt;0,-1,MOD(J33,$B$8+$B$10))</f>
        <v>-1</v>
      </c>
      <c r="L33" s="23" t="n">
        <f aca="false">IF(J33&lt;0,0,INT(J33/($B$8+$B$10)))</f>
        <v>0</v>
      </c>
      <c r="M33" s="13" t="n">
        <f aca="false">IF($A33&lt;=$G$5,$E$5,$E$5*(1-$H$5)^(L33+1))</f>
        <v>3100</v>
      </c>
      <c r="N33" s="13" t="n">
        <f aca="false">IF($A33&lt;=$G$5,$E$5*$F$5/4,IF(K33&gt;=$B$8+$B$9,M33*$B$4*(1+$B$5)^(($G$5+$B$8+L33*($B$8+$B$10))/4)/4,0))</f>
        <v>236375</v>
      </c>
      <c r="O33" s="13" t="n">
        <f aca="false">IF($A33&lt;=$G$5,$E$5*$F$5,IF(K33&gt;=$B$8,M33*$B$4*(1+$B$5)^(($G$5+$B$8+L33*($B$8+$B$10))/4),0))</f>
        <v>945500</v>
      </c>
      <c r="P33" s="13" t="n">
        <f aca="false">IF($A33&lt;=$G$5,0,IF(K33=0,M33*$B$6*(1+$B$7)^(($G$5+L33*($B$8+$B$10))/4),0)+IF(K33=$B$8,$B$11*$B$4*(1+$B$5)^(($G$5+$B$8+L33*($B$8+$B$10))/4)*M33,0))</f>
        <v>0</v>
      </c>
      <c r="Q33" s="23" t="n">
        <f aca="false">IF($A33&lt;=$G$5,0,IF(K33&lt;$B$8,M33,0))</f>
        <v>0</v>
      </c>
      <c r="R33" s="23" t="n">
        <f aca="false">$A33-$G$6-1</f>
        <v>-23</v>
      </c>
      <c r="S33" s="23" t="n">
        <f aca="false">IF(R33&lt;0,-1,MOD(R33,$B$8+$B$10))</f>
        <v>-1</v>
      </c>
      <c r="T33" s="23" t="n">
        <f aca="false">IF(R33&lt;0,0,INT(R33/($B$8+$B$10)))</f>
        <v>0</v>
      </c>
      <c r="U33" s="13" t="n">
        <f aca="false">IF($A33&lt;=$G$6,$E$6,$E$6*(1-$H$6)^(T33+1))</f>
        <v>1540</v>
      </c>
      <c r="V33" s="13" t="n">
        <f aca="false">IF($A33&lt;=$G$6,$E$6*$F$6/4,IF(S33&gt;=$B$8+$B$9,U33*$B$4*(1+$B$5)^(($G$6+$B$8+T33*($B$8+$B$10))/4)/4,0))</f>
        <v>113960</v>
      </c>
      <c r="W33" s="13" t="n">
        <f aca="false">IF($A33&lt;=$G$6,$E$6*$F$6,IF(S33&gt;=$B$8,U33*$B$4*(1+$B$5)^(($G$6+$B$8+T33*($B$8+$B$10))/4),0))</f>
        <v>455840</v>
      </c>
      <c r="X33" s="13" t="n">
        <f aca="false">IF($A33&lt;=$G$6,0,IF(S33=0,U33*$B$6*(1+$B$7)^(($G$6+T33*($B$8+$B$10))/4),0)+IF(S33=$B$8,$B$11*$B$4*(1+$B$5)^(($G$6+$B$8+T33*($B$8+$B$10))/4)*U33,0))</f>
        <v>0</v>
      </c>
      <c r="Y33" s="23" t="n">
        <f aca="false">IF($A33&lt;=$G$6,0,IF(S33&lt;$B$8,U33,0))</f>
        <v>0</v>
      </c>
      <c r="Z33" s="23" t="n">
        <f aca="false">$A33-$G$7-1</f>
        <v>-3</v>
      </c>
      <c r="AA33" s="23" t="n">
        <f aca="false">IF(Z33&lt;0,-1,MOD(Z33,$B$8+$B$10))</f>
        <v>-1</v>
      </c>
      <c r="AB33" s="23" t="n">
        <f aca="false">IF(Z33&lt;0,0,INT(Z33/($B$8+$B$10)))</f>
        <v>0</v>
      </c>
      <c r="AC33" s="13" t="n">
        <f aca="false">IF($A33&lt;=$G$7,$E$7,$E$7*(1-$H$7)^(AB33+1))</f>
        <v>1000</v>
      </c>
      <c r="AD33" s="13" t="n">
        <f aca="false">IF($A33&lt;=$G$7,$E$7*$F$7/4,IF(AA33&gt;=$B$8+$B$9,AC33*$B$4*(1+$B$5)^(($G$7+$B$8+AB33*($B$8+$B$10))/4)/4,0))</f>
        <v>78000</v>
      </c>
      <c r="AE33" s="13" t="n">
        <f aca="false">IF($A33&lt;=$G$7,$E$7*$F$7,IF(AA33&gt;=$B$8,AC33*$B$4*(1+$B$5)^(($G$7+$B$8+AB33*($B$8+$B$10))/4),0))</f>
        <v>312000</v>
      </c>
      <c r="AF33" s="13" t="n">
        <f aca="false">IF($A33&lt;=$G$7,0,IF(AA33=0,AC33*$B$6*(1+$B$7)^(($G$7+AB33*($B$8+$B$10))/4),0)+IF(AA33=$B$8,$B$11*$B$4*(1+$B$5)^(($G$7+$B$8+AB33*($B$8+$B$10))/4)*AC33,0))</f>
        <v>0</v>
      </c>
      <c r="AG33" s="23" t="n">
        <f aca="false">IF($A33&lt;=$G$7,0,IF(AA33&lt;$B$8,AC33,0))</f>
        <v>0</v>
      </c>
      <c r="AH33" s="23" t="n">
        <f aca="false">$A33-$G$8-1</f>
        <v>3</v>
      </c>
      <c r="AI33" s="23" t="n">
        <f aca="false">IF(AH33&lt;0,-1,MOD(AH33,$B$8+$B$10))</f>
        <v>3</v>
      </c>
      <c r="AJ33" s="23" t="n">
        <f aca="false">IF(AH33&lt;0,0,INT(AH33/($B$8+$B$10)))</f>
        <v>0</v>
      </c>
      <c r="AK33" s="23" t="n">
        <f aca="false">IF($A33&lt;=$G$8,$E$8,$E$8*(1-$H$8)^(AJ33+1))</f>
        <v>2160</v>
      </c>
      <c r="AL33" s="13" t="n">
        <f aca="false">IF($A33&lt;=$G$8,$E$8*$F$8/4,IF(AI33&gt;=$B$8+$B$9,AK33*$B$4*(1+$B$5)^(($G$8+$B$8+AJ33*($B$8+$B$10))/4)/4,0))</f>
        <v>0</v>
      </c>
      <c r="AM33" s="13" t="n">
        <f aca="false">IF($A33&lt;=$G$8,$E$8*$F$8,IF(AI33&gt;=$B$8,AK33*$B$4*(1+$B$5)^(($G$8+$B$8+AJ33*($B$8+$B$10))/4),0))</f>
        <v>655276.415965829</v>
      </c>
      <c r="AN33" s="13" t="n">
        <f aca="false">IF($A33&lt;=$G$8,0,IF(AI33=0,AK33*$B$6*(1+$B$7)^(($G$8+AJ33*($B$8+$B$10))/4),0)+IF(AI33=$B$8,$B$11*$B$4*(1+$B$5)^(($G$8+$B$8+AJ33*($B$8+$B$10))/4)*AK33,0))</f>
        <v>78633.1699158994</v>
      </c>
      <c r="AO33" s="23" t="n">
        <f aca="false">IF($A33&lt;=$G$8,0,IF(AI33&lt;$B$8,AK33,0))</f>
        <v>0</v>
      </c>
      <c r="AP33" s="13" t="n">
        <f aca="false">F33+N33+V33+AD33+AL33</f>
        <v>762235</v>
      </c>
      <c r="AQ33" s="13" t="n">
        <f aca="false">G33+O33+W33+AE33+AM33</f>
        <v>3704216.41596583</v>
      </c>
      <c r="AR33" s="13" t="n">
        <f aca="false">H33+P33+X33+AF33+AN33+IF($A33=$B$15,$B$14,0)</f>
        <v>78633.1699158994</v>
      </c>
      <c r="AS33" s="23" t="n">
        <f aca="false">I33+Q33+Y33+AG33+AO33</f>
        <v>0</v>
      </c>
      <c r="AT33" s="13" t="n">
        <f aca="false">AP33*(1-$B$12)-AS33*$B$13/4</f>
        <v>716500.9</v>
      </c>
      <c r="AU33" s="13" t="n">
        <f aca="false">0</f>
        <v>0</v>
      </c>
      <c r="AV33" s="13" t="n">
        <f aca="false">AT33-AR33-AU33</f>
        <v>637867.730084101</v>
      </c>
      <c r="AW33" s="23" t="n">
        <f aca="false">(1+$B$16)^(-$A33/4)</f>
        <v>0.928074245939675</v>
      </c>
      <c r="AX33" s="13" t="n">
        <f aca="false">AV33*AW33</f>
        <v>591988.612607054</v>
      </c>
      <c r="AY33" s="13" t="n">
        <f aca="false">AV33</f>
        <v>637867.730084101</v>
      </c>
    </row>
    <row r="34" customFormat="false" ht="15" hidden="false" customHeight="false" outlineLevel="0" collapsed="false">
      <c r="A34" s="0" t="n">
        <v>5</v>
      </c>
      <c r="B34" s="0" t="n">
        <f aca="false">$A34-$G$4-1</f>
        <v>-6</v>
      </c>
      <c r="C34" s="0" t="n">
        <f aca="false">IF(B34&lt;0,-1,MOD(B34,$B$8+$B$10))</f>
        <v>-1</v>
      </c>
      <c r="D34" s="0" t="n">
        <f aca="false">IF(B34&lt;0,0,INT(B34/($B$8+$B$10)))</f>
        <v>0</v>
      </c>
      <c r="E34" s="13" t="n">
        <f aca="false">IF($A34&lt;=$G$4,$E$4,$E$4*(1-$H$4)^(D34+1))</f>
        <v>4200</v>
      </c>
      <c r="F34" s="13" t="n">
        <f aca="false">IF($A34&lt;=$G$4,$E$4*$F$4/4,IF(C34&gt;=$B$8+$B$9,E34*$B$4*(1+$B$5)^(($G$4+$B$8+D34*($B$8+$B$10))/4)/4,0))</f>
        <v>333900</v>
      </c>
      <c r="G34" s="13" t="n">
        <f aca="false">IF($A34&lt;=$G$4,$E$4*$F$4,IF(C34&gt;=$B$8,E34*$B$4*(1+$B$5)^(($G$4+$B$8+D34*($B$8+$B$10))/4),0))</f>
        <v>1335600</v>
      </c>
      <c r="H34" s="13" t="n">
        <f aca="false">IF($A34&lt;=$G$4,0,IF(C34=0,E34*$B$6*(1+$B$7)^(($G$4+D34*($B$8+$B$10))/4),0)+IF(C34=$B$8,$B$11*$B$4*(1+$B$5)^(($G$4+$B$8+D34*($B$8+$B$10))/4)*E34,0))</f>
        <v>0</v>
      </c>
      <c r="I34" s="23" t="n">
        <f aca="false">IF($A34&lt;=$G$4,0,IF(C34&lt;$B$8,E34,0))</f>
        <v>0</v>
      </c>
      <c r="J34" s="23" t="n">
        <f aca="false">$A34-$G$5-1</f>
        <v>-12</v>
      </c>
      <c r="K34" s="23" t="n">
        <f aca="false">IF(J34&lt;0,-1,MOD(J34,$B$8+$B$10))</f>
        <v>-1</v>
      </c>
      <c r="L34" s="23" t="n">
        <f aca="false">IF(J34&lt;0,0,INT(J34/($B$8+$B$10)))</f>
        <v>0</v>
      </c>
      <c r="M34" s="13" t="n">
        <f aca="false">IF($A34&lt;=$G$5,$E$5,$E$5*(1-$H$5)^(L34+1))</f>
        <v>3100</v>
      </c>
      <c r="N34" s="13" t="n">
        <f aca="false">IF($A34&lt;=$G$5,$E$5*$F$5/4,IF(K34&gt;=$B$8+$B$9,M34*$B$4*(1+$B$5)^(($G$5+$B$8+L34*($B$8+$B$10))/4)/4,0))</f>
        <v>236375</v>
      </c>
      <c r="O34" s="13" t="n">
        <f aca="false">IF($A34&lt;=$G$5,$E$5*$F$5,IF(K34&gt;=$B$8,M34*$B$4*(1+$B$5)^(($G$5+$B$8+L34*($B$8+$B$10))/4),0))</f>
        <v>945500</v>
      </c>
      <c r="P34" s="13" t="n">
        <f aca="false">IF($A34&lt;=$G$5,0,IF(K34=0,M34*$B$6*(1+$B$7)^(($G$5+L34*($B$8+$B$10))/4),0)+IF(K34=$B$8,$B$11*$B$4*(1+$B$5)^(($G$5+$B$8+L34*($B$8+$B$10))/4)*M34,0))</f>
        <v>0</v>
      </c>
      <c r="Q34" s="23" t="n">
        <f aca="false">IF($A34&lt;=$G$5,0,IF(K34&lt;$B$8,M34,0))</f>
        <v>0</v>
      </c>
      <c r="R34" s="23" t="n">
        <f aca="false">$A34-$G$6-1</f>
        <v>-22</v>
      </c>
      <c r="S34" s="23" t="n">
        <f aca="false">IF(R34&lt;0,-1,MOD(R34,$B$8+$B$10))</f>
        <v>-1</v>
      </c>
      <c r="T34" s="23" t="n">
        <f aca="false">IF(R34&lt;0,0,INT(R34/($B$8+$B$10)))</f>
        <v>0</v>
      </c>
      <c r="U34" s="13" t="n">
        <f aca="false">IF($A34&lt;=$G$6,$E$6,$E$6*(1-$H$6)^(T34+1))</f>
        <v>1540</v>
      </c>
      <c r="V34" s="13" t="n">
        <f aca="false">IF($A34&lt;=$G$6,$E$6*$F$6/4,IF(S34&gt;=$B$8+$B$9,U34*$B$4*(1+$B$5)^(($G$6+$B$8+T34*($B$8+$B$10))/4)/4,0))</f>
        <v>113960</v>
      </c>
      <c r="W34" s="13" t="n">
        <f aca="false">IF($A34&lt;=$G$6,$E$6*$F$6,IF(S34&gt;=$B$8,U34*$B$4*(1+$B$5)^(($G$6+$B$8+T34*($B$8+$B$10))/4),0))</f>
        <v>455840</v>
      </c>
      <c r="X34" s="13" t="n">
        <f aca="false">IF($A34&lt;=$G$6,0,IF(S34=0,U34*$B$6*(1+$B$7)^(($G$6+T34*($B$8+$B$10))/4),0)+IF(S34=$B$8,$B$11*$B$4*(1+$B$5)^(($G$6+$B$8+T34*($B$8+$B$10))/4)*U34,0))</f>
        <v>0</v>
      </c>
      <c r="Y34" s="23" t="n">
        <f aca="false">IF($A34&lt;=$G$6,0,IF(S34&lt;$B$8,U34,0))</f>
        <v>0</v>
      </c>
      <c r="Z34" s="23" t="n">
        <f aca="false">$A34-$G$7-1</f>
        <v>-2</v>
      </c>
      <c r="AA34" s="23" t="n">
        <f aca="false">IF(Z34&lt;0,-1,MOD(Z34,$B$8+$B$10))</f>
        <v>-1</v>
      </c>
      <c r="AB34" s="23" t="n">
        <f aca="false">IF(Z34&lt;0,0,INT(Z34/($B$8+$B$10)))</f>
        <v>0</v>
      </c>
      <c r="AC34" s="13" t="n">
        <f aca="false">IF($A34&lt;=$G$7,$E$7,$E$7*(1-$H$7)^(AB34+1))</f>
        <v>1000</v>
      </c>
      <c r="AD34" s="13" t="n">
        <f aca="false">IF($A34&lt;=$G$7,$E$7*$F$7/4,IF(AA34&gt;=$B$8+$B$9,AC34*$B$4*(1+$B$5)^(($G$7+$B$8+AB34*($B$8+$B$10))/4)/4,0))</f>
        <v>78000</v>
      </c>
      <c r="AE34" s="13" t="n">
        <f aca="false">IF($A34&lt;=$G$7,$E$7*$F$7,IF(AA34&gt;=$B$8,AC34*$B$4*(1+$B$5)^(($G$7+$B$8+AB34*($B$8+$B$10))/4),0))</f>
        <v>312000</v>
      </c>
      <c r="AF34" s="13" t="n">
        <f aca="false">IF($A34&lt;=$G$7,0,IF(AA34=0,AC34*$B$6*(1+$B$7)^(($G$7+AB34*($B$8+$B$10))/4),0)+IF(AA34=$B$8,$B$11*$B$4*(1+$B$5)^(($G$7+$B$8+AB34*($B$8+$B$10))/4)*AC34,0))</f>
        <v>0</v>
      </c>
      <c r="AG34" s="23" t="n">
        <f aca="false">IF($A34&lt;=$G$7,0,IF(AA34&lt;$B$8,AC34,0))</f>
        <v>0</v>
      </c>
      <c r="AH34" s="23" t="n">
        <f aca="false">$A34-$G$8-1</f>
        <v>4</v>
      </c>
      <c r="AI34" s="23" t="n">
        <f aca="false">IF(AH34&lt;0,-1,MOD(AH34,$B$8+$B$10))</f>
        <v>4</v>
      </c>
      <c r="AJ34" s="23" t="n">
        <f aca="false">IF(AH34&lt;0,0,INT(AH34/($B$8+$B$10)))</f>
        <v>0</v>
      </c>
      <c r="AK34" s="23" t="n">
        <f aca="false">IF($A34&lt;=$G$8,$E$8,$E$8*(1-$H$8)^(AJ34+1))</f>
        <v>2160</v>
      </c>
      <c r="AL34" s="13" t="n">
        <f aca="false">IF($A34&lt;=$G$8,$E$8*$F$8/4,IF(AI34&gt;=$B$8+$B$9,AK34*$B$4*(1+$B$5)^(($G$8+$B$8+AJ34*($B$8+$B$10))/4)/4,0))</f>
        <v>0</v>
      </c>
      <c r="AM34" s="13" t="n">
        <f aca="false">IF($A34&lt;=$G$8,$E$8*$F$8,IF(AI34&gt;=$B$8,AK34*$B$4*(1+$B$5)^(($G$8+$B$8+AJ34*($B$8+$B$10))/4),0))</f>
        <v>655276.415965829</v>
      </c>
      <c r="AN34" s="13" t="n">
        <f aca="false">IF($A34&lt;=$G$8,0,IF(AI34=0,AK34*$B$6*(1+$B$7)^(($G$8+AJ34*($B$8+$B$10))/4),0)+IF(AI34=$B$8,$B$11*$B$4*(1+$B$5)^(($G$8+$B$8+AJ34*($B$8+$B$10))/4)*AK34,0))</f>
        <v>0</v>
      </c>
      <c r="AO34" s="23" t="n">
        <f aca="false">IF($A34&lt;=$G$8,0,IF(AI34&lt;$B$8,AK34,0))</f>
        <v>0</v>
      </c>
      <c r="AP34" s="13" t="n">
        <f aca="false">F34+N34+V34+AD34+AL34</f>
        <v>762235</v>
      </c>
      <c r="AQ34" s="13" t="n">
        <f aca="false">G34+O34+W34+AE34+AM34</f>
        <v>3704216.41596583</v>
      </c>
      <c r="AR34" s="13" t="n">
        <f aca="false">H34+P34+X34+AF34+AN34+IF($A34=$B$15,$B$14,0)</f>
        <v>0</v>
      </c>
      <c r="AS34" s="23" t="n">
        <f aca="false">I34+Q34+Y34+AG34+AO34</f>
        <v>0</v>
      </c>
      <c r="AT34" s="13" t="n">
        <f aca="false">AP34*(1-$B$12)-AS34*$B$13/4</f>
        <v>716500.9</v>
      </c>
      <c r="AU34" s="13" t="n">
        <f aca="false">0</f>
        <v>0</v>
      </c>
      <c r="AV34" s="13" t="n">
        <f aca="false">AT34-AR34-AU34</f>
        <v>716500.9</v>
      </c>
      <c r="AW34" s="23" t="n">
        <f aca="false">(1+$B$16)^(-$A34/4)</f>
        <v>0.910916149021652</v>
      </c>
      <c r="AX34" s="13" t="n">
        <f aca="false">AV34*AW34</f>
        <v>652672.240598548</v>
      </c>
      <c r="AY34" s="13" t="n">
        <f aca="false">AV34</f>
        <v>716500.9</v>
      </c>
    </row>
    <row r="35" customFormat="false" ht="15" hidden="false" customHeight="false" outlineLevel="0" collapsed="false">
      <c r="A35" s="0" t="n">
        <v>6</v>
      </c>
      <c r="B35" s="0" t="n">
        <f aca="false">$A35-$G$4-1</f>
        <v>-5</v>
      </c>
      <c r="C35" s="0" t="n">
        <f aca="false">IF(B35&lt;0,-1,MOD(B35,$B$8+$B$10))</f>
        <v>-1</v>
      </c>
      <c r="D35" s="0" t="n">
        <f aca="false">IF(B35&lt;0,0,INT(B35/($B$8+$B$10)))</f>
        <v>0</v>
      </c>
      <c r="E35" s="13" t="n">
        <f aca="false">IF($A35&lt;=$G$4,$E$4,$E$4*(1-$H$4)^(D35+1))</f>
        <v>4200</v>
      </c>
      <c r="F35" s="13" t="n">
        <f aca="false">IF($A35&lt;=$G$4,$E$4*$F$4/4,IF(C35&gt;=$B$8+$B$9,E35*$B$4*(1+$B$5)^(($G$4+$B$8+D35*($B$8+$B$10))/4)/4,0))</f>
        <v>333900</v>
      </c>
      <c r="G35" s="13" t="n">
        <f aca="false">IF($A35&lt;=$G$4,$E$4*$F$4,IF(C35&gt;=$B$8,E35*$B$4*(1+$B$5)^(($G$4+$B$8+D35*($B$8+$B$10))/4),0))</f>
        <v>1335600</v>
      </c>
      <c r="H35" s="13" t="n">
        <f aca="false">IF($A35&lt;=$G$4,0,IF(C35=0,E35*$B$6*(1+$B$7)^(($G$4+D35*($B$8+$B$10))/4),0)+IF(C35=$B$8,$B$11*$B$4*(1+$B$5)^(($G$4+$B$8+D35*($B$8+$B$10))/4)*E35,0))</f>
        <v>0</v>
      </c>
      <c r="I35" s="23" t="n">
        <f aca="false">IF($A35&lt;=$G$4,0,IF(C35&lt;$B$8,E35,0))</f>
        <v>0</v>
      </c>
      <c r="J35" s="23" t="n">
        <f aca="false">$A35-$G$5-1</f>
        <v>-11</v>
      </c>
      <c r="K35" s="23" t="n">
        <f aca="false">IF(J35&lt;0,-1,MOD(J35,$B$8+$B$10))</f>
        <v>-1</v>
      </c>
      <c r="L35" s="23" t="n">
        <f aca="false">IF(J35&lt;0,0,INT(J35/($B$8+$B$10)))</f>
        <v>0</v>
      </c>
      <c r="M35" s="13" t="n">
        <f aca="false">IF($A35&lt;=$G$5,$E$5,$E$5*(1-$H$5)^(L35+1))</f>
        <v>3100</v>
      </c>
      <c r="N35" s="13" t="n">
        <f aca="false">IF($A35&lt;=$G$5,$E$5*$F$5/4,IF(K35&gt;=$B$8+$B$9,M35*$B$4*(1+$B$5)^(($G$5+$B$8+L35*($B$8+$B$10))/4)/4,0))</f>
        <v>236375</v>
      </c>
      <c r="O35" s="13" t="n">
        <f aca="false">IF($A35&lt;=$G$5,$E$5*$F$5,IF(K35&gt;=$B$8,M35*$B$4*(1+$B$5)^(($G$5+$B$8+L35*($B$8+$B$10))/4),0))</f>
        <v>945500</v>
      </c>
      <c r="P35" s="13" t="n">
        <f aca="false">IF($A35&lt;=$G$5,0,IF(K35=0,M35*$B$6*(1+$B$7)^(($G$5+L35*($B$8+$B$10))/4),0)+IF(K35=$B$8,$B$11*$B$4*(1+$B$5)^(($G$5+$B$8+L35*($B$8+$B$10))/4)*M35,0))</f>
        <v>0</v>
      </c>
      <c r="Q35" s="23" t="n">
        <f aca="false">IF($A35&lt;=$G$5,0,IF(K35&lt;$B$8,M35,0))</f>
        <v>0</v>
      </c>
      <c r="R35" s="23" t="n">
        <f aca="false">$A35-$G$6-1</f>
        <v>-21</v>
      </c>
      <c r="S35" s="23" t="n">
        <f aca="false">IF(R35&lt;0,-1,MOD(R35,$B$8+$B$10))</f>
        <v>-1</v>
      </c>
      <c r="T35" s="23" t="n">
        <f aca="false">IF(R35&lt;0,0,INT(R35/($B$8+$B$10)))</f>
        <v>0</v>
      </c>
      <c r="U35" s="13" t="n">
        <f aca="false">IF($A35&lt;=$G$6,$E$6,$E$6*(1-$H$6)^(T35+1))</f>
        <v>1540</v>
      </c>
      <c r="V35" s="13" t="n">
        <f aca="false">IF($A35&lt;=$G$6,$E$6*$F$6/4,IF(S35&gt;=$B$8+$B$9,U35*$B$4*(1+$B$5)^(($G$6+$B$8+T35*($B$8+$B$10))/4)/4,0))</f>
        <v>113960</v>
      </c>
      <c r="W35" s="13" t="n">
        <f aca="false">IF($A35&lt;=$G$6,$E$6*$F$6,IF(S35&gt;=$B$8,U35*$B$4*(1+$B$5)^(($G$6+$B$8+T35*($B$8+$B$10))/4),0))</f>
        <v>455840</v>
      </c>
      <c r="X35" s="13" t="n">
        <f aca="false">IF($A35&lt;=$G$6,0,IF(S35=0,U35*$B$6*(1+$B$7)^(($G$6+T35*($B$8+$B$10))/4),0)+IF(S35=$B$8,$B$11*$B$4*(1+$B$5)^(($G$6+$B$8+T35*($B$8+$B$10))/4)*U35,0))</f>
        <v>0</v>
      </c>
      <c r="Y35" s="23" t="n">
        <f aca="false">IF($A35&lt;=$G$6,0,IF(S35&lt;$B$8,U35,0))</f>
        <v>0</v>
      </c>
      <c r="Z35" s="23" t="n">
        <f aca="false">$A35-$G$7-1</f>
        <v>-1</v>
      </c>
      <c r="AA35" s="23" t="n">
        <f aca="false">IF(Z35&lt;0,-1,MOD(Z35,$B$8+$B$10))</f>
        <v>-1</v>
      </c>
      <c r="AB35" s="23" t="n">
        <f aca="false">IF(Z35&lt;0,0,INT(Z35/($B$8+$B$10)))</f>
        <v>0</v>
      </c>
      <c r="AC35" s="13" t="n">
        <f aca="false">IF($A35&lt;=$G$7,$E$7,$E$7*(1-$H$7)^(AB35+1))</f>
        <v>1000</v>
      </c>
      <c r="AD35" s="13" t="n">
        <f aca="false">IF($A35&lt;=$G$7,$E$7*$F$7/4,IF(AA35&gt;=$B$8+$B$9,AC35*$B$4*(1+$B$5)^(($G$7+$B$8+AB35*($B$8+$B$10))/4)/4,0))</f>
        <v>78000</v>
      </c>
      <c r="AE35" s="13" t="n">
        <f aca="false">IF($A35&lt;=$G$7,$E$7*$F$7,IF(AA35&gt;=$B$8,AC35*$B$4*(1+$B$5)^(($G$7+$B$8+AB35*($B$8+$B$10))/4),0))</f>
        <v>312000</v>
      </c>
      <c r="AF35" s="13" t="n">
        <f aca="false">IF($A35&lt;=$G$7,0,IF(AA35=0,AC35*$B$6*(1+$B$7)^(($G$7+AB35*($B$8+$B$10))/4),0)+IF(AA35=$B$8,$B$11*$B$4*(1+$B$5)^(($G$7+$B$8+AB35*($B$8+$B$10))/4)*AC35,0))</f>
        <v>0</v>
      </c>
      <c r="AG35" s="23" t="n">
        <f aca="false">IF($A35&lt;=$G$7,0,IF(AA35&lt;$B$8,AC35,0))</f>
        <v>0</v>
      </c>
      <c r="AH35" s="23" t="n">
        <f aca="false">$A35-$G$8-1</f>
        <v>5</v>
      </c>
      <c r="AI35" s="23" t="n">
        <f aca="false">IF(AH35&lt;0,-1,MOD(AH35,$B$8+$B$10))</f>
        <v>5</v>
      </c>
      <c r="AJ35" s="23" t="n">
        <f aca="false">IF(AH35&lt;0,0,INT(AH35/($B$8+$B$10)))</f>
        <v>0</v>
      </c>
      <c r="AK35" s="23" t="n">
        <f aca="false">IF($A35&lt;=$G$8,$E$8,$E$8*(1-$H$8)^(AJ35+1))</f>
        <v>2160</v>
      </c>
      <c r="AL35" s="13" t="n">
        <f aca="false">IF($A35&lt;=$G$8,$E$8*$F$8/4,IF(AI35&gt;=$B$8+$B$9,AK35*$B$4*(1+$B$5)^(($G$8+$B$8+AJ35*($B$8+$B$10))/4)/4,0))</f>
        <v>0</v>
      </c>
      <c r="AM35" s="13" t="n">
        <f aca="false">IF($A35&lt;=$G$8,$E$8*$F$8,IF(AI35&gt;=$B$8,AK35*$B$4*(1+$B$5)^(($G$8+$B$8+AJ35*($B$8+$B$10))/4),0))</f>
        <v>655276.415965829</v>
      </c>
      <c r="AN35" s="13" t="n">
        <f aca="false">IF($A35&lt;=$G$8,0,IF(AI35=0,AK35*$B$6*(1+$B$7)^(($G$8+AJ35*($B$8+$B$10))/4),0)+IF(AI35=$B$8,$B$11*$B$4*(1+$B$5)^(($G$8+$B$8+AJ35*($B$8+$B$10))/4)*AK35,0))</f>
        <v>0</v>
      </c>
      <c r="AO35" s="23" t="n">
        <f aca="false">IF($A35&lt;=$G$8,0,IF(AI35&lt;$B$8,AK35,0))</f>
        <v>0</v>
      </c>
      <c r="AP35" s="13" t="n">
        <f aca="false">F35+N35+V35+AD35+AL35</f>
        <v>762235</v>
      </c>
      <c r="AQ35" s="13" t="n">
        <f aca="false">G35+O35+W35+AE35+AM35</f>
        <v>3704216.41596583</v>
      </c>
      <c r="AR35" s="13" t="n">
        <f aca="false">H35+P35+X35+AF35+AN35+IF($A35=$B$15,$B$14,0)</f>
        <v>0</v>
      </c>
      <c r="AS35" s="23" t="n">
        <f aca="false">I35+Q35+Y35+AG35+AO35</f>
        <v>0</v>
      </c>
      <c r="AT35" s="13" t="n">
        <f aca="false">AP35*(1-$B$12)-AS35*$B$13/4</f>
        <v>716500.9</v>
      </c>
      <c r="AU35" s="13" t="n">
        <f aca="false">0</f>
        <v>0</v>
      </c>
      <c r="AV35" s="13" t="n">
        <f aca="false">AT35-AR35-AU35</f>
        <v>716500.9</v>
      </c>
      <c r="AW35" s="23" t="n">
        <f aca="false">(1+$B$16)^(-$A35/4)</f>
        <v>0.894075268415941</v>
      </c>
      <c r="AX35" s="13" t="n">
        <f aca="false">AV35*AW35</f>
        <v>640605.734487763</v>
      </c>
      <c r="AY35" s="13" t="n">
        <f aca="false">AV35</f>
        <v>716500.9</v>
      </c>
    </row>
    <row r="36" customFormat="false" ht="15" hidden="false" customHeight="false" outlineLevel="0" collapsed="false">
      <c r="A36" s="0" t="n">
        <v>7</v>
      </c>
      <c r="B36" s="0" t="n">
        <f aca="false">$A36-$G$4-1</f>
        <v>-4</v>
      </c>
      <c r="C36" s="0" t="n">
        <f aca="false">IF(B36&lt;0,-1,MOD(B36,$B$8+$B$10))</f>
        <v>-1</v>
      </c>
      <c r="D36" s="0" t="n">
        <f aca="false">IF(B36&lt;0,0,INT(B36/($B$8+$B$10)))</f>
        <v>0</v>
      </c>
      <c r="E36" s="13" t="n">
        <f aca="false">IF($A36&lt;=$G$4,$E$4,$E$4*(1-$H$4)^(D36+1))</f>
        <v>4200</v>
      </c>
      <c r="F36" s="13" t="n">
        <f aca="false">IF($A36&lt;=$G$4,$E$4*$F$4/4,IF(C36&gt;=$B$8+$B$9,E36*$B$4*(1+$B$5)^(($G$4+$B$8+D36*($B$8+$B$10))/4)/4,0))</f>
        <v>333900</v>
      </c>
      <c r="G36" s="13" t="n">
        <f aca="false">IF($A36&lt;=$G$4,$E$4*$F$4,IF(C36&gt;=$B$8,E36*$B$4*(1+$B$5)^(($G$4+$B$8+D36*($B$8+$B$10))/4),0))</f>
        <v>1335600</v>
      </c>
      <c r="H36" s="13" t="n">
        <f aca="false">IF($A36&lt;=$G$4,0,IF(C36=0,E36*$B$6*(1+$B$7)^(($G$4+D36*($B$8+$B$10))/4),0)+IF(C36=$B$8,$B$11*$B$4*(1+$B$5)^(($G$4+$B$8+D36*($B$8+$B$10))/4)*E36,0))</f>
        <v>0</v>
      </c>
      <c r="I36" s="23" t="n">
        <f aca="false">IF($A36&lt;=$G$4,0,IF(C36&lt;$B$8,E36,0))</f>
        <v>0</v>
      </c>
      <c r="J36" s="23" t="n">
        <f aca="false">$A36-$G$5-1</f>
        <v>-10</v>
      </c>
      <c r="K36" s="23" t="n">
        <f aca="false">IF(J36&lt;0,-1,MOD(J36,$B$8+$B$10))</f>
        <v>-1</v>
      </c>
      <c r="L36" s="23" t="n">
        <f aca="false">IF(J36&lt;0,0,INT(J36/($B$8+$B$10)))</f>
        <v>0</v>
      </c>
      <c r="M36" s="13" t="n">
        <f aca="false">IF($A36&lt;=$G$5,$E$5,$E$5*(1-$H$5)^(L36+1))</f>
        <v>3100</v>
      </c>
      <c r="N36" s="13" t="n">
        <f aca="false">IF($A36&lt;=$G$5,$E$5*$F$5/4,IF(K36&gt;=$B$8+$B$9,M36*$B$4*(1+$B$5)^(($G$5+$B$8+L36*($B$8+$B$10))/4)/4,0))</f>
        <v>236375</v>
      </c>
      <c r="O36" s="13" t="n">
        <f aca="false">IF($A36&lt;=$G$5,$E$5*$F$5,IF(K36&gt;=$B$8,M36*$B$4*(1+$B$5)^(($G$5+$B$8+L36*($B$8+$B$10))/4),0))</f>
        <v>945500</v>
      </c>
      <c r="P36" s="13" t="n">
        <f aca="false">IF($A36&lt;=$G$5,0,IF(K36=0,M36*$B$6*(1+$B$7)^(($G$5+L36*($B$8+$B$10))/4),0)+IF(K36=$B$8,$B$11*$B$4*(1+$B$5)^(($G$5+$B$8+L36*($B$8+$B$10))/4)*M36,0))</f>
        <v>0</v>
      </c>
      <c r="Q36" s="23" t="n">
        <f aca="false">IF($A36&lt;=$G$5,0,IF(K36&lt;$B$8,M36,0))</f>
        <v>0</v>
      </c>
      <c r="R36" s="23" t="n">
        <f aca="false">$A36-$G$6-1</f>
        <v>-20</v>
      </c>
      <c r="S36" s="23" t="n">
        <f aca="false">IF(R36&lt;0,-1,MOD(R36,$B$8+$B$10))</f>
        <v>-1</v>
      </c>
      <c r="T36" s="23" t="n">
        <f aca="false">IF(R36&lt;0,0,INT(R36/($B$8+$B$10)))</f>
        <v>0</v>
      </c>
      <c r="U36" s="13" t="n">
        <f aca="false">IF($A36&lt;=$G$6,$E$6,$E$6*(1-$H$6)^(T36+1))</f>
        <v>1540</v>
      </c>
      <c r="V36" s="13" t="n">
        <f aca="false">IF($A36&lt;=$G$6,$E$6*$F$6/4,IF(S36&gt;=$B$8+$B$9,U36*$B$4*(1+$B$5)^(($G$6+$B$8+T36*($B$8+$B$10))/4)/4,0))</f>
        <v>113960</v>
      </c>
      <c r="W36" s="13" t="n">
        <f aca="false">IF($A36&lt;=$G$6,$E$6*$F$6,IF(S36&gt;=$B$8,U36*$B$4*(1+$B$5)^(($G$6+$B$8+T36*($B$8+$B$10))/4),0))</f>
        <v>455840</v>
      </c>
      <c r="X36" s="13" t="n">
        <f aca="false">IF($A36&lt;=$G$6,0,IF(S36=0,U36*$B$6*(1+$B$7)^(($G$6+T36*($B$8+$B$10))/4),0)+IF(S36=$B$8,$B$11*$B$4*(1+$B$5)^(($G$6+$B$8+T36*($B$8+$B$10))/4)*U36,0))</f>
        <v>0</v>
      </c>
      <c r="Y36" s="23" t="n">
        <f aca="false">IF($A36&lt;=$G$6,0,IF(S36&lt;$B$8,U36,0))</f>
        <v>0</v>
      </c>
      <c r="Z36" s="23" t="n">
        <f aca="false">$A36-$G$7-1</f>
        <v>0</v>
      </c>
      <c r="AA36" s="23" t="n">
        <f aca="false">IF(Z36&lt;0,-1,MOD(Z36,$B$8+$B$10))</f>
        <v>0</v>
      </c>
      <c r="AB36" s="23" t="n">
        <f aca="false">IF(Z36&lt;0,0,INT(Z36/($B$8+$B$10)))</f>
        <v>0</v>
      </c>
      <c r="AC36" s="23" t="n">
        <f aca="false">IF($A36&lt;=$G$7,$E$7,$E$7*(1-$H$7)^(AB36+1))</f>
        <v>1000</v>
      </c>
      <c r="AD36" s="13" t="n">
        <f aca="false">IF($A36&lt;=$G$7,$E$7*$F$7/4,IF(AA36&gt;=$B$8+$B$9,AC36*$B$4*(1+$B$5)^(($G$7+$B$8+AB36*($B$8+$B$10))/4)/4,0))</f>
        <v>0</v>
      </c>
      <c r="AE36" s="13" t="n">
        <f aca="false">IF($A36&lt;=$G$7,$E$7*$F$7,IF(AA36&gt;=$B$8,AC36*$B$4*(1+$B$5)^(($G$7+$B$8+AB36*($B$8+$B$10))/4),0))</f>
        <v>0</v>
      </c>
      <c r="AF36" s="13" t="n">
        <f aca="false">IF($A36&lt;=$G$7,0,IF(AA36=0,AC36*$B$6*(1+$B$7)^(($G$7+AB36*($B$8+$B$10))/4),0)+IF(AA36=$B$8,$B$11*$B$4*(1+$B$5)^(($G$7+$B$8+AB36*($B$8+$B$10))/4)*AC36,0))</f>
        <v>435848.031141589</v>
      </c>
      <c r="AG36" s="23" t="n">
        <f aca="false">IF($A36&lt;=$G$7,0,IF(AA36&lt;$B$8,AC36,0))</f>
        <v>1000</v>
      </c>
      <c r="AH36" s="23" t="n">
        <f aca="false">$A36-$G$8-1</f>
        <v>6</v>
      </c>
      <c r="AI36" s="23" t="n">
        <f aca="false">IF(AH36&lt;0,-1,MOD(AH36,$B$8+$B$10))</f>
        <v>6</v>
      </c>
      <c r="AJ36" s="23" t="n">
        <f aca="false">IF(AH36&lt;0,0,INT(AH36/($B$8+$B$10)))</f>
        <v>0</v>
      </c>
      <c r="AK36" s="23" t="n">
        <f aca="false">IF($A36&lt;=$G$8,$E$8,$E$8*(1-$H$8)^(AJ36+1))</f>
        <v>2160</v>
      </c>
      <c r="AL36" s="13" t="n">
        <f aca="false">IF($A36&lt;=$G$8,$E$8*$F$8/4,IF(AI36&gt;=$B$8+$B$9,AK36*$B$4*(1+$B$5)^(($G$8+$B$8+AJ36*($B$8+$B$10))/4)/4,0))</f>
        <v>163819.103991457</v>
      </c>
      <c r="AM36" s="13" t="n">
        <f aca="false">IF($A36&lt;=$G$8,$E$8*$F$8,IF(AI36&gt;=$B$8,AK36*$B$4*(1+$B$5)^(($G$8+$B$8+AJ36*($B$8+$B$10))/4),0))</f>
        <v>655276.415965829</v>
      </c>
      <c r="AN36" s="13" t="n">
        <f aca="false">IF($A36&lt;=$G$8,0,IF(AI36=0,AK36*$B$6*(1+$B$7)^(($G$8+AJ36*($B$8+$B$10))/4),0)+IF(AI36=$B$8,$B$11*$B$4*(1+$B$5)^(($G$8+$B$8+AJ36*($B$8+$B$10))/4)*AK36,0))</f>
        <v>0</v>
      </c>
      <c r="AO36" s="23" t="n">
        <f aca="false">IF($A36&lt;=$G$8,0,IF(AI36&lt;$B$8,AK36,0))</f>
        <v>0</v>
      </c>
      <c r="AP36" s="13" t="n">
        <f aca="false">F36+N36+V36+AD36+AL36</f>
        <v>848054.103991457</v>
      </c>
      <c r="AQ36" s="13" t="n">
        <f aca="false">G36+O36+W36+AE36+AM36</f>
        <v>3392216.41596583</v>
      </c>
      <c r="AR36" s="13" t="n">
        <f aca="false">H36+P36+X36+AF36+AN36+IF($A36=$B$15,$B$14,0)</f>
        <v>435848.031141589</v>
      </c>
      <c r="AS36" s="23" t="n">
        <f aca="false">I36+Q36+Y36+AG36+AO36</f>
        <v>1000</v>
      </c>
      <c r="AT36" s="13" t="n">
        <f aca="false">AP36*(1-$B$12)-AS36*$B$13/4</f>
        <v>783420.85775197</v>
      </c>
      <c r="AU36" s="13" t="n">
        <f aca="false">0</f>
        <v>0</v>
      </c>
      <c r="AV36" s="13" t="n">
        <f aca="false">AT36-AR36-AU36</f>
        <v>347572.82661038</v>
      </c>
      <c r="AW36" s="23" t="n">
        <f aca="false">(1+$B$16)^(-$A36/4)</f>
        <v>0.877545739475122</v>
      </c>
      <c r="AX36" s="13" t="n">
        <f aca="false">AV36*AW36</f>
        <v>305011.053149265</v>
      </c>
      <c r="AY36" s="13" t="n">
        <f aca="false">AV36</f>
        <v>347572.82661038</v>
      </c>
    </row>
    <row r="37" customFormat="false" ht="15" hidden="false" customHeight="false" outlineLevel="0" collapsed="false">
      <c r="A37" s="0" t="n">
        <v>8</v>
      </c>
      <c r="B37" s="0" t="n">
        <f aca="false">$A37-$G$4-1</f>
        <v>-3</v>
      </c>
      <c r="C37" s="0" t="n">
        <f aca="false">IF(B37&lt;0,-1,MOD(B37,$B$8+$B$10))</f>
        <v>-1</v>
      </c>
      <c r="D37" s="0" t="n">
        <f aca="false">IF(B37&lt;0,0,INT(B37/($B$8+$B$10)))</f>
        <v>0</v>
      </c>
      <c r="E37" s="13" t="n">
        <f aca="false">IF($A37&lt;=$G$4,$E$4,$E$4*(1-$H$4)^(D37+1))</f>
        <v>4200</v>
      </c>
      <c r="F37" s="13" t="n">
        <f aca="false">IF($A37&lt;=$G$4,$E$4*$F$4/4,IF(C37&gt;=$B$8+$B$9,E37*$B$4*(1+$B$5)^(($G$4+$B$8+D37*($B$8+$B$10))/4)/4,0))</f>
        <v>333900</v>
      </c>
      <c r="G37" s="13" t="n">
        <f aca="false">IF($A37&lt;=$G$4,$E$4*$F$4,IF(C37&gt;=$B$8,E37*$B$4*(1+$B$5)^(($G$4+$B$8+D37*($B$8+$B$10))/4),0))</f>
        <v>1335600</v>
      </c>
      <c r="H37" s="13" t="n">
        <f aca="false">IF($A37&lt;=$G$4,0,IF(C37=0,E37*$B$6*(1+$B$7)^(($G$4+D37*($B$8+$B$10))/4),0)+IF(C37=$B$8,$B$11*$B$4*(1+$B$5)^(($G$4+$B$8+D37*($B$8+$B$10))/4)*E37,0))</f>
        <v>0</v>
      </c>
      <c r="I37" s="23" t="n">
        <f aca="false">IF($A37&lt;=$G$4,0,IF(C37&lt;$B$8,E37,0))</f>
        <v>0</v>
      </c>
      <c r="J37" s="23" t="n">
        <f aca="false">$A37-$G$5-1</f>
        <v>-9</v>
      </c>
      <c r="K37" s="23" t="n">
        <f aca="false">IF(J37&lt;0,-1,MOD(J37,$B$8+$B$10))</f>
        <v>-1</v>
      </c>
      <c r="L37" s="23" t="n">
        <f aca="false">IF(J37&lt;0,0,INT(J37/($B$8+$B$10)))</f>
        <v>0</v>
      </c>
      <c r="M37" s="13" t="n">
        <f aca="false">IF($A37&lt;=$G$5,$E$5,$E$5*(1-$H$5)^(L37+1))</f>
        <v>3100</v>
      </c>
      <c r="N37" s="13" t="n">
        <f aca="false">IF($A37&lt;=$G$5,$E$5*$F$5/4,IF(K37&gt;=$B$8+$B$9,M37*$B$4*(1+$B$5)^(($G$5+$B$8+L37*($B$8+$B$10))/4)/4,0))</f>
        <v>236375</v>
      </c>
      <c r="O37" s="13" t="n">
        <f aca="false">IF($A37&lt;=$G$5,$E$5*$F$5,IF(K37&gt;=$B$8,M37*$B$4*(1+$B$5)^(($G$5+$B$8+L37*($B$8+$B$10))/4),0))</f>
        <v>945500</v>
      </c>
      <c r="P37" s="13" t="n">
        <f aca="false">IF($A37&lt;=$G$5,0,IF(K37=0,M37*$B$6*(1+$B$7)^(($G$5+L37*($B$8+$B$10))/4),0)+IF(K37=$B$8,$B$11*$B$4*(1+$B$5)^(($G$5+$B$8+L37*($B$8+$B$10))/4)*M37,0))</f>
        <v>0</v>
      </c>
      <c r="Q37" s="23" t="n">
        <f aca="false">IF($A37&lt;=$G$5,0,IF(K37&lt;$B$8,M37,0))</f>
        <v>0</v>
      </c>
      <c r="R37" s="23" t="n">
        <f aca="false">$A37-$G$6-1</f>
        <v>-19</v>
      </c>
      <c r="S37" s="23" t="n">
        <f aca="false">IF(R37&lt;0,-1,MOD(R37,$B$8+$B$10))</f>
        <v>-1</v>
      </c>
      <c r="T37" s="23" t="n">
        <f aca="false">IF(R37&lt;0,0,INT(R37/($B$8+$B$10)))</f>
        <v>0</v>
      </c>
      <c r="U37" s="13" t="n">
        <f aca="false">IF($A37&lt;=$G$6,$E$6,$E$6*(1-$H$6)^(T37+1))</f>
        <v>1540</v>
      </c>
      <c r="V37" s="13" t="n">
        <f aca="false">IF($A37&lt;=$G$6,$E$6*$F$6/4,IF(S37&gt;=$B$8+$B$9,U37*$B$4*(1+$B$5)^(($G$6+$B$8+T37*($B$8+$B$10))/4)/4,0))</f>
        <v>113960</v>
      </c>
      <c r="W37" s="13" t="n">
        <f aca="false">IF($A37&lt;=$G$6,$E$6*$F$6,IF(S37&gt;=$B$8,U37*$B$4*(1+$B$5)^(($G$6+$B$8+T37*($B$8+$B$10))/4),0))</f>
        <v>455840</v>
      </c>
      <c r="X37" s="13" t="n">
        <f aca="false">IF($A37&lt;=$G$6,0,IF(S37=0,U37*$B$6*(1+$B$7)^(($G$6+T37*($B$8+$B$10))/4),0)+IF(S37=$B$8,$B$11*$B$4*(1+$B$5)^(($G$6+$B$8+T37*($B$8+$B$10))/4)*U37,0))</f>
        <v>0</v>
      </c>
      <c r="Y37" s="23" t="n">
        <f aca="false">IF($A37&lt;=$G$6,0,IF(S37&lt;$B$8,U37,0))</f>
        <v>0</v>
      </c>
      <c r="Z37" s="23" t="n">
        <f aca="false">$A37-$G$7-1</f>
        <v>1</v>
      </c>
      <c r="AA37" s="23" t="n">
        <f aca="false">IF(Z37&lt;0,-1,MOD(Z37,$B$8+$B$10))</f>
        <v>1</v>
      </c>
      <c r="AB37" s="23" t="n">
        <f aca="false">IF(Z37&lt;0,0,INT(Z37/($B$8+$B$10)))</f>
        <v>0</v>
      </c>
      <c r="AC37" s="23" t="n">
        <f aca="false">IF($A37&lt;=$G$7,$E$7,$E$7*(1-$H$7)^(AB37+1))</f>
        <v>1000</v>
      </c>
      <c r="AD37" s="13" t="n">
        <f aca="false">IF($A37&lt;=$G$7,$E$7*$F$7/4,IF(AA37&gt;=$B$8+$B$9,AC37*$B$4*(1+$B$5)^(($G$7+$B$8+AB37*($B$8+$B$10))/4)/4,0))</f>
        <v>0</v>
      </c>
      <c r="AE37" s="13" t="n">
        <f aca="false">IF($A37&lt;=$G$7,$E$7*$F$7,IF(AA37&gt;=$B$8,AC37*$B$4*(1+$B$5)^(($G$7+$B$8+AB37*($B$8+$B$10))/4),0))</f>
        <v>0</v>
      </c>
      <c r="AF37" s="13" t="n">
        <f aca="false">IF($A37&lt;=$G$7,0,IF(AA37=0,AC37*$B$6*(1+$B$7)^(($G$7+AB37*($B$8+$B$10))/4),0)+IF(AA37=$B$8,$B$11*$B$4*(1+$B$5)^(($G$7+$B$8+AB37*($B$8+$B$10))/4)*AC37,0))</f>
        <v>0</v>
      </c>
      <c r="AG37" s="23" t="n">
        <f aca="false">IF($A37&lt;=$G$7,0,IF(AA37&lt;$B$8,AC37,0))</f>
        <v>1000</v>
      </c>
      <c r="AH37" s="23" t="n">
        <f aca="false">$A37-$G$8-1</f>
        <v>7</v>
      </c>
      <c r="AI37" s="23" t="n">
        <f aca="false">IF(AH37&lt;0,-1,MOD(AH37,$B$8+$B$10))</f>
        <v>7</v>
      </c>
      <c r="AJ37" s="23" t="n">
        <f aca="false">IF(AH37&lt;0,0,INT(AH37/($B$8+$B$10)))</f>
        <v>0</v>
      </c>
      <c r="AK37" s="23" t="n">
        <f aca="false">IF($A37&lt;=$G$8,$E$8,$E$8*(1-$H$8)^(AJ37+1))</f>
        <v>2160</v>
      </c>
      <c r="AL37" s="13" t="n">
        <f aca="false">IF($A37&lt;=$G$8,$E$8*$F$8/4,IF(AI37&gt;=$B$8+$B$9,AK37*$B$4*(1+$B$5)^(($G$8+$B$8+AJ37*($B$8+$B$10))/4)/4,0))</f>
        <v>163819.103991457</v>
      </c>
      <c r="AM37" s="13" t="n">
        <f aca="false">IF($A37&lt;=$G$8,$E$8*$F$8,IF(AI37&gt;=$B$8,AK37*$B$4*(1+$B$5)^(($G$8+$B$8+AJ37*($B$8+$B$10))/4),0))</f>
        <v>655276.415965829</v>
      </c>
      <c r="AN37" s="13" t="n">
        <f aca="false">IF($A37&lt;=$G$8,0,IF(AI37=0,AK37*$B$6*(1+$B$7)^(($G$8+AJ37*($B$8+$B$10))/4),0)+IF(AI37=$B$8,$B$11*$B$4*(1+$B$5)^(($G$8+$B$8+AJ37*($B$8+$B$10))/4)*AK37,0))</f>
        <v>0</v>
      </c>
      <c r="AO37" s="23" t="n">
        <f aca="false">IF($A37&lt;=$G$8,0,IF(AI37&lt;$B$8,AK37,0))</f>
        <v>0</v>
      </c>
      <c r="AP37" s="13" t="n">
        <f aca="false">F37+N37+V37+AD37+AL37</f>
        <v>848054.103991457</v>
      </c>
      <c r="AQ37" s="13" t="n">
        <f aca="false">G37+O37+W37+AE37+AM37</f>
        <v>3392216.41596583</v>
      </c>
      <c r="AR37" s="13" t="n">
        <f aca="false">H37+P37+X37+AF37+AN37+IF($A37=$B$15,$B$14,0)</f>
        <v>0</v>
      </c>
      <c r="AS37" s="23" t="n">
        <f aca="false">I37+Q37+Y37+AG37+AO37</f>
        <v>1000</v>
      </c>
      <c r="AT37" s="13" t="n">
        <f aca="false">AP37*(1-$B$12)-AS37*$B$13/4</f>
        <v>783420.85775197</v>
      </c>
      <c r="AU37" s="13" t="n">
        <f aca="false">0</f>
        <v>0</v>
      </c>
      <c r="AV37" s="13" t="n">
        <f aca="false">AT37-AR37-AU37</f>
        <v>783420.85775197</v>
      </c>
      <c r="AW37" s="23" t="n">
        <f aca="false">(1+$B$16)^(-$A37/4)</f>
        <v>0.861321805976497</v>
      </c>
      <c r="AX37" s="13" t="n">
        <f aca="false">AV37*AW37</f>
        <v>674777.468038583</v>
      </c>
      <c r="AY37" s="13" t="n">
        <f aca="false">AV37</f>
        <v>783420.85775197</v>
      </c>
    </row>
    <row r="38" customFormat="false" ht="15" hidden="false" customHeight="false" outlineLevel="0" collapsed="false">
      <c r="A38" s="0" t="n">
        <v>9</v>
      </c>
      <c r="B38" s="0" t="n">
        <f aca="false">$A38-$G$4-1</f>
        <v>-2</v>
      </c>
      <c r="C38" s="0" t="n">
        <f aca="false">IF(B38&lt;0,-1,MOD(B38,$B$8+$B$10))</f>
        <v>-1</v>
      </c>
      <c r="D38" s="0" t="n">
        <f aca="false">IF(B38&lt;0,0,INT(B38/($B$8+$B$10)))</f>
        <v>0</v>
      </c>
      <c r="E38" s="13" t="n">
        <f aca="false">IF($A38&lt;=$G$4,$E$4,$E$4*(1-$H$4)^(D38+1))</f>
        <v>4200</v>
      </c>
      <c r="F38" s="13" t="n">
        <f aca="false">IF($A38&lt;=$G$4,$E$4*$F$4/4,IF(C38&gt;=$B$8+$B$9,E38*$B$4*(1+$B$5)^(($G$4+$B$8+D38*($B$8+$B$10))/4)/4,0))</f>
        <v>333900</v>
      </c>
      <c r="G38" s="13" t="n">
        <f aca="false">IF($A38&lt;=$G$4,$E$4*$F$4,IF(C38&gt;=$B$8,E38*$B$4*(1+$B$5)^(($G$4+$B$8+D38*($B$8+$B$10))/4),0))</f>
        <v>1335600</v>
      </c>
      <c r="H38" s="13" t="n">
        <f aca="false">IF($A38&lt;=$G$4,0,IF(C38=0,E38*$B$6*(1+$B$7)^(($G$4+D38*($B$8+$B$10))/4),0)+IF(C38=$B$8,$B$11*$B$4*(1+$B$5)^(($G$4+$B$8+D38*($B$8+$B$10))/4)*E38,0))</f>
        <v>0</v>
      </c>
      <c r="I38" s="23" t="n">
        <f aca="false">IF($A38&lt;=$G$4,0,IF(C38&lt;$B$8,E38,0))</f>
        <v>0</v>
      </c>
      <c r="J38" s="23" t="n">
        <f aca="false">$A38-$G$5-1</f>
        <v>-8</v>
      </c>
      <c r="K38" s="23" t="n">
        <f aca="false">IF(J38&lt;0,-1,MOD(J38,$B$8+$B$10))</f>
        <v>-1</v>
      </c>
      <c r="L38" s="23" t="n">
        <f aca="false">IF(J38&lt;0,0,INT(J38/($B$8+$B$10)))</f>
        <v>0</v>
      </c>
      <c r="M38" s="13" t="n">
        <f aca="false">IF($A38&lt;=$G$5,$E$5,$E$5*(1-$H$5)^(L38+1))</f>
        <v>3100</v>
      </c>
      <c r="N38" s="13" t="n">
        <f aca="false">IF($A38&lt;=$G$5,$E$5*$F$5/4,IF(K38&gt;=$B$8+$B$9,M38*$B$4*(1+$B$5)^(($G$5+$B$8+L38*($B$8+$B$10))/4)/4,0))</f>
        <v>236375</v>
      </c>
      <c r="O38" s="13" t="n">
        <f aca="false">IF($A38&lt;=$G$5,$E$5*$F$5,IF(K38&gt;=$B$8,M38*$B$4*(1+$B$5)^(($G$5+$B$8+L38*($B$8+$B$10))/4),0))</f>
        <v>945500</v>
      </c>
      <c r="P38" s="13" t="n">
        <f aca="false">IF($A38&lt;=$G$5,0,IF(K38=0,M38*$B$6*(1+$B$7)^(($G$5+L38*($B$8+$B$10))/4),0)+IF(K38=$B$8,$B$11*$B$4*(1+$B$5)^(($G$5+$B$8+L38*($B$8+$B$10))/4)*M38,0))</f>
        <v>0</v>
      </c>
      <c r="Q38" s="23" t="n">
        <f aca="false">IF($A38&lt;=$G$5,0,IF(K38&lt;$B$8,M38,0))</f>
        <v>0</v>
      </c>
      <c r="R38" s="23" t="n">
        <f aca="false">$A38-$G$6-1</f>
        <v>-18</v>
      </c>
      <c r="S38" s="23" t="n">
        <f aca="false">IF(R38&lt;0,-1,MOD(R38,$B$8+$B$10))</f>
        <v>-1</v>
      </c>
      <c r="T38" s="23" t="n">
        <f aca="false">IF(R38&lt;0,0,INT(R38/($B$8+$B$10)))</f>
        <v>0</v>
      </c>
      <c r="U38" s="13" t="n">
        <f aca="false">IF($A38&lt;=$G$6,$E$6,$E$6*(1-$H$6)^(T38+1))</f>
        <v>1540</v>
      </c>
      <c r="V38" s="13" t="n">
        <f aca="false">IF($A38&lt;=$G$6,$E$6*$F$6/4,IF(S38&gt;=$B$8+$B$9,U38*$B$4*(1+$B$5)^(($G$6+$B$8+T38*($B$8+$B$10))/4)/4,0))</f>
        <v>113960</v>
      </c>
      <c r="W38" s="13" t="n">
        <f aca="false">IF($A38&lt;=$G$6,$E$6*$F$6,IF(S38&gt;=$B$8,U38*$B$4*(1+$B$5)^(($G$6+$B$8+T38*($B$8+$B$10))/4),0))</f>
        <v>455840</v>
      </c>
      <c r="X38" s="13" t="n">
        <f aca="false">IF($A38&lt;=$G$6,0,IF(S38=0,U38*$B$6*(1+$B$7)^(($G$6+T38*($B$8+$B$10))/4),0)+IF(S38=$B$8,$B$11*$B$4*(1+$B$5)^(($G$6+$B$8+T38*($B$8+$B$10))/4)*U38,0))</f>
        <v>0</v>
      </c>
      <c r="Y38" s="23" t="n">
        <f aca="false">IF($A38&lt;=$G$6,0,IF(S38&lt;$B$8,U38,0))</f>
        <v>0</v>
      </c>
      <c r="Z38" s="23" t="n">
        <f aca="false">$A38-$G$7-1</f>
        <v>2</v>
      </c>
      <c r="AA38" s="23" t="n">
        <f aca="false">IF(Z38&lt;0,-1,MOD(Z38,$B$8+$B$10))</f>
        <v>2</v>
      </c>
      <c r="AB38" s="23" t="n">
        <f aca="false">IF(Z38&lt;0,0,INT(Z38/($B$8+$B$10)))</f>
        <v>0</v>
      </c>
      <c r="AC38" s="23" t="n">
        <f aca="false">IF($A38&lt;=$G$7,$E$7,$E$7*(1-$H$7)^(AB38+1))</f>
        <v>1000</v>
      </c>
      <c r="AD38" s="13" t="n">
        <f aca="false">IF($A38&lt;=$G$7,$E$7*$F$7/4,IF(AA38&gt;=$B$8+$B$9,AC38*$B$4*(1+$B$5)^(($G$7+$B$8+AB38*($B$8+$B$10))/4)/4,0))</f>
        <v>0</v>
      </c>
      <c r="AE38" s="13" t="n">
        <f aca="false">IF($A38&lt;=$G$7,$E$7*$F$7,IF(AA38&gt;=$B$8,AC38*$B$4*(1+$B$5)^(($G$7+$B$8+AB38*($B$8+$B$10))/4),0))</f>
        <v>0</v>
      </c>
      <c r="AF38" s="13" t="n">
        <f aca="false">IF($A38&lt;=$G$7,0,IF(AA38=0,AC38*$B$6*(1+$B$7)^(($G$7+AB38*($B$8+$B$10))/4),0)+IF(AA38=$B$8,$B$11*$B$4*(1+$B$5)^(($G$7+$B$8+AB38*($B$8+$B$10))/4)*AC38,0))</f>
        <v>0</v>
      </c>
      <c r="AG38" s="23" t="n">
        <f aca="false">IF($A38&lt;=$G$7,0,IF(AA38&lt;$B$8,AC38,0))</f>
        <v>1000</v>
      </c>
      <c r="AH38" s="23" t="n">
        <f aca="false">$A38-$G$8-1</f>
        <v>8</v>
      </c>
      <c r="AI38" s="23" t="n">
        <f aca="false">IF(AH38&lt;0,-1,MOD(AH38,$B$8+$B$10))</f>
        <v>8</v>
      </c>
      <c r="AJ38" s="23" t="n">
        <f aca="false">IF(AH38&lt;0,0,INT(AH38/($B$8+$B$10)))</f>
        <v>0</v>
      </c>
      <c r="AK38" s="23" t="n">
        <f aca="false">IF($A38&lt;=$G$8,$E$8,$E$8*(1-$H$8)^(AJ38+1))</f>
        <v>2160</v>
      </c>
      <c r="AL38" s="13" t="n">
        <f aca="false">IF($A38&lt;=$G$8,$E$8*$F$8/4,IF(AI38&gt;=$B$8+$B$9,AK38*$B$4*(1+$B$5)^(($G$8+$B$8+AJ38*($B$8+$B$10))/4)/4,0))</f>
        <v>163819.103991457</v>
      </c>
      <c r="AM38" s="13" t="n">
        <f aca="false">IF($A38&lt;=$G$8,$E$8*$F$8,IF(AI38&gt;=$B$8,AK38*$B$4*(1+$B$5)^(($G$8+$B$8+AJ38*($B$8+$B$10))/4),0))</f>
        <v>655276.415965829</v>
      </c>
      <c r="AN38" s="13" t="n">
        <f aca="false">IF($A38&lt;=$G$8,0,IF(AI38=0,AK38*$B$6*(1+$B$7)^(($G$8+AJ38*($B$8+$B$10))/4),0)+IF(AI38=$B$8,$B$11*$B$4*(1+$B$5)^(($G$8+$B$8+AJ38*($B$8+$B$10))/4)*AK38,0))</f>
        <v>0</v>
      </c>
      <c r="AO38" s="23" t="n">
        <f aca="false">IF($A38&lt;=$G$8,0,IF(AI38&lt;$B$8,AK38,0))</f>
        <v>0</v>
      </c>
      <c r="AP38" s="13" t="n">
        <f aca="false">F38+N38+V38+AD38+AL38</f>
        <v>848054.103991457</v>
      </c>
      <c r="AQ38" s="13" t="n">
        <f aca="false">G38+O38+W38+AE38+AM38</f>
        <v>3392216.41596583</v>
      </c>
      <c r="AR38" s="13" t="n">
        <f aca="false">H38+P38+X38+AF38+AN38+IF($A38=$B$15,$B$14,0)</f>
        <v>0</v>
      </c>
      <c r="AS38" s="23" t="n">
        <f aca="false">I38+Q38+Y38+AG38+AO38</f>
        <v>1000</v>
      </c>
      <c r="AT38" s="13" t="n">
        <f aca="false">AP38*(1-$B$12)-AS38*$B$13/4</f>
        <v>783420.85775197</v>
      </c>
      <c r="AU38" s="13" t="n">
        <f aca="false">0</f>
        <v>0</v>
      </c>
      <c r="AV38" s="13" t="n">
        <f aca="false">AT38-AR38-AU38</f>
        <v>783420.85775197</v>
      </c>
      <c r="AW38" s="23" t="n">
        <f aca="false">(1+$B$16)^(-$A38/4)</f>
        <v>0.845397818117543</v>
      </c>
      <c r="AX38" s="13" t="n">
        <f aca="false">AV38*AW38</f>
        <v>662302.283811289</v>
      </c>
      <c r="AY38" s="13" t="n">
        <f aca="false">AV38</f>
        <v>783420.85775197</v>
      </c>
    </row>
    <row r="39" customFormat="false" ht="15" hidden="false" customHeight="false" outlineLevel="0" collapsed="false">
      <c r="A39" s="0" t="n">
        <v>10</v>
      </c>
      <c r="B39" s="0" t="n">
        <f aca="false">$A39-$G$4-1</f>
        <v>-1</v>
      </c>
      <c r="C39" s="0" t="n">
        <f aca="false">IF(B39&lt;0,-1,MOD(B39,$B$8+$B$10))</f>
        <v>-1</v>
      </c>
      <c r="D39" s="0" t="n">
        <f aca="false">IF(B39&lt;0,0,INT(B39/($B$8+$B$10)))</f>
        <v>0</v>
      </c>
      <c r="E39" s="13" t="n">
        <f aca="false">IF($A39&lt;=$G$4,$E$4,$E$4*(1-$H$4)^(D39+1))</f>
        <v>4200</v>
      </c>
      <c r="F39" s="13" t="n">
        <f aca="false">IF($A39&lt;=$G$4,$E$4*$F$4/4,IF(C39&gt;=$B$8+$B$9,E39*$B$4*(1+$B$5)^(($G$4+$B$8+D39*($B$8+$B$10))/4)/4,0))</f>
        <v>333900</v>
      </c>
      <c r="G39" s="13" t="n">
        <f aca="false">IF($A39&lt;=$G$4,$E$4*$F$4,IF(C39&gt;=$B$8,E39*$B$4*(1+$B$5)^(($G$4+$B$8+D39*($B$8+$B$10))/4),0))</f>
        <v>1335600</v>
      </c>
      <c r="H39" s="13" t="n">
        <f aca="false">IF($A39&lt;=$G$4,0,IF(C39=0,E39*$B$6*(1+$B$7)^(($G$4+D39*($B$8+$B$10))/4),0)+IF(C39=$B$8,$B$11*$B$4*(1+$B$5)^(($G$4+$B$8+D39*($B$8+$B$10))/4)*E39,0))</f>
        <v>0</v>
      </c>
      <c r="I39" s="23" t="n">
        <f aca="false">IF($A39&lt;=$G$4,0,IF(C39&lt;$B$8,E39,0))</f>
        <v>0</v>
      </c>
      <c r="J39" s="23" t="n">
        <f aca="false">$A39-$G$5-1</f>
        <v>-7</v>
      </c>
      <c r="K39" s="23" t="n">
        <f aca="false">IF(J39&lt;0,-1,MOD(J39,$B$8+$B$10))</f>
        <v>-1</v>
      </c>
      <c r="L39" s="23" t="n">
        <f aca="false">IF(J39&lt;0,0,INT(J39/($B$8+$B$10)))</f>
        <v>0</v>
      </c>
      <c r="M39" s="13" t="n">
        <f aca="false">IF($A39&lt;=$G$5,$E$5,$E$5*(1-$H$5)^(L39+1))</f>
        <v>3100</v>
      </c>
      <c r="N39" s="13" t="n">
        <f aca="false">IF($A39&lt;=$G$5,$E$5*$F$5/4,IF(K39&gt;=$B$8+$B$9,M39*$B$4*(1+$B$5)^(($G$5+$B$8+L39*($B$8+$B$10))/4)/4,0))</f>
        <v>236375</v>
      </c>
      <c r="O39" s="13" t="n">
        <f aca="false">IF($A39&lt;=$G$5,$E$5*$F$5,IF(K39&gt;=$B$8,M39*$B$4*(1+$B$5)^(($G$5+$B$8+L39*($B$8+$B$10))/4),0))</f>
        <v>945500</v>
      </c>
      <c r="P39" s="13" t="n">
        <f aca="false">IF($A39&lt;=$G$5,0,IF(K39=0,M39*$B$6*(1+$B$7)^(($G$5+L39*($B$8+$B$10))/4),0)+IF(K39=$B$8,$B$11*$B$4*(1+$B$5)^(($G$5+$B$8+L39*($B$8+$B$10))/4)*M39,0))</f>
        <v>0</v>
      </c>
      <c r="Q39" s="23" t="n">
        <f aca="false">IF($A39&lt;=$G$5,0,IF(K39&lt;$B$8,M39,0))</f>
        <v>0</v>
      </c>
      <c r="R39" s="23" t="n">
        <f aca="false">$A39-$G$6-1</f>
        <v>-17</v>
      </c>
      <c r="S39" s="23" t="n">
        <f aca="false">IF(R39&lt;0,-1,MOD(R39,$B$8+$B$10))</f>
        <v>-1</v>
      </c>
      <c r="T39" s="23" t="n">
        <f aca="false">IF(R39&lt;0,0,INT(R39/($B$8+$B$10)))</f>
        <v>0</v>
      </c>
      <c r="U39" s="13" t="n">
        <f aca="false">IF($A39&lt;=$G$6,$E$6,$E$6*(1-$H$6)^(T39+1))</f>
        <v>1540</v>
      </c>
      <c r="V39" s="13" t="n">
        <f aca="false">IF($A39&lt;=$G$6,$E$6*$F$6/4,IF(S39&gt;=$B$8+$B$9,U39*$B$4*(1+$B$5)^(($G$6+$B$8+T39*($B$8+$B$10))/4)/4,0))</f>
        <v>113960</v>
      </c>
      <c r="W39" s="13" t="n">
        <f aca="false">IF($A39&lt;=$G$6,$E$6*$F$6,IF(S39&gt;=$B$8,U39*$B$4*(1+$B$5)^(($G$6+$B$8+T39*($B$8+$B$10))/4),0))</f>
        <v>455840</v>
      </c>
      <c r="X39" s="13" t="n">
        <f aca="false">IF($A39&lt;=$G$6,0,IF(S39=0,U39*$B$6*(1+$B$7)^(($G$6+T39*($B$8+$B$10))/4),0)+IF(S39=$B$8,$B$11*$B$4*(1+$B$5)^(($G$6+$B$8+T39*($B$8+$B$10))/4)*U39,0))</f>
        <v>0</v>
      </c>
      <c r="Y39" s="23" t="n">
        <f aca="false">IF($A39&lt;=$G$6,0,IF(S39&lt;$B$8,U39,0))</f>
        <v>0</v>
      </c>
      <c r="Z39" s="23" t="n">
        <f aca="false">$A39-$G$7-1</f>
        <v>3</v>
      </c>
      <c r="AA39" s="23" t="n">
        <f aca="false">IF(Z39&lt;0,-1,MOD(Z39,$B$8+$B$10))</f>
        <v>3</v>
      </c>
      <c r="AB39" s="23" t="n">
        <f aca="false">IF(Z39&lt;0,0,INT(Z39/($B$8+$B$10)))</f>
        <v>0</v>
      </c>
      <c r="AC39" s="23" t="n">
        <f aca="false">IF($A39&lt;=$G$7,$E$7,$E$7*(1-$H$7)^(AB39+1))</f>
        <v>1000</v>
      </c>
      <c r="AD39" s="13" t="n">
        <f aca="false">IF($A39&lt;=$G$7,$E$7*$F$7/4,IF(AA39&gt;=$B$8+$B$9,AC39*$B$4*(1+$B$5)^(($G$7+$B$8+AB39*($B$8+$B$10))/4)/4,0))</f>
        <v>0</v>
      </c>
      <c r="AE39" s="13" t="n">
        <f aca="false">IF($A39&lt;=$G$7,$E$7*$F$7,IF(AA39&gt;=$B$8,AC39*$B$4*(1+$B$5)^(($G$7+$B$8+AB39*($B$8+$B$10))/4),0))</f>
        <v>310220.040195374</v>
      </c>
      <c r="AF39" s="13" t="n">
        <f aca="false">IF($A39&lt;=$G$7,0,IF(AA39=0,AC39*$B$6*(1+$B$7)^(($G$7+AB39*($B$8+$B$10))/4),0)+IF(AA39=$B$8,$B$11*$B$4*(1+$B$5)^(($G$7+$B$8+AB39*($B$8+$B$10))/4)*AC39,0))</f>
        <v>37226.4048234449</v>
      </c>
      <c r="AG39" s="23" t="n">
        <f aca="false">IF($A39&lt;=$G$7,0,IF(AA39&lt;$B$8,AC39,0))</f>
        <v>0</v>
      </c>
      <c r="AH39" s="23" t="n">
        <f aca="false">$A39-$G$8-1</f>
        <v>9</v>
      </c>
      <c r="AI39" s="23" t="n">
        <f aca="false">IF(AH39&lt;0,-1,MOD(AH39,$B$8+$B$10))</f>
        <v>9</v>
      </c>
      <c r="AJ39" s="23" t="n">
        <f aca="false">IF(AH39&lt;0,0,INT(AH39/($B$8+$B$10)))</f>
        <v>0</v>
      </c>
      <c r="AK39" s="23" t="n">
        <f aca="false">IF($A39&lt;=$G$8,$E$8,$E$8*(1-$H$8)^(AJ39+1))</f>
        <v>2160</v>
      </c>
      <c r="AL39" s="13" t="n">
        <f aca="false">IF($A39&lt;=$G$8,$E$8*$F$8/4,IF(AI39&gt;=$B$8+$B$9,AK39*$B$4*(1+$B$5)^(($G$8+$B$8+AJ39*($B$8+$B$10))/4)/4,0))</f>
        <v>163819.103991457</v>
      </c>
      <c r="AM39" s="13" t="n">
        <f aca="false">IF($A39&lt;=$G$8,$E$8*$F$8,IF(AI39&gt;=$B$8,AK39*$B$4*(1+$B$5)^(($G$8+$B$8+AJ39*($B$8+$B$10))/4),0))</f>
        <v>655276.415965829</v>
      </c>
      <c r="AN39" s="13" t="n">
        <f aca="false">IF($A39&lt;=$G$8,0,IF(AI39=0,AK39*$B$6*(1+$B$7)^(($G$8+AJ39*($B$8+$B$10))/4),0)+IF(AI39=$B$8,$B$11*$B$4*(1+$B$5)^(($G$8+$B$8+AJ39*($B$8+$B$10))/4)*AK39,0))</f>
        <v>0</v>
      </c>
      <c r="AO39" s="23" t="n">
        <f aca="false">IF($A39&lt;=$G$8,0,IF(AI39&lt;$B$8,AK39,0))</f>
        <v>0</v>
      </c>
      <c r="AP39" s="13" t="n">
        <f aca="false">F39+N39+V39+AD39+AL39</f>
        <v>848054.103991457</v>
      </c>
      <c r="AQ39" s="13" t="n">
        <f aca="false">G39+O39+W39+AE39+AM39</f>
        <v>3702436.4561612</v>
      </c>
      <c r="AR39" s="13" t="n">
        <f aca="false">H39+P39+X39+AF39+AN39+IF($A39=$B$15,$B$14,0)</f>
        <v>37226.4048234449</v>
      </c>
      <c r="AS39" s="23" t="n">
        <f aca="false">I39+Q39+Y39+AG39+AO39</f>
        <v>0</v>
      </c>
      <c r="AT39" s="13" t="n">
        <f aca="false">AP39*(1-$B$12)-AS39*$B$13/4</f>
        <v>797170.85775197</v>
      </c>
      <c r="AU39" s="13" t="n">
        <f aca="false">0</f>
        <v>0</v>
      </c>
      <c r="AV39" s="13" t="n">
        <f aca="false">AT39-AR39-AU39</f>
        <v>759944.452928525</v>
      </c>
      <c r="AW39" s="23" t="n">
        <f aca="false">(1+$B$16)^(-$A39/4)</f>
        <v>0.829768230548437</v>
      </c>
      <c r="AX39" s="13" t="n">
        <f aca="false">AV39*AW39</f>
        <v>630577.764021602</v>
      </c>
      <c r="AY39" s="13" t="n">
        <f aca="false">AV39</f>
        <v>759944.452928525</v>
      </c>
    </row>
    <row r="40" customFormat="false" ht="15" hidden="false" customHeight="false" outlineLevel="0" collapsed="false">
      <c r="A40" s="0" t="n">
        <v>11</v>
      </c>
      <c r="B40" s="0" t="n">
        <f aca="false">$A40-$G$4-1</f>
        <v>0</v>
      </c>
      <c r="C40" s="0" t="n">
        <f aca="false">IF(B40&lt;0,-1,MOD(B40,$B$8+$B$10))</f>
        <v>0</v>
      </c>
      <c r="D40" s="0" t="n">
        <f aca="false">IF(B40&lt;0,0,INT(B40/($B$8+$B$10)))</f>
        <v>0</v>
      </c>
      <c r="E40" s="0" t="n">
        <f aca="false">IF($A40&lt;=$G$4,$E$4,$E$4*(1-$H$4)^(D40+1))</f>
        <v>4200</v>
      </c>
      <c r="F40" s="13" t="n">
        <f aca="false">IF($A40&lt;=$G$4,$E$4*$F$4/4,IF(C40&gt;=$B$8+$B$9,E40*$B$4*(1+$B$5)^(($G$4+$B$8+D40*($B$8+$B$10))/4)/4,0))</f>
        <v>0</v>
      </c>
      <c r="G40" s="13" t="n">
        <f aca="false">IF($A40&lt;=$G$4,$E$4*$F$4,IF(C40&gt;=$B$8,E40*$B$4*(1+$B$5)^(($G$4+$B$8+D40*($B$8+$B$10))/4),0))</f>
        <v>0</v>
      </c>
      <c r="H40" s="13" t="n">
        <f aca="false">IF($A40&lt;=$G$4,0,IF(C40=0,E40*$B$6*(1+$B$7)^(($G$4+D40*($B$8+$B$10))/4),0)+IF(C40=$B$8,$B$11*$B$4*(1+$B$5)^(($G$4+$B$8+D40*($B$8+$B$10))/4)*E40,0))</f>
        <v>1876325.77406454</v>
      </c>
      <c r="I40" s="23" t="n">
        <f aca="false">IF($A40&lt;=$G$4,0,IF(C40&lt;$B$8,E40,0))</f>
        <v>4200</v>
      </c>
      <c r="J40" s="23" t="n">
        <f aca="false">$A40-$G$5-1</f>
        <v>-6</v>
      </c>
      <c r="K40" s="23" t="n">
        <f aca="false">IF(J40&lt;0,-1,MOD(J40,$B$8+$B$10))</f>
        <v>-1</v>
      </c>
      <c r="L40" s="23" t="n">
        <f aca="false">IF(J40&lt;0,0,INT(J40/($B$8+$B$10)))</f>
        <v>0</v>
      </c>
      <c r="M40" s="13" t="n">
        <f aca="false">IF($A40&lt;=$G$5,$E$5,$E$5*(1-$H$5)^(L40+1))</f>
        <v>3100</v>
      </c>
      <c r="N40" s="13" t="n">
        <f aca="false">IF($A40&lt;=$G$5,$E$5*$F$5/4,IF(K40&gt;=$B$8+$B$9,M40*$B$4*(1+$B$5)^(($G$5+$B$8+L40*($B$8+$B$10))/4)/4,0))</f>
        <v>236375</v>
      </c>
      <c r="O40" s="13" t="n">
        <f aca="false">IF($A40&lt;=$G$5,$E$5*$F$5,IF(K40&gt;=$B$8,M40*$B$4*(1+$B$5)^(($G$5+$B$8+L40*($B$8+$B$10))/4),0))</f>
        <v>945500</v>
      </c>
      <c r="P40" s="13" t="n">
        <f aca="false">IF($A40&lt;=$G$5,0,IF(K40=0,M40*$B$6*(1+$B$7)^(($G$5+L40*($B$8+$B$10))/4),0)+IF(K40=$B$8,$B$11*$B$4*(1+$B$5)^(($G$5+$B$8+L40*($B$8+$B$10))/4)*M40,0))</f>
        <v>0</v>
      </c>
      <c r="Q40" s="23" t="n">
        <f aca="false">IF($A40&lt;=$G$5,0,IF(K40&lt;$B$8,M40,0))</f>
        <v>0</v>
      </c>
      <c r="R40" s="23" t="n">
        <f aca="false">$A40-$G$6-1</f>
        <v>-16</v>
      </c>
      <c r="S40" s="23" t="n">
        <f aca="false">IF(R40&lt;0,-1,MOD(R40,$B$8+$B$10))</f>
        <v>-1</v>
      </c>
      <c r="T40" s="23" t="n">
        <f aca="false">IF(R40&lt;0,0,INT(R40/($B$8+$B$10)))</f>
        <v>0</v>
      </c>
      <c r="U40" s="13" t="n">
        <f aca="false">IF($A40&lt;=$G$6,$E$6,$E$6*(1-$H$6)^(T40+1))</f>
        <v>1540</v>
      </c>
      <c r="V40" s="13" t="n">
        <f aca="false">IF($A40&lt;=$G$6,$E$6*$F$6/4,IF(S40&gt;=$B$8+$B$9,U40*$B$4*(1+$B$5)^(($G$6+$B$8+T40*($B$8+$B$10))/4)/4,0))</f>
        <v>113960</v>
      </c>
      <c r="W40" s="13" t="n">
        <f aca="false">IF($A40&lt;=$G$6,$E$6*$F$6,IF(S40&gt;=$B$8,U40*$B$4*(1+$B$5)^(($G$6+$B$8+T40*($B$8+$B$10))/4),0))</f>
        <v>455840</v>
      </c>
      <c r="X40" s="13" t="n">
        <f aca="false">IF($A40&lt;=$G$6,0,IF(S40=0,U40*$B$6*(1+$B$7)^(($G$6+T40*($B$8+$B$10))/4),0)+IF(S40=$B$8,$B$11*$B$4*(1+$B$5)^(($G$6+$B$8+T40*($B$8+$B$10))/4)*U40,0))</f>
        <v>0</v>
      </c>
      <c r="Y40" s="23" t="n">
        <f aca="false">IF($A40&lt;=$G$6,0,IF(S40&lt;$B$8,U40,0))</f>
        <v>0</v>
      </c>
      <c r="Z40" s="23" t="n">
        <f aca="false">$A40-$G$7-1</f>
        <v>4</v>
      </c>
      <c r="AA40" s="23" t="n">
        <f aca="false">IF(Z40&lt;0,-1,MOD(Z40,$B$8+$B$10))</f>
        <v>4</v>
      </c>
      <c r="AB40" s="23" t="n">
        <f aca="false">IF(Z40&lt;0,0,INT(Z40/($B$8+$B$10)))</f>
        <v>0</v>
      </c>
      <c r="AC40" s="23" t="n">
        <f aca="false">IF($A40&lt;=$G$7,$E$7,$E$7*(1-$H$7)^(AB40+1))</f>
        <v>1000</v>
      </c>
      <c r="AD40" s="13" t="n">
        <f aca="false">IF($A40&lt;=$G$7,$E$7*$F$7/4,IF(AA40&gt;=$B$8+$B$9,AC40*$B$4*(1+$B$5)^(($G$7+$B$8+AB40*($B$8+$B$10))/4)/4,0))</f>
        <v>0</v>
      </c>
      <c r="AE40" s="13" t="n">
        <f aca="false">IF($A40&lt;=$G$7,$E$7*$F$7,IF(AA40&gt;=$B$8,AC40*$B$4*(1+$B$5)^(($G$7+$B$8+AB40*($B$8+$B$10))/4),0))</f>
        <v>310220.040195374</v>
      </c>
      <c r="AF40" s="13" t="n">
        <f aca="false">IF($A40&lt;=$G$7,0,IF(AA40=0,AC40*$B$6*(1+$B$7)^(($G$7+AB40*($B$8+$B$10))/4),0)+IF(AA40=$B$8,$B$11*$B$4*(1+$B$5)^(($G$7+$B$8+AB40*($B$8+$B$10))/4)*AC40,0))</f>
        <v>0</v>
      </c>
      <c r="AG40" s="23" t="n">
        <f aca="false">IF($A40&lt;=$G$7,0,IF(AA40&lt;$B$8,AC40,0))</f>
        <v>0</v>
      </c>
      <c r="AH40" s="23" t="n">
        <f aca="false">$A40-$G$8-1</f>
        <v>10</v>
      </c>
      <c r="AI40" s="23" t="n">
        <f aca="false">IF(AH40&lt;0,-1,MOD(AH40,$B$8+$B$10))</f>
        <v>10</v>
      </c>
      <c r="AJ40" s="23" t="n">
        <f aca="false">IF(AH40&lt;0,0,INT(AH40/($B$8+$B$10)))</f>
        <v>0</v>
      </c>
      <c r="AK40" s="23" t="n">
        <f aca="false">IF($A40&lt;=$G$8,$E$8,$E$8*(1-$H$8)^(AJ40+1))</f>
        <v>2160</v>
      </c>
      <c r="AL40" s="13" t="n">
        <f aca="false">IF($A40&lt;=$G$8,$E$8*$F$8/4,IF(AI40&gt;=$B$8+$B$9,AK40*$B$4*(1+$B$5)^(($G$8+$B$8+AJ40*($B$8+$B$10))/4)/4,0))</f>
        <v>163819.103991457</v>
      </c>
      <c r="AM40" s="13" t="n">
        <f aca="false">IF($A40&lt;=$G$8,$E$8*$F$8,IF(AI40&gt;=$B$8,AK40*$B$4*(1+$B$5)^(($G$8+$B$8+AJ40*($B$8+$B$10))/4),0))</f>
        <v>655276.415965829</v>
      </c>
      <c r="AN40" s="13" t="n">
        <f aca="false">IF($A40&lt;=$G$8,0,IF(AI40=0,AK40*$B$6*(1+$B$7)^(($G$8+AJ40*($B$8+$B$10))/4),0)+IF(AI40=$B$8,$B$11*$B$4*(1+$B$5)^(($G$8+$B$8+AJ40*($B$8+$B$10))/4)*AK40,0))</f>
        <v>0</v>
      </c>
      <c r="AO40" s="23" t="n">
        <f aca="false">IF($A40&lt;=$G$8,0,IF(AI40&lt;$B$8,AK40,0))</f>
        <v>0</v>
      </c>
      <c r="AP40" s="13" t="n">
        <f aca="false">F40+N40+V40+AD40+AL40</f>
        <v>514154.103991457</v>
      </c>
      <c r="AQ40" s="13" t="n">
        <f aca="false">G40+O40+W40+AE40+AM40</f>
        <v>2366836.4561612</v>
      </c>
      <c r="AR40" s="13" t="n">
        <f aca="false">H40+P40+X40+AF40+AN40+IF($A40=$B$15,$B$14,0)</f>
        <v>1876325.77406454</v>
      </c>
      <c r="AS40" s="23" t="n">
        <f aca="false">I40+Q40+Y40+AG40+AO40</f>
        <v>4200</v>
      </c>
      <c r="AT40" s="13" t="n">
        <f aca="false">AP40*(1-$B$12)-AS40*$B$13/4</f>
        <v>425554.85775197</v>
      </c>
      <c r="AU40" s="13" t="n">
        <f aca="false">0</f>
        <v>0</v>
      </c>
      <c r="AV40" s="13" t="n">
        <f aca="false">AT40-AR40-AU40</f>
        <v>-1450770.91631257</v>
      </c>
      <c r="AW40" s="23" t="n">
        <f aca="false">(1+$B$16)^(-$A40/4)</f>
        <v>0.814427600440949</v>
      </c>
      <c r="AX40" s="13" t="n">
        <f aca="false">AV40*AW40</f>
        <v>-1181547.87616197</v>
      </c>
      <c r="AY40" s="13" t="n">
        <f aca="false">AV40</f>
        <v>-1450770.91631257</v>
      </c>
    </row>
    <row r="41" customFormat="false" ht="15" hidden="false" customHeight="false" outlineLevel="0" collapsed="false">
      <c r="A41" s="0" t="n">
        <v>12</v>
      </c>
      <c r="B41" s="0" t="n">
        <f aca="false">$A41-$G$4-1</f>
        <v>1</v>
      </c>
      <c r="C41" s="0" t="n">
        <f aca="false">IF(B41&lt;0,-1,MOD(B41,$B$8+$B$10))</f>
        <v>1</v>
      </c>
      <c r="D41" s="0" t="n">
        <f aca="false">IF(B41&lt;0,0,INT(B41/($B$8+$B$10)))</f>
        <v>0</v>
      </c>
      <c r="E41" s="0" t="n">
        <f aca="false">IF($A41&lt;=$G$4,$E$4,$E$4*(1-$H$4)^(D41+1))</f>
        <v>4200</v>
      </c>
      <c r="F41" s="13" t="n">
        <f aca="false">IF($A41&lt;=$G$4,$E$4*$F$4/4,IF(C41&gt;=$B$8+$B$9,E41*$B$4*(1+$B$5)^(($G$4+$B$8+D41*($B$8+$B$10))/4)/4,0))</f>
        <v>0</v>
      </c>
      <c r="G41" s="13" t="n">
        <f aca="false">IF($A41&lt;=$G$4,$E$4*$F$4,IF(C41&gt;=$B$8,E41*$B$4*(1+$B$5)^(($G$4+$B$8+D41*($B$8+$B$10))/4),0))</f>
        <v>0</v>
      </c>
      <c r="H41" s="13" t="n">
        <f aca="false">IF($A41&lt;=$G$4,0,IF(C41=0,E41*$B$6*(1+$B$7)^(($G$4+D41*($B$8+$B$10))/4),0)+IF(C41=$B$8,$B$11*$B$4*(1+$B$5)^(($G$4+$B$8+D41*($B$8+$B$10))/4)*E41,0))</f>
        <v>0</v>
      </c>
      <c r="I41" s="23" t="n">
        <f aca="false">IF($A41&lt;=$G$4,0,IF(C41&lt;$B$8,E41,0))</f>
        <v>4200</v>
      </c>
      <c r="J41" s="23" t="n">
        <f aca="false">$A41-$G$5-1</f>
        <v>-5</v>
      </c>
      <c r="K41" s="23" t="n">
        <f aca="false">IF(J41&lt;0,-1,MOD(J41,$B$8+$B$10))</f>
        <v>-1</v>
      </c>
      <c r="L41" s="23" t="n">
        <f aca="false">IF(J41&lt;0,0,INT(J41/($B$8+$B$10)))</f>
        <v>0</v>
      </c>
      <c r="M41" s="13" t="n">
        <f aca="false">IF($A41&lt;=$G$5,$E$5,$E$5*(1-$H$5)^(L41+1))</f>
        <v>3100</v>
      </c>
      <c r="N41" s="13" t="n">
        <f aca="false">IF($A41&lt;=$G$5,$E$5*$F$5/4,IF(K41&gt;=$B$8+$B$9,M41*$B$4*(1+$B$5)^(($G$5+$B$8+L41*($B$8+$B$10))/4)/4,0))</f>
        <v>236375</v>
      </c>
      <c r="O41" s="13" t="n">
        <f aca="false">IF($A41&lt;=$G$5,$E$5*$F$5,IF(K41&gt;=$B$8,M41*$B$4*(1+$B$5)^(($G$5+$B$8+L41*($B$8+$B$10))/4),0))</f>
        <v>945500</v>
      </c>
      <c r="P41" s="13" t="n">
        <f aca="false">IF($A41&lt;=$G$5,0,IF(K41=0,M41*$B$6*(1+$B$7)^(($G$5+L41*($B$8+$B$10))/4),0)+IF(K41=$B$8,$B$11*$B$4*(1+$B$5)^(($G$5+$B$8+L41*($B$8+$B$10))/4)*M41,0))</f>
        <v>0</v>
      </c>
      <c r="Q41" s="23" t="n">
        <f aca="false">IF($A41&lt;=$G$5,0,IF(K41&lt;$B$8,M41,0))</f>
        <v>0</v>
      </c>
      <c r="R41" s="23" t="n">
        <f aca="false">$A41-$G$6-1</f>
        <v>-15</v>
      </c>
      <c r="S41" s="23" t="n">
        <f aca="false">IF(R41&lt;0,-1,MOD(R41,$B$8+$B$10))</f>
        <v>-1</v>
      </c>
      <c r="T41" s="23" t="n">
        <f aca="false">IF(R41&lt;0,0,INT(R41/($B$8+$B$10)))</f>
        <v>0</v>
      </c>
      <c r="U41" s="13" t="n">
        <f aca="false">IF($A41&lt;=$G$6,$E$6,$E$6*(1-$H$6)^(T41+1))</f>
        <v>1540</v>
      </c>
      <c r="V41" s="13" t="n">
        <f aca="false">IF($A41&lt;=$G$6,$E$6*$F$6/4,IF(S41&gt;=$B$8+$B$9,U41*$B$4*(1+$B$5)^(($G$6+$B$8+T41*($B$8+$B$10))/4)/4,0))</f>
        <v>113960</v>
      </c>
      <c r="W41" s="13" t="n">
        <f aca="false">IF($A41&lt;=$G$6,$E$6*$F$6,IF(S41&gt;=$B$8,U41*$B$4*(1+$B$5)^(($G$6+$B$8+T41*($B$8+$B$10))/4),0))</f>
        <v>455840</v>
      </c>
      <c r="X41" s="13" t="n">
        <f aca="false">IF($A41&lt;=$G$6,0,IF(S41=0,U41*$B$6*(1+$B$7)^(($G$6+T41*($B$8+$B$10))/4),0)+IF(S41=$B$8,$B$11*$B$4*(1+$B$5)^(($G$6+$B$8+T41*($B$8+$B$10))/4)*U41,0))</f>
        <v>0</v>
      </c>
      <c r="Y41" s="23" t="n">
        <f aca="false">IF($A41&lt;=$G$6,0,IF(S41&lt;$B$8,U41,0))</f>
        <v>0</v>
      </c>
      <c r="Z41" s="23" t="n">
        <f aca="false">$A41-$G$7-1</f>
        <v>5</v>
      </c>
      <c r="AA41" s="23" t="n">
        <f aca="false">IF(Z41&lt;0,-1,MOD(Z41,$B$8+$B$10))</f>
        <v>5</v>
      </c>
      <c r="AB41" s="23" t="n">
        <f aca="false">IF(Z41&lt;0,0,INT(Z41/($B$8+$B$10)))</f>
        <v>0</v>
      </c>
      <c r="AC41" s="23" t="n">
        <f aca="false">IF($A41&lt;=$G$7,$E$7,$E$7*(1-$H$7)^(AB41+1))</f>
        <v>1000</v>
      </c>
      <c r="AD41" s="13" t="n">
        <f aca="false">IF($A41&lt;=$G$7,$E$7*$F$7/4,IF(AA41&gt;=$B$8+$B$9,AC41*$B$4*(1+$B$5)^(($G$7+$B$8+AB41*($B$8+$B$10))/4)/4,0))</f>
        <v>0</v>
      </c>
      <c r="AE41" s="13" t="n">
        <f aca="false">IF($A41&lt;=$G$7,$E$7*$F$7,IF(AA41&gt;=$B$8,AC41*$B$4*(1+$B$5)^(($G$7+$B$8+AB41*($B$8+$B$10))/4),0))</f>
        <v>310220.040195374</v>
      </c>
      <c r="AF41" s="13" t="n">
        <f aca="false">IF($A41&lt;=$G$7,0,IF(AA41=0,AC41*$B$6*(1+$B$7)^(($G$7+AB41*($B$8+$B$10))/4),0)+IF(AA41=$B$8,$B$11*$B$4*(1+$B$5)^(($G$7+$B$8+AB41*($B$8+$B$10))/4)*AC41,0))</f>
        <v>0</v>
      </c>
      <c r="AG41" s="23" t="n">
        <f aca="false">IF($A41&lt;=$G$7,0,IF(AA41&lt;$B$8,AC41,0))</f>
        <v>0</v>
      </c>
      <c r="AH41" s="23" t="n">
        <f aca="false">$A41-$G$8-1</f>
        <v>11</v>
      </c>
      <c r="AI41" s="23" t="n">
        <f aca="false">IF(AH41&lt;0,-1,MOD(AH41,$B$8+$B$10))</f>
        <v>11</v>
      </c>
      <c r="AJ41" s="23" t="n">
        <f aca="false">IF(AH41&lt;0,0,INT(AH41/($B$8+$B$10)))</f>
        <v>0</v>
      </c>
      <c r="AK41" s="23" t="n">
        <f aca="false">IF($A41&lt;=$G$8,$E$8,$E$8*(1-$H$8)^(AJ41+1))</f>
        <v>2160</v>
      </c>
      <c r="AL41" s="13" t="n">
        <f aca="false">IF($A41&lt;=$G$8,$E$8*$F$8/4,IF(AI41&gt;=$B$8+$B$9,AK41*$B$4*(1+$B$5)^(($G$8+$B$8+AJ41*($B$8+$B$10))/4)/4,0))</f>
        <v>163819.103991457</v>
      </c>
      <c r="AM41" s="13" t="n">
        <f aca="false">IF($A41&lt;=$G$8,$E$8*$F$8,IF(AI41&gt;=$B$8,AK41*$B$4*(1+$B$5)^(($G$8+$B$8+AJ41*($B$8+$B$10))/4),0))</f>
        <v>655276.415965829</v>
      </c>
      <c r="AN41" s="13" t="n">
        <f aca="false">IF($A41&lt;=$G$8,0,IF(AI41=0,AK41*$B$6*(1+$B$7)^(($G$8+AJ41*($B$8+$B$10))/4),0)+IF(AI41=$B$8,$B$11*$B$4*(1+$B$5)^(($G$8+$B$8+AJ41*($B$8+$B$10))/4)*AK41,0))</f>
        <v>0</v>
      </c>
      <c r="AO41" s="23" t="n">
        <f aca="false">IF($A41&lt;=$G$8,0,IF(AI41&lt;$B$8,AK41,0))</f>
        <v>0</v>
      </c>
      <c r="AP41" s="13" t="n">
        <f aca="false">F41+N41+V41+AD41+AL41</f>
        <v>514154.103991457</v>
      </c>
      <c r="AQ41" s="13" t="n">
        <f aca="false">G41+O41+W41+AE41+AM41</f>
        <v>2366836.4561612</v>
      </c>
      <c r="AR41" s="13" t="n">
        <f aca="false">H41+P41+X41+AF41+AN41+IF($A41=$B$15,$B$14,0)</f>
        <v>1900000</v>
      </c>
      <c r="AS41" s="23" t="n">
        <f aca="false">I41+Q41+Y41+AG41+AO41</f>
        <v>4200</v>
      </c>
      <c r="AT41" s="13" t="n">
        <f aca="false">AP41*(1-$B$12)-AS41*$B$13/4</f>
        <v>425554.85775197</v>
      </c>
      <c r="AU41" s="13" t="n">
        <f aca="false">0</f>
        <v>0</v>
      </c>
      <c r="AV41" s="13" t="n">
        <f aca="false">AT41-AR41-AU41</f>
        <v>-1474445.14224803</v>
      </c>
      <c r="AW41" s="23" t="n">
        <f aca="false">(1+$B$16)^(-$A41/4)</f>
        <v>0.799370585593037</v>
      </c>
      <c r="AX41" s="13" t="n">
        <f aca="false">AV41*AW41</f>
        <v>-1178628.07678362</v>
      </c>
      <c r="AY41" s="13" t="n">
        <f aca="false">AV41</f>
        <v>-1474445.14224803</v>
      </c>
    </row>
    <row r="42" customFormat="false" ht="15" hidden="false" customHeight="false" outlineLevel="0" collapsed="false">
      <c r="A42" s="0" t="n">
        <v>13</v>
      </c>
      <c r="B42" s="0" t="n">
        <f aca="false">$A42-$G$4-1</f>
        <v>2</v>
      </c>
      <c r="C42" s="0" t="n">
        <f aca="false">IF(B42&lt;0,-1,MOD(B42,$B$8+$B$10))</f>
        <v>2</v>
      </c>
      <c r="D42" s="0" t="n">
        <f aca="false">IF(B42&lt;0,0,INT(B42/($B$8+$B$10)))</f>
        <v>0</v>
      </c>
      <c r="E42" s="0" t="n">
        <f aca="false">IF($A42&lt;=$G$4,$E$4,$E$4*(1-$H$4)^(D42+1))</f>
        <v>4200</v>
      </c>
      <c r="F42" s="13" t="n">
        <f aca="false">IF($A42&lt;=$G$4,$E$4*$F$4/4,IF(C42&gt;=$B$8+$B$9,E42*$B$4*(1+$B$5)^(($G$4+$B$8+D42*($B$8+$B$10))/4)/4,0))</f>
        <v>0</v>
      </c>
      <c r="G42" s="13" t="n">
        <f aca="false">IF($A42&lt;=$G$4,$E$4*$F$4,IF(C42&gt;=$B$8,E42*$B$4*(1+$B$5)^(($G$4+$B$8+D42*($B$8+$B$10))/4),0))</f>
        <v>0</v>
      </c>
      <c r="H42" s="13" t="n">
        <f aca="false">IF($A42&lt;=$G$4,0,IF(C42=0,E42*$B$6*(1+$B$7)^(($G$4+D42*($B$8+$B$10))/4),0)+IF(C42=$B$8,$B$11*$B$4*(1+$B$5)^(($G$4+$B$8+D42*($B$8+$B$10))/4)*E42,0))</f>
        <v>0</v>
      </c>
      <c r="I42" s="23" t="n">
        <f aca="false">IF($A42&lt;=$G$4,0,IF(C42&lt;$B$8,E42,0))</f>
        <v>4200</v>
      </c>
      <c r="J42" s="23" t="n">
        <f aca="false">$A42-$G$5-1</f>
        <v>-4</v>
      </c>
      <c r="K42" s="23" t="n">
        <f aca="false">IF(J42&lt;0,-1,MOD(J42,$B$8+$B$10))</f>
        <v>-1</v>
      </c>
      <c r="L42" s="23" t="n">
        <f aca="false">IF(J42&lt;0,0,INT(J42/($B$8+$B$10)))</f>
        <v>0</v>
      </c>
      <c r="M42" s="13" t="n">
        <f aca="false">IF($A42&lt;=$G$5,$E$5,$E$5*(1-$H$5)^(L42+1))</f>
        <v>3100</v>
      </c>
      <c r="N42" s="13" t="n">
        <f aca="false">IF($A42&lt;=$G$5,$E$5*$F$5/4,IF(K42&gt;=$B$8+$B$9,M42*$B$4*(1+$B$5)^(($G$5+$B$8+L42*($B$8+$B$10))/4)/4,0))</f>
        <v>236375</v>
      </c>
      <c r="O42" s="13" t="n">
        <f aca="false">IF($A42&lt;=$G$5,$E$5*$F$5,IF(K42&gt;=$B$8,M42*$B$4*(1+$B$5)^(($G$5+$B$8+L42*($B$8+$B$10))/4),0))</f>
        <v>945500</v>
      </c>
      <c r="P42" s="13" t="n">
        <f aca="false">IF($A42&lt;=$G$5,0,IF(K42=0,M42*$B$6*(1+$B$7)^(($G$5+L42*($B$8+$B$10))/4),0)+IF(K42=$B$8,$B$11*$B$4*(1+$B$5)^(($G$5+$B$8+L42*($B$8+$B$10))/4)*M42,0))</f>
        <v>0</v>
      </c>
      <c r="Q42" s="23" t="n">
        <f aca="false">IF($A42&lt;=$G$5,0,IF(K42&lt;$B$8,M42,0))</f>
        <v>0</v>
      </c>
      <c r="R42" s="23" t="n">
        <f aca="false">$A42-$G$6-1</f>
        <v>-14</v>
      </c>
      <c r="S42" s="23" t="n">
        <f aca="false">IF(R42&lt;0,-1,MOD(R42,$B$8+$B$10))</f>
        <v>-1</v>
      </c>
      <c r="T42" s="23" t="n">
        <f aca="false">IF(R42&lt;0,0,INT(R42/($B$8+$B$10)))</f>
        <v>0</v>
      </c>
      <c r="U42" s="13" t="n">
        <f aca="false">IF($A42&lt;=$G$6,$E$6,$E$6*(1-$H$6)^(T42+1))</f>
        <v>1540</v>
      </c>
      <c r="V42" s="13" t="n">
        <f aca="false">IF($A42&lt;=$G$6,$E$6*$F$6/4,IF(S42&gt;=$B$8+$B$9,U42*$B$4*(1+$B$5)^(($G$6+$B$8+T42*($B$8+$B$10))/4)/4,0))</f>
        <v>113960</v>
      </c>
      <c r="W42" s="13" t="n">
        <f aca="false">IF($A42&lt;=$G$6,$E$6*$F$6,IF(S42&gt;=$B$8,U42*$B$4*(1+$B$5)^(($G$6+$B$8+T42*($B$8+$B$10))/4),0))</f>
        <v>455840</v>
      </c>
      <c r="X42" s="13" t="n">
        <f aca="false">IF($A42&lt;=$G$6,0,IF(S42=0,U42*$B$6*(1+$B$7)^(($G$6+T42*($B$8+$B$10))/4),0)+IF(S42=$B$8,$B$11*$B$4*(1+$B$5)^(($G$6+$B$8+T42*($B$8+$B$10))/4)*U42,0))</f>
        <v>0</v>
      </c>
      <c r="Y42" s="23" t="n">
        <f aca="false">IF($A42&lt;=$G$6,0,IF(S42&lt;$B$8,U42,0))</f>
        <v>0</v>
      </c>
      <c r="Z42" s="23" t="n">
        <f aca="false">$A42-$G$7-1</f>
        <v>6</v>
      </c>
      <c r="AA42" s="23" t="n">
        <f aca="false">IF(Z42&lt;0,-1,MOD(Z42,$B$8+$B$10))</f>
        <v>6</v>
      </c>
      <c r="AB42" s="23" t="n">
        <f aca="false">IF(Z42&lt;0,0,INT(Z42/($B$8+$B$10)))</f>
        <v>0</v>
      </c>
      <c r="AC42" s="23" t="n">
        <f aca="false">IF($A42&lt;=$G$7,$E$7,$E$7*(1-$H$7)^(AB42+1))</f>
        <v>1000</v>
      </c>
      <c r="AD42" s="13" t="n">
        <f aca="false">IF($A42&lt;=$G$7,$E$7*$F$7/4,IF(AA42&gt;=$B$8+$B$9,AC42*$B$4*(1+$B$5)^(($G$7+$B$8+AB42*($B$8+$B$10))/4)/4,0))</f>
        <v>77555.0100488435</v>
      </c>
      <c r="AE42" s="13" t="n">
        <f aca="false">IF($A42&lt;=$G$7,$E$7*$F$7,IF(AA42&gt;=$B$8,AC42*$B$4*(1+$B$5)^(($G$7+$B$8+AB42*($B$8+$B$10))/4),0))</f>
        <v>310220.040195374</v>
      </c>
      <c r="AF42" s="13" t="n">
        <f aca="false">IF($A42&lt;=$G$7,0,IF(AA42=0,AC42*$B$6*(1+$B$7)^(($G$7+AB42*($B$8+$B$10))/4),0)+IF(AA42=$B$8,$B$11*$B$4*(1+$B$5)^(($G$7+$B$8+AB42*($B$8+$B$10))/4)*AC42,0))</f>
        <v>0</v>
      </c>
      <c r="AG42" s="23" t="n">
        <f aca="false">IF($A42&lt;=$G$7,0,IF(AA42&lt;$B$8,AC42,0))</f>
        <v>0</v>
      </c>
      <c r="AH42" s="23" t="n">
        <f aca="false">$A42-$G$8-1</f>
        <v>12</v>
      </c>
      <c r="AI42" s="23" t="n">
        <f aca="false">IF(AH42&lt;0,-1,MOD(AH42,$B$8+$B$10))</f>
        <v>12</v>
      </c>
      <c r="AJ42" s="23" t="n">
        <f aca="false">IF(AH42&lt;0,0,INT(AH42/($B$8+$B$10)))</f>
        <v>0</v>
      </c>
      <c r="AK42" s="23" t="n">
        <f aca="false">IF($A42&lt;=$G$8,$E$8,$E$8*(1-$H$8)^(AJ42+1))</f>
        <v>2160</v>
      </c>
      <c r="AL42" s="13" t="n">
        <f aca="false">IF($A42&lt;=$G$8,$E$8*$F$8/4,IF(AI42&gt;=$B$8+$B$9,AK42*$B$4*(1+$B$5)^(($G$8+$B$8+AJ42*($B$8+$B$10))/4)/4,0))</f>
        <v>163819.103991457</v>
      </c>
      <c r="AM42" s="13" t="n">
        <f aca="false">IF($A42&lt;=$G$8,$E$8*$F$8,IF(AI42&gt;=$B$8,AK42*$B$4*(1+$B$5)^(($G$8+$B$8+AJ42*($B$8+$B$10))/4),0))</f>
        <v>655276.415965829</v>
      </c>
      <c r="AN42" s="13" t="n">
        <f aca="false">IF($A42&lt;=$G$8,0,IF(AI42=0,AK42*$B$6*(1+$B$7)^(($G$8+AJ42*($B$8+$B$10))/4),0)+IF(AI42=$B$8,$B$11*$B$4*(1+$B$5)^(($G$8+$B$8+AJ42*($B$8+$B$10))/4)*AK42,0))</f>
        <v>0</v>
      </c>
      <c r="AO42" s="23" t="n">
        <f aca="false">IF($A42&lt;=$G$8,0,IF(AI42&lt;$B$8,AK42,0))</f>
        <v>0</v>
      </c>
      <c r="AP42" s="13" t="n">
        <f aca="false">F42+N42+V42+AD42+AL42</f>
        <v>591709.114040301</v>
      </c>
      <c r="AQ42" s="13" t="n">
        <f aca="false">G42+O42+W42+AE42+AM42</f>
        <v>2366836.4561612</v>
      </c>
      <c r="AR42" s="13" t="n">
        <f aca="false">H42+P42+X42+AF42+AN42+IF($A42=$B$15,$B$14,0)</f>
        <v>0</v>
      </c>
      <c r="AS42" s="23" t="n">
        <f aca="false">I42+Q42+Y42+AG42+AO42</f>
        <v>4200</v>
      </c>
      <c r="AT42" s="13" t="n">
        <f aca="false">AP42*(1-$B$12)-AS42*$B$13/4</f>
        <v>498456.567197883</v>
      </c>
      <c r="AU42" s="13" t="n">
        <f aca="false">0</f>
        <v>0</v>
      </c>
      <c r="AV42" s="13" t="n">
        <f aca="false">AT42-AR42-AU42</f>
        <v>498456.567197883</v>
      </c>
      <c r="AW42" s="23" t="n">
        <f aca="false">(1+$B$16)^(-$A42/4)</f>
        <v>0.784591942568485</v>
      </c>
      <c r="AX42" s="13" t="n">
        <f aca="false">AV42*AW42</f>
        <v>391085.006343806</v>
      </c>
      <c r="AY42" s="13" t="n">
        <f aca="false">AV42</f>
        <v>498456.567197883</v>
      </c>
    </row>
    <row r="43" customFormat="false" ht="15" hidden="false" customHeight="false" outlineLevel="0" collapsed="false">
      <c r="A43" s="0" t="n">
        <v>14</v>
      </c>
      <c r="B43" s="0" t="n">
        <f aca="false">$A43-$G$4-1</f>
        <v>3</v>
      </c>
      <c r="C43" s="0" t="n">
        <f aca="false">IF(B43&lt;0,-1,MOD(B43,$B$8+$B$10))</f>
        <v>3</v>
      </c>
      <c r="D43" s="0" t="n">
        <f aca="false">IF(B43&lt;0,0,INT(B43/($B$8+$B$10)))</f>
        <v>0</v>
      </c>
      <c r="E43" s="0" t="n">
        <f aca="false">IF($A43&lt;=$G$4,$E$4,$E$4*(1-$H$4)^(D43+1))</f>
        <v>4200</v>
      </c>
      <c r="F43" s="13" t="n">
        <f aca="false">IF($A43&lt;=$G$4,$E$4*$F$4/4,IF(C43&gt;=$B$8+$B$9,E43*$B$4*(1+$B$5)^(($G$4+$B$8+D43*($B$8+$B$10))/4)/4,0))</f>
        <v>0</v>
      </c>
      <c r="G43" s="13" t="n">
        <f aca="false">IF($A43&lt;=$G$4,$E$4*$F$4,IF(C43&gt;=$B$8,E43*$B$4*(1+$B$5)^(($G$4+$B$8+D43*($B$8+$B$10))/4),0))</f>
        <v>1322468.03135288</v>
      </c>
      <c r="H43" s="13" t="n">
        <f aca="false">IF($A43&lt;=$G$4,0,IF(C43=0,E43*$B$6*(1+$B$7)^(($G$4+D43*($B$8+$B$10))/4),0)+IF(C43=$B$8,$B$11*$B$4*(1+$B$5)^(($G$4+$B$8+D43*($B$8+$B$10))/4)*E43,0))</f>
        <v>158696.163762346</v>
      </c>
      <c r="I43" s="23" t="n">
        <f aca="false">IF($A43&lt;=$G$4,0,IF(C43&lt;$B$8,E43,0))</f>
        <v>0</v>
      </c>
      <c r="J43" s="23" t="n">
        <f aca="false">$A43-$G$5-1</f>
        <v>-3</v>
      </c>
      <c r="K43" s="23" t="n">
        <f aca="false">IF(J43&lt;0,-1,MOD(J43,$B$8+$B$10))</f>
        <v>-1</v>
      </c>
      <c r="L43" s="23" t="n">
        <f aca="false">IF(J43&lt;0,0,INT(J43/($B$8+$B$10)))</f>
        <v>0</v>
      </c>
      <c r="M43" s="13" t="n">
        <f aca="false">IF($A43&lt;=$G$5,$E$5,$E$5*(1-$H$5)^(L43+1))</f>
        <v>3100</v>
      </c>
      <c r="N43" s="13" t="n">
        <f aca="false">IF($A43&lt;=$G$5,$E$5*$F$5/4,IF(K43&gt;=$B$8+$B$9,M43*$B$4*(1+$B$5)^(($G$5+$B$8+L43*($B$8+$B$10))/4)/4,0))</f>
        <v>236375</v>
      </c>
      <c r="O43" s="13" t="n">
        <f aca="false">IF($A43&lt;=$G$5,$E$5*$F$5,IF(K43&gt;=$B$8,M43*$B$4*(1+$B$5)^(($G$5+$B$8+L43*($B$8+$B$10))/4),0))</f>
        <v>945500</v>
      </c>
      <c r="P43" s="13" t="n">
        <f aca="false">IF($A43&lt;=$G$5,0,IF(K43=0,M43*$B$6*(1+$B$7)^(($G$5+L43*($B$8+$B$10))/4),0)+IF(K43=$B$8,$B$11*$B$4*(1+$B$5)^(($G$5+$B$8+L43*($B$8+$B$10))/4)*M43,0))</f>
        <v>0</v>
      </c>
      <c r="Q43" s="23" t="n">
        <f aca="false">IF($A43&lt;=$G$5,0,IF(K43&lt;$B$8,M43,0))</f>
        <v>0</v>
      </c>
      <c r="R43" s="23" t="n">
        <f aca="false">$A43-$G$6-1</f>
        <v>-13</v>
      </c>
      <c r="S43" s="23" t="n">
        <f aca="false">IF(R43&lt;0,-1,MOD(R43,$B$8+$B$10))</f>
        <v>-1</v>
      </c>
      <c r="T43" s="23" t="n">
        <f aca="false">IF(R43&lt;0,0,INT(R43/($B$8+$B$10)))</f>
        <v>0</v>
      </c>
      <c r="U43" s="13" t="n">
        <f aca="false">IF($A43&lt;=$G$6,$E$6,$E$6*(1-$H$6)^(T43+1))</f>
        <v>1540</v>
      </c>
      <c r="V43" s="13" t="n">
        <f aca="false">IF($A43&lt;=$G$6,$E$6*$F$6/4,IF(S43&gt;=$B$8+$B$9,U43*$B$4*(1+$B$5)^(($G$6+$B$8+T43*($B$8+$B$10))/4)/4,0))</f>
        <v>113960</v>
      </c>
      <c r="W43" s="13" t="n">
        <f aca="false">IF($A43&lt;=$G$6,$E$6*$F$6,IF(S43&gt;=$B$8,U43*$B$4*(1+$B$5)^(($G$6+$B$8+T43*($B$8+$B$10))/4),0))</f>
        <v>455840</v>
      </c>
      <c r="X43" s="13" t="n">
        <f aca="false">IF($A43&lt;=$G$6,0,IF(S43=0,U43*$B$6*(1+$B$7)^(($G$6+T43*($B$8+$B$10))/4),0)+IF(S43=$B$8,$B$11*$B$4*(1+$B$5)^(($G$6+$B$8+T43*($B$8+$B$10))/4)*U43,0))</f>
        <v>0</v>
      </c>
      <c r="Y43" s="23" t="n">
        <f aca="false">IF($A43&lt;=$G$6,0,IF(S43&lt;$B$8,U43,0))</f>
        <v>0</v>
      </c>
      <c r="Z43" s="23" t="n">
        <f aca="false">$A43-$G$7-1</f>
        <v>7</v>
      </c>
      <c r="AA43" s="23" t="n">
        <f aca="false">IF(Z43&lt;0,-1,MOD(Z43,$B$8+$B$10))</f>
        <v>7</v>
      </c>
      <c r="AB43" s="23" t="n">
        <f aca="false">IF(Z43&lt;0,0,INT(Z43/($B$8+$B$10)))</f>
        <v>0</v>
      </c>
      <c r="AC43" s="23" t="n">
        <f aca="false">IF($A43&lt;=$G$7,$E$7,$E$7*(1-$H$7)^(AB43+1))</f>
        <v>1000</v>
      </c>
      <c r="AD43" s="13" t="n">
        <f aca="false">IF($A43&lt;=$G$7,$E$7*$F$7/4,IF(AA43&gt;=$B$8+$B$9,AC43*$B$4*(1+$B$5)^(($G$7+$B$8+AB43*($B$8+$B$10))/4)/4,0))</f>
        <v>77555.0100488435</v>
      </c>
      <c r="AE43" s="13" t="n">
        <f aca="false">IF($A43&lt;=$G$7,$E$7*$F$7,IF(AA43&gt;=$B$8,AC43*$B$4*(1+$B$5)^(($G$7+$B$8+AB43*($B$8+$B$10))/4),0))</f>
        <v>310220.040195374</v>
      </c>
      <c r="AF43" s="13" t="n">
        <f aca="false">IF($A43&lt;=$G$7,0,IF(AA43=0,AC43*$B$6*(1+$B$7)^(($G$7+AB43*($B$8+$B$10))/4),0)+IF(AA43=$B$8,$B$11*$B$4*(1+$B$5)^(($G$7+$B$8+AB43*($B$8+$B$10))/4)*AC43,0))</f>
        <v>0</v>
      </c>
      <c r="AG43" s="23" t="n">
        <f aca="false">IF($A43&lt;=$G$7,0,IF(AA43&lt;$B$8,AC43,0))</f>
        <v>0</v>
      </c>
      <c r="AH43" s="23" t="n">
        <f aca="false">$A43-$G$8-1</f>
        <v>13</v>
      </c>
      <c r="AI43" s="23" t="n">
        <f aca="false">IF(AH43&lt;0,-1,MOD(AH43,$B$8+$B$10))</f>
        <v>13</v>
      </c>
      <c r="AJ43" s="23" t="n">
        <f aca="false">IF(AH43&lt;0,0,INT(AH43/($B$8+$B$10)))</f>
        <v>0</v>
      </c>
      <c r="AK43" s="23" t="n">
        <f aca="false">IF($A43&lt;=$G$8,$E$8,$E$8*(1-$H$8)^(AJ43+1))</f>
        <v>2160</v>
      </c>
      <c r="AL43" s="13" t="n">
        <f aca="false">IF($A43&lt;=$G$8,$E$8*$F$8/4,IF(AI43&gt;=$B$8+$B$9,AK43*$B$4*(1+$B$5)^(($G$8+$B$8+AJ43*($B$8+$B$10))/4)/4,0))</f>
        <v>163819.103991457</v>
      </c>
      <c r="AM43" s="13" t="n">
        <f aca="false">IF($A43&lt;=$G$8,$E$8*$F$8,IF(AI43&gt;=$B$8,AK43*$B$4*(1+$B$5)^(($G$8+$B$8+AJ43*($B$8+$B$10))/4),0))</f>
        <v>655276.415965829</v>
      </c>
      <c r="AN43" s="13" t="n">
        <f aca="false">IF($A43&lt;=$G$8,0,IF(AI43=0,AK43*$B$6*(1+$B$7)^(($G$8+AJ43*($B$8+$B$10))/4),0)+IF(AI43=$B$8,$B$11*$B$4*(1+$B$5)^(($G$8+$B$8+AJ43*($B$8+$B$10))/4)*AK43,0))</f>
        <v>0</v>
      </c>
      <c r="AO43" s="23" t="n">
        <f aca="false">IF($A43&lt;=$G$8,0,IF(AI43&lt;$B$8,AK43,0))</f>
        <v>0</v>
      </c>
      <c r="AP43" s="13" t="n">
        <f aca="false">F43+N43+V43+AD43+AL43</f>
        <v>591709.114040301</v>
      </c>
      <c r="AQ43" s="13" t="n">
        <f aca="false">G43+O43+W43+AE43+AM43</f>
        <v>3689304.48751408</v>
      </c>
      <c r="AR43" s="13" t="n">
        <f aca="false">H43+P43+X43+AF43+AN43+IF($A43=$B$15,$B$14,0)</f>
        <v>158696.163762346</v>
      </c>
      <c r="AS43" s="23" t="n">
        <f aca="false">I43+Q43+Y43+AG43+AO43</f>
        <v>0</v>
      </c>
      <c r="AT43" s="13" t="n">
        <f aca="false">AP43*(1-$B$12)-AS43*$B$13/4</f>
        <v>556206.567197883</v>
      </c>
      <c r="AU43" s="13" t="n">
        <f aca="false">0</f>
        <v>0</v>
      </c>
      <c r="AV43" s="13" t="n">
        <f aca="false">AT43-AR43-AU43</f>
        <v>397510.403435537</v>
      </c>
      <c r="AW43" s="23" t="n">
        <f aca="false">(1+$B$16)^(-$A43/4)</f>
        <v>0.770086524870939</v>
      </c>
      <c r="AX43" s="13" t="n">
        <f aca="false">AV43*AW43</f>
        <v>306117.405181718</v>
      </c>
      <c r="AY43" s="13" t="n">
        <f aca="false">AV43</f>
        <v>397510.403435537</v>
      </c>
    </row>
    <row r="44" customFormat="false" ht="15" hidden="false" customHeight="false" outlineLevel="0" collapsed="false">
      <c r="A44" s="0" t="n">
        <v>15</v>
      </c>
      <c r="B44" s="0" t="n">
        <f aca="false">$A44-$G$4-1</f>
        <v>4</v>
      </c>
      <c r="C44" s="0" t="n">
        <f aca="false">IF(B44&lt;0,-1,MOD(B44,$B$8+$B$10))</f>
        <v>4</v>
      </c>
      <c r="D44" s="0" t="n">
        <f aca="false">IF(B44&lt;0,0,INT(B44/($B$8+$B$10)))</f>
        <v>0</v>
      </c>
      <c r="E44" s="0" t="n">
        <f aca="false">IF($A44&lt;=$G$4,$E$4,$E$4*(1-$H$4)^(D44+1))</f>
        <v>4200</v>
      </c>
      <c r="F44" s="13" t="n">
        <f aca="false">IF($A44&lt;=$G$4,$E$4*$F$4/4,IF(C44&gt;=$B$8+$B$9,E44*$B$4*(1+$B$5)^(($G$4+$B$8+D44*($B$8+$B$10))/4)/4,0))</f>
        <v>0</v>
      </c>
      <c r="G44" s="13" t="n">
        <f aca="false">IF($A44&lt;=$G$4,$E$4*$F$4,IF(C44&gt;=$B$8,E44*$B$4*(1+$B$5)^(($G$4+$B$8+D44*($B$8+$B$10))/4),0))</f>
        <v>1322468.03135288</v>
      </c>
      <c r="H44" s="13" t="n">
        <f aca="false">IF($A44&lt;=$G$4,0,IF(C44=0,E44*$B$6*(1+$B$7)^(($G$4+D44*($B$8+$B$10))/4),0)+IF(C44=$B$8,$B$11*$B$4*(1+$B$5)^(($G$4+$B$8+D44*($B$8+$B$10))/4)*E44,0))</f>
        <v>0</v>
      </c>
      <c r="I44" s="23" t="n">
        <f aca="false">IF($A44&lt;=$G$4,0,IF(C44&lt;$B$8,E44,0))</f>
        <v>0</v>
      </c>
      <c r="J44" s="23" t="n">
        <f aca="false">$A44-$G$5-1</f>
        <v>-2</v>
      </c>
      <c r="K44" s="23" t="n">
        <f aca="false">IF(J44&lt;0,-1,MOD(J44,$B$8+$B$10))</f>
        <v>-1</v>
      </c>
      <c r="L44" s="23" t="n">
        <f aca="false">IF(J44&lt;0,0,INT(J44/($B$8+$B$10)))</f>
        <v>0</v>
      </c>
      <c r="M44" s="13" t="n">
        <f aca="false">IF($A44&lt;=$G$5,$E$5,$E$5*(1-$H$5)^(L44+1))</f>
        <v>3100</v>
      </c>
      <c r="N44" s="13" t="n">
        <f aca="false">IF($A44&lt;=$G$5,$E$5*$F$5/4,IF(K44&gt;=$B$8+$B$9,M44*$B$4*(1+$B$5)^(($G$5+$B$8+L44*($B$8+$B$10))/4)/4,0))</f>
        <v>236375</v>
      </c>
      <c r="O44" s="13" t="n">
        <f aca="false">IF($A44&lt;=$G$5,$E$5*$F$5,IF(K44&gt;=$B$8,M44*$B$4*(1+$B$5)^(($G$5+$B$8+L44*($B$8+$B$10))/4),0))</f>
        <v>945500</v>
      </c>
      <c r="P44" s="13" t="n">
        <f aca="false">IF($A44&lt;=$G$5,0,IF(K44=0,M44*$B$6*(1+$B$7)^(($G$5+L44*($B$8+$B$10))/4),0)+IF(K44=$B$8,$B$11*$B$4*(1+$B$5)^(($G$5+$B$8+L44*($B$8+$B$10))/4)*M44,0))</f>
        <v>0</v>
      </c>
      <c r="Q44" s="23" t="n">
        <f aca="false">IF($A44&lt;=$G$5,0,IF(K44&lt;$B$8,M44,0))</f>
        <v>0</v>
      </c>
      <c r="R44" s="23" t="n">
        <f aca="false">$A44-$G$6-1</f>
        <v>-12</v>
      </c>
      <c r="S44" s="23" t="n">
        <f aca="false">IF(R44&lt;0,-1,MOD(R44,$B$8+$B$10))</f>
        <v>-1</v>
      </c>
      <c r="T44" s="23" t="n">
        <f aca="false">IF(R44&lt;0,0,INT(R44/($B$8+$B$10)))</f>
        <v>0</v>
      </c>
      <c r="U44" s="13" t="n">
        <f aca="false">IF($A44&lt;=$G$6,$E$6,$E$6*(1-$H$6)^(T44+1))</f>
        <v>1540</v>
      </c>
      <c r="V44" s="13" t="n">
        <f aca="false">IF($A44&lt;=$G$6,$E$6*$F$6/4,IF(S44&gt;=$B$8+$B$9,U44*$B$4*(1+$B$5)^(($G$6+$B$8+T44*($B$8+$B$10))/4)/4,0))</f>
        <v>113960</v>
      </c>
      <c r="W44" s="13" t="n">
        <f aca="false">IF($A44&lt;=$G$6,$E$6*$F$6,IF(S44&gt;=$B$8,U44*$B$4*(1+$B$5)^(($G$6+$B$8+T44*($B$8+$B$10))/4),0))</f>
        <v>455840</v>
      </c>
      <c r="X44" s="13" t="n">
        <f aca="false">IF($A44&lt;=$G$6,0,IF(S44=0,U44*$B$6*(1+$B$7)^(($G$6+T44*($B$8+$B$10))/4),0)+IF(S44=$B$8,$B$11*$B$4*(1+$B$5)^(($G$6+$B$8+T44*($B$8+$B$10))/4)*U44,0))</f>
        <v>0</v>
      </c>
      <c r="Y44" s="23" t="n">
        <f aca="false">IF($A44&lt;=$G$6,0,IF(S44&lt;$B$8,U44,0))</f>
        <v>0</v>
      </c>
      <c r="Z44" s="23" t="n">
        <f aca="false">$A44-$G$7-1</f>
        <v>8</v>
      </c>
      <c r="AA44" s="23" t="n">
        <f aca="false">IF(Z44&lt;0,-1,MOD(Z44,$B$8+$B$10))</f>
        <v>8</v>
      </c>
      <c r="AB44" s="23" t="n">
        <f aca="false">IF(Z44&lt;0,0,INT(Z44/($B$8+$B$10)))</f>
        <v>0</v>
      </c>
      <c r="AC44" s="23" t="n">
        <f aca="false">IF($A44&lt;=$G$7,$E$7,$E$7*(1-$H$7)^(AB44+1))</f>
        <v>1000</v>
      </c>
      <c r="AD44" s="13" t="n">
        <f aca="false">IF($A44&lt;=$G$7,$E$7*$F$7/4,IF(AA44&gt;=$B$8+$B$9,AC44*$B$4*(1+$B$5)^(($G$7+$B$8+AB44*($B$8+$B$10))/4)/4,0))</f>
        <v>77555.0100488435</v>
      </c>
      <c r="AE44" s="13" t="n">
        <f aca="false">IF($A44&lt;=$G$7,$E$7*$F$7,IF(AA44&gt;=$B$8,AC44*$B$4*(1+$B$5)^(($G$7+$B$8+AB44*($B$8+$B$10))/4),0))</f>
        <v>310220.040195374</v>
      </c>
      <c r="AF44" s="13" t="n">
        <f aca="false">IF($A44&lt;=$G$7,0,IF(AA44=0,AC44*$B$6*(1+$B$7)^(($G$7+AB44*($B$8+$B$10))/4),0)+IF(AA44=$B$8,$B$11*$B$4*(1+$B$5)^(($G$7+$B$8+AB44*($B$8+$B$10))/4)*AC44,0))</f>
        <v>0</v>
      </c>
      <c r="AG44" s="23" t="n">
        <f aca="false">IF($A44&lt;=$G$7,0,IF(AA44&lt;$B$8,AC44,0))</f>
        <v>0</v>
      </c>
      <c r="AH44" s="23" t="n">
        <f aca="false">$A44-$G$8-1</f>
        <v>14</v>
      </c>
      <c r="AI44" s="23" t="n">
        <f aca="false">IF(AH44&lt;0,-1,MOD(AH44,$B$8+$B$10))</f>
        <v>14</v>
      </c>
      <c r="AJ44" s="23" t="n">
        <f aca="false">IF(AH44&lt;0,0,INT(AH44/($B$8+$B$10)))</f>
        <v>0</v>
      </c>
      <c r="AK44" s="23" t="n">
        <f aca="false">IF($A44&lt;=$G$8,$E$8,$E$8*(1-$H$8)^(AJ44+1))</f>
        <v>2160</v>
      </c>
      <c r="AL44" s="13" t="n">
        <f aca="false">IF($A44&lt;=$G$8,$E$8*$F$8/4,IF(AI44&gt;=$B$8+$B$9,AK44*$B$4*(1+$B$5)^(($G$8+$B$8+AJ44*($B$8+$B$10))/4)/4,0))</f>
        <v>163819.103991457</v>
      </c>
      <c r="AM44" s="13" t="n">
        <f aca="false">IF($A44&lt;=$G$8,$E$8*$F$8,IF(AI44&gt;=$B$8,AK44*$B$4*(1+$B$5)^(($G$8+$B$8+AJ44*($B$8+$B$10))/4),0))</f>
        <v>655276.415965829</v>
      </c>
      <c r="AN44" s="13" t="n">
        <f aca="false">IF($A44&lt;=$G$8,0,IF(AI44=0,AK44*$B$6*(1+$B$7)^(($G$8+AJ44*($B$8+$B$10))/4),0)+IF(AI44=$B$8,$B$11*$B$4*(1+$B$5)^(($G$8+$B$8+AJ44*($B$8+$B$10))/4)*AK44,0))</f>
        <v>0</v>
      </c>
      <c r="AO44" s="23" t="n">
        <f aca="false">IF($A44&lt;=$G$8,0,IF(AI44&lt;$B$8,AK44,0))</f>
        <v>0</v>
      </c>
      <c r="AP44" s="13" t="n">
        <f aca="false">F44+N44+V44+AD44+AL44</f>
        <v>591709.114040301</v>
      </c>
      <c r="AQ44" s="13" t="n">
        <f aca="false">G44+O44+W44+AE44+AM44</f>
        <v>3689304.48751408</v>
      </c>
      <c r="AR44" s="13" t="n">
        <f aca="false">H44+P44+X44+AF44+AN44+IF($A44=$B$15,$B$14,0)</f>
        <v>0</v>
      </c>
      <c r="AS44" s="23" t="n">
        <f aca="false">I44+Q44+Y44+AG44+AO44</f>
        <v>0</v>
      </c>
      <c r="AT44" s="13" t="n">
        <f aca="false">AP44*(1-$B$12)-AS44*$B$13/4</f>
        <v>556206.567197883</v>
      </c>
      <c r="AU44" s="13" t="n">
        <f aca="false">0</f>
        <v>0</v>
      </c>
      <c r="AV44" s="13" t="n">
        <f aca="false">AT44-AR44-AU44</f>
        <v>556206.567197883</v>
      </c>
      <c r="AW44" s="23" t="n">
        <f aca="false">(1+$B$16)^(-$A44/4)</f>
        <v>0.755849281151693</v>
      </c>
      <c r="AX44" s="13" t="n">
        <f aca="false">AV44*AW44</f>
        <v>420408.33398837</v>
      </c>
      <c r="AY44" s="13" t="n">
        <f aca="false">AV44</f>
        <v>556206.567197883</v>
      </c>
    </row>
    <row r="45" customFormat="false" ht="15" hidden="false" customHeight="false" outlineLevel="0" collapsed="false">
      <c r="A45" s="0" t="n">
        <v>16</v>
      </c>
      <c r="B45" s="0" t="n">
        <f aca="false">$A45-$G$4-1</f>
        <v>5</v>
      </c>
      <c r="C45" s="0" t="n">
        <f aca="false">IF(B45&lt;0,-1,MOD(B45,$B$8+$B$10))</f>
        <v>5</v>
      </c>
      <c r="D45" s="0" t="n">
        <f aca="false">IF(B45&lt;0,0,INT(B45/($B$8+$B$10)))</f>
        <v>0</v>
      </c>
      <c r="E45" s="0" t="n">
        <f aca="false">IF($A45&lt;=$G$4,$E$4,$E$4*(1-$H$4)^(D45+1))</f>
        <v>4200</v>
      </c>
      <c r="F45" s="13" t="n">
        <f aca="false">IF($A45&lt;=$G$4,$E$4*$F$4/4,IF(C45&gt;=$B$8+$B$9,E45*$B$4*(1+$B$5)^(($G$4+$B$8+D45*($B$8+$B$10))/4)/4,0))</f>
        <v>0</v>
      </c>
      <c r="G45" s="13" t="n">
        <f aca="false">IF($A45&lt;=$G$4,$E$4*$F$4,IF(C45&gt;=$B$8,E45*$B$4*(1+$B$5)^(($G$4+$B$8+D45*($B$8+$B$10))/4),0))</f>
        <v>1322468.03135288</v>
      </c>
      <c r="H45" s="13" t="n">
        <f aca="false">IF($A45&lt;=$G$4,0,IF(C45=0,E45*$B$6*(1+$B$7)^(($G$4+D45*($B$8+$B$10))/4),0)+IF(C45=$B$8,$B$11*$B$4*(1+$B$5)^(($G$4+$B$8+D45*($B$8+$B$10))/4)*E45,0))</f>
        <v>0</v>
      </c>
      <c r="I45" s="23" t="n">
        <f aca="false">IF($A45&lt;=$G$4,0,IF(C45&lt;$B$8,E45,0))</f>
        <v>0</v>
      </c>
      <c r="J45" s="23" t="n">
        <f aca="false">$A45-$G$5-1</f>
        <v>-1</v>
      </c>
      <c r="K45" s="23" t="n">
        <f aca="false">IF(J45&lt;0,-1,MOD(J45,$B$8+$B$10))</f>
        <v>-1</v>
      </c>
      <c r="L45" s="23" t="n">
        <f aca="false">IF(J45&lt;0,0,INT(J45/($B$8+$B$10)))</f>
        <v>0</v>
      </c>
      <c r="M45" s="13" t="n">
        <f aca="false">IF($A45&lt;=$G$5,$E$5,$E$5*(1-$H$5)^(L45+1))</f>
        <v>3100</v>
      </c>
      <c r="N45" s="13" t="n">
        <f aca="false">IF($A45&lt;=$G$5,$E$5*$F$5/4,IF(K45&gt;=$B$8+$B$9,M45*$B$4*(1+$B$5)^(($G$5+$B$8+L45*($B$8+$B$10))/4)/4,0))</f>
        <v>236375</v>
      </c>
      <c r="O45" s="13" t="n">
        <f aca="false">IF($A45&lt;=$G$5,$E$5*$F$5,IF(K45&gt;=$B$8,M45*$B$4*(1+$B$5)^(($G$5+$B$8+L45*($B$8+$B$10))/4),0))</f>
        <v>945500</v>
      </c>
      <c r="P45" s="13" t="n">
        <f aca="false">IF($A45&lt;=$G$5,0,IF(K45=0,M45*$B$6*(1+$B$7)^(($G$5+L45*($B$8+$B$10))/4),0)+IF(K45=$B$8,$B$11*$B$4*(1+$B$5)^(($G$5+$B$8+L45*($B$8+$B$10))/4)*M45,0))</f>
        <v>0</v>
      </c>
      <c r="Q45" s="23" t="n">
        <f aca="false">IF($A45&lt;=$G$5,0,IF(K45&lt;$B$8,M45,0))</f>
        <v>0</v>
      </c>
      <c r="R45" s="23" t="n">
        <f aca="false">$A45-$G$6-1</f>
        <v>-11</v>
      </c>
      <c r="S45" s="23" t="n">
        <f aca="false">IF(R45&lt;0,-1,MOD(R45,$B$8+$B$10))</f>
        <v>-1</v>
      </c>
      <c r="T45" s="23" t="n">
        <f aca="false">IF(R45&lt;0,0,INT(R45/($B$8+$B$10)))</f>
        <v>0</v>
      </c>
      <c r="U45" s="13" t="n">
        <f aca="false">IF($A45&lt;=$G$6,$E$6,$E$6*(1-$H$6)^(T45+1))</f>
        <v>1540</v>
      </c>
      <c r="V45" s="13" t="n">
        <f aca="false">IF($A45&lt;=$G$6,$E$6*$F$6/4,IF(S45&gt;=$B$8+$B$9,U45*$B$4*(1+$B$5)^(($G$6+$B$8+T45*($B$8+$B$10))/4)/4,0))</f>
        <v>113960</v>
      </c>
      <c r="W45" s="13" t="n">
        <f aca="false">IF($A45&lt;=$G$6,$E$6*$F$6,IF(S45&gt;=$B$8,U45*$B$4*(1+$B$5)^(($G$6+$B$8+T45*($B$8+$B$10))/4),0))</f>
        <v>455840</v>
      </c>
      <c r="X45" s="13" t="n">
        <f aca="false">IF($A45&lt;=$G$6,0,IF(S45=0,U45*$B$6*(1+$B$7)^(($G$6+T45*($B$8+$B$10))/4),0)+IF(S45=$B$8,$B$11*$B$4*(1+$B$5)^(($G$6+$B$8+T45*($B$8+$B$10))/4)*U45,0))</f>
        <v>0</v>
      </c>
      <c r="Y45" s="23" t="n">
        <f aca="false">IF($A45&lt;=$G$6,0,IF(S45&lt;$B$8,U45,0))</f>
        <v>0</v>
      </c>
      <c r="Z45" s="23" t="n">
        <f aca="false">$A45-$G$7-1</f>
        <v>9</v>
      </c>
      <c r="AA45" s="23" t="n">
        <f aca="false">IF(Z45&lt;0,-1,MOD(Z45,$B$8+$B$10))</f>
        <v>9</v>
      </c>
      <c r="AB45" s="23" t="n">
        <f aca="false">IF(Z45&lt;0,0,INT(Z45/($B$8+$B$10)))</f>
        <v>0</v>
      </c>
      <c r="AC45" s="23" t="n">
        <f aca="false">IF($A45&lt;=$G$7,$E$7,$E$7*(1-$H$7)^(AB45+1))</f>
        <v>1000</v>
      </c>
      <c r="AD45" s="13" t="n">
        <f aca="false">IF($A45&lt;=$G$7,$E$7*$F$7/4,IF(AA45&gt;=$B$8+$B$9,AC45*$B$4*(1+$B$5)^(($G$7+$B$8+AB45*($B$8+$B$10))/4)/4,0))</f>
        <v>77555.0100488435</v>
      </c>
      <c r="AE45" s="13" t="n">
        <f aca="false">IF($A45&lt;=$G$7,$E$7*$F$7,IF(AA45&gt;=$B$8,AC45*$B$4*(1+$B$5)^(($G$7+$B$8+AB45*($B$8+$B$10))/4),0))</f>
        <v>310220.040195374</v>
      </c>
      <c r="AF45" s="13" t="n">
        <f aca="false">IF($A45&lt;=$G$7,0,IF(AA45=0,AC45*$B$6*(1+$B$7)^(($G$7+AB45*($B$8+$B$10))/4),0)+IF(AA45=$B$8,$B$11*$B$4*(1+$B$5)^(($G$7+$B$8+AB45*($B$8+$B$10))/4)*AC45,0))</f>
        <v>0</v>
      </c>
      <c r="AG45" s="23" t="n">
        <f aca="false">IF($A45&lt;=$G$7,0,IF(AA45&lt;$B$8,AC45,0))</f>
        <v>0</v>
      </c>
      <c r="AH45" s="23" t="n">
        <f aca="false">$A45-$G$8-1</f>
        <v>15</v>
      </c>
      <c r="AI45" s="23" t="n">
        <f aca="false">IF(AH45&lt;0,-1,MOD(AH45,$B$8+$B$10))</f>
        <v>15</v>
      </c>
      <c r="AJ45" s="23" t="n">
        <f aca="false">IF(AH45&lt;0,0,INT(AH45/($B$8+$B$10)))</f>
        <v>0</v>
      </c>
      <c r="AK45" s="23" t="n">
        <f aca="false">IF($A45&lt;=$G$8,$E$8,$E$8*(1-$H$8)^(AJ45+1))</f>
        <v>2160</v>
      </c>
      <c r="AL45" s="13" t="n">
        <f aca="false">IF($A45&lt;=$G$8,$E$8*$F$8/4,IF(AI45&gt;=$B$8+$B$9,AK45*$B$4*(1+$B$5)^(($G$8+$B$8+AJ45*($B$8+$B$10))/4)/4,0))</f>
        <v>163819.103991457</v>
      </c>
      <c r="AM45" s="13" t="n">
        <f aca="false">IF($A45&lt;=$G$8,$E$8*$F$8,IF(AI45&gt;=$B$8,AK45*$B$4*(1+$B$5)^(($G$8+$B$8+AJ45*($B$8+$B$10))/4),0))</f>
        <v>655276.415965829</v>
      </c>
      <c r="AN45" s="13" t="n">
        <f aca="false">IF($A45&lt;=$G$8,0,IF(AI45=0,AK45*$B$6*(1+$B$7)^(($G$8+AJ45*($B$8+$B$10))/4),0)+IF(AI45=$B$8,$B$11*$B$4*(1+$B$5)^(($G$8+$B$8+AJ45*($B$8+$B$10))/4)*AK45,0))</f>
        <v>0</v>
      </c>
      <c r="AO45" s="23" t="n">
        <f aca="false">IF($A45&lt;=$G$8,0,IF(AI45&lt;$B$8,AK45,0))</f>
        <v>0</v>
      </c>
      <c r="AP45" s="13" t="n">
        <f aca="false">F45+N45+V45+AD45+AL45</f>
        <v>591709.114040301</v>
      </c>
      <c r="AQ45" s="13" t="n">
        <f aca="false">G45+O45+W45+AE45+AM45</f>
        <v>3689304.48751408</v>
      </c>
      <c r="AR45" s="13" t="n">
        <f aca="false">H45+P45+X45+AF45+AN45+IF($A45=$B$15,$B$14,0)</f>
        <v>0</v>
      </c>
      <c r="AS45" s="23" t="n">
        <f aca="false">I45+Q45+Y45+AG45+AO45</f>
        <v>0</v>
      </c>
      <c r="AT45" s="13" t="n">
        <f aca="false">AP45*(1-$B$12)-AS45*$B$13/4</f>
        <v>556206.567197883</v>
      </c>
      <c r="AU45" s="13" t="n">
        <f aca="false">0</f>
        <v>0</v>
      </c>
      <c r="AV45" s="13" t="n">
        <f aca="false">AT45-AR45-AU45</f>
        <v>556206.567197883</v>
      </c>
      <c r="AW45" s="23" t="n">
        <f aca="false">(1+$B$16)^(-$A45/4)</f>
        <v>0.741875253450614</v>
      </c>
      <c r="AX45" s="13" t="n">
        <f aca="false">AV45*AW45</f>
        <v>412635.888010825</v>
      </c>
      <c r="AY45" s="13" t="n">
        <f aca="false">AV45</f>
        <v>556206.567197883</v>
      </c>
    </row>
    <row r="46" customFormat="false" ht="15" hidden="false" customHeight="false" outlineLevel="0" collapsed="false">
      <c r="A46" s="0" t="n">
        <v>17</v>
      </c>
      <c r="B46" s="0" t="n">
        <f aca="false">$A46-$G$4-1</f>
        <v>6</v>
      </c>
      <c r="C46" s="0" t="n">
        <f aca="false">IF(B46&lt;0,-1,MOD(B46,$B$8+$B$10))</f>
        <v>6</v>
      </c>
      <c r="D46" s="0" t="n">
        <f aca="false">IF(B46&lt;0,0,INT(B46/($B$8+$B$10)))</f>
        <v>0</v>
      </c>
      <c r="E46" s="0" t="n">
        <f aca="false">IF($A46&lt;=$G$4,$E$4,$E$4*(1-$H$4)^(D46+1))</f>
        <v>4200</v>
      </c>
      <c r="F46" s="13" t="n">
        <f aca="false">IF($A46&lt;=$G$4,$E$4*$F$4/4,IF(C46&gt;=$B$8+$B$9,E46*$B$4*(1+$B$5)^(($G$4+$B$8+D46*($B$8+$B$10))/4)/4,0))</f>
        <v>330617.00783822</v>
      </c>
      <c r="G46" s="13" t="n">
        <f aca="false">IF($A46&lt;=$G$4,$E$4*$F$4,IF(C46&gt;=$B$8,E46*$B$4*(1+$B$5)^(($G$4+$B$8+D46*($B$8+$B$10))/4),0))</f>
        <v>1322468.03135288</v>
      </c>
      <c r="H46" s="13" t="n">
        <f aca="false">IF($A46&lt;=$G$4,0,IF(C46=0,E46*$B$6*(1+$B$7)^(($G$4+D46*($B$8+$B$10))/4),0)+IF(C46=$B$8,$B$11*$B$4*(1+$B$5)^(($G$4+$B$8+D46*($B$8+$B$10))/4)*E46,0))</f>
        <v>0</v>
      </c>
      <c r="I46" s="23" t="n">
        <f aca="false">IF($A46&lt;=$G$4,0,IF(C46&lt;$B$8,E46,0))</f>
        <v>0</v>
      </c>
      <c r="J46" s="23" t="n">
        <f aca="false">$A46-$G$5-1</f>
        <v>0</v>
      </c>
      <c r="K46" s="23" t="n">
        <f aca="false">IF(J46&lt;0,-1,MOD(J46,$B$8+$B$10))</f>
        <v>0</v>
      </c>
      <c r="L46" s="23" t="n">
        <f aca="false">IF(J46&lt;0,0,INT(J46/($B$8+$B$10)))</f>
        <v>0</v>
      </c>
      <c r="M46" s="23" t="n">
        <f aca="false">IF($A46&lt;=$G$5,$E$5,$E$5*(1-$H$5)^(L46+1))</f>
        <v>3100</v>
      </c>
      <c r="N46" s="13" t="n">
        <f aca="false">IF($A46&lt;=$G$5,$E$5*$F$5/4,IF(K46&gt;=$B$8+$B$9,M46*$B$4*(1+$B$5)^(($G$5+$B$8+L46*($B$8+$B$10))/4)/4,0))</f>
        <v>0</v>
      </c>
      <c r="O46" s="13" t="n">
        <f aca="false">IF($A46&lt;=$G$5,$E$5*$F$5,IF(K46&gt;=$B$8,M46*$B$4*(1+$B$5)^(($G$5+$B$8+L46*($B$8+$B$10))/4),0))</f>
        <v>0</v>
      </c>
      <c r="P46" s="13" t="n">
        <f aca="false">IF($A46&lt;=$G$5,0,IF(K46=0,M46*$B$6*(1+$B$7)^(($G$5+L46*($B$8+$B$10))/4),0)+IF(K46=$B$8,$B$11*$B$4*(1+$B$5)^(($G$5+$B$8+L46*($B$8+$B$10))/4)*M46,0))</f>
        <v>1437164.38359375</v>
      </c>
      <c r="Q46" s="23" t="n">
        <f aca="false">IF($A46&lt;=$G$5,0,IF(K46&lt;$B$8,M46,0))</f>
        <v>3100</v>
      </c>
      <c r="R46" s="23" t="n">
        <f aca="false">$A46-$G$6-1</f>
        <v>-10</v>
      </c>
      <c r="S46" s="23" t="n">
        <f aca="false">IF(R46&lt;0,-1,MOD(R46,$B$8+$B$10))</f>
        <v>-1</v>
      </c>
      <c r="T46" s="23" t="n">
        <f aca="false">IF(R46&lt;0,0,INT(R46/($B$8+$B$10)))</f>
        <v>0</v>
      </c>
      <c r="U46" s="13" t="n">
        <f aca="false">IF($A46&lt;=$G$6,$E$6,$E$6*(1-$H$6)^(T46+1))</f>
        <v>1540</v>
      </c>
      <c r="V46" s="13" t="n">
        <f aca="false">IF($A46&lt;=$G$6,$E$6*$F$6/4,IF(S46&gt;=$B$8+$B$9,U46*$B$4*(1+$B$5)^(($G$6+$B$8+T46*($B$8+$B$10))/4)/4,0))</f>
        <v>113960</v>
      </c>
      <c r="W46" s="13" t="n">
        <f aca="false">IF($A46&lt;=$G$6,$E$6*$F$6,IF(S46&gt;=$B$8,U46*$B$4*(1+$B$5)^(($G$6+$B$8+T46*($B$8+$B$10))/4),0))</f>
        <v>455840</v>
      </c>
      <c r="X46" s="13" t="n">
        <f aca="false">IF($A46&lt;=$G$6,0,IF(S46=0,U46*$B$6*(1+$B$7)^(($G$6+T46*($B$8+$B$10))/4),0)+IF(S46=$B$8,$B$11*$B$4*(1+$B$5)^(($G$6+$B$8+T46*($B$8+$B$10))/4)*U46,0))</f>
        <v>0</v>
      </c>
      <c r="Y46" s="23" t="n">
        <f aca="false">IF($A46&lt;=$G$6,0,IF(S46&lt;$B$8,U46,0))</f>
        <v>0</v>
      </c>
      <c r="Z46" s="23" t="n">
        <f aca="false">$A46-$G$7-1</f>
        <v>10</v>
      </c>
      <c r="AA46" s="23" t="n">
        <f aca="false">IF(Z46&lt;0,-1,MOD(Z46,$B$8+$B$10))</f>
        <v>10</v>
      </c>
      <c r="AB46" s="23" t="n">
        <f aca="false">IF(Z46&lt;0,0,INT(Z46/($B$8+$B$10)))</f>
        <v>0</v>
      </c>
      <c r="AC46" s="23" t="n">
        <f aca="false">IF($A46&lt;=$G$7,$E$7,$E$7*(1-$H$7)^(AB46+1))</f>
        <v>1000</v>
      </c>
      <c r="AD46" s="13" t="n">
        <f aca="false">IF($A46&lt;=$G$7,$E$7*$F$7/4,IF(AA46&gt;=$B$8+$B$9,AC46*$B$4*(1+$B$5)^(($G$7+$B$8+AB46*($B$8+$B$10))/4)/4,0))</f>
        <v>77555.0100488435</v>
      </c>
      <c r="AE46" s="13" t="n">
        <f aca="false">IF($A46&lt;=$G$7,$E$7*$F$7,IF(AA46&gt;=$B$8,AC46*$B$4*(1+$B$5)^(($G$7+$B$8+AB46*($B$8+$B$10))/4),0))</f>
        <v>310220.040195374</v>
      </c>
      <c r="AF46" s="13" t="n">
        <f aca="false">IF($A46&lt;=$G$7,0,IF(AA46=0,AC46*$B$6*(1+$B$7)^(($G$7+AB46*($B$8+$B$10))/4),0)+IF(AA46=$B$8,$B$11*$B$4*(1+$B$5)^(($G$7+$B$8+AB46*($B$8+$B$10))/4)*AC46,0))</f>
        <v>0</v>
      </c>
      <c r="AG46" s="23" t="n">
        <f aca="false">IF($A46&lt;=$G$7,0,IF(AA46&lt;$B$8,AC46,0))</f>
        <v>0</v>
      </c>
      <c r="AH46" s="23" t="n">
        <f aca="false">$A46-$G$8-1</f>
        <v>16</v>
      </c>
      <c r="AI46" s="23" t="n">
        <f aca="false">IF(AH46&lt;0,-1,MOD(AH46,$B$8+$B$10))</f>
        <v>16</v>
      </c>
      <c r="AJ46" s="23" t="n">
        <f aca="false">IF(AH46&lt;0,0,INT(AH46/($B$8+$B$10)))</f>
        <v>0</v>
      </c>
      <c r="AK46" s="23" t="n">
        <f aca="false">IF($A46&lt;=$G$8,$E$8,$E$8*(1-$H$8)^(AJ46+1))</f>
        <v>2160</v>
      </c>
      <c r="AL46" s="13" t="n">
        <f aca="false">IF($A46&lt;=$G$8,$E$8*$F$8/4,IF(AI46&gt;=$B$8+$B$9,AK46*$B$4*(1+$B$5)^(($G$8+$B$8+AJ46*($B$8+$B$10))/4)/4,0))</f>
        <v>163819.103991457</v>
      </c>
      <c r="AM46" s="13" t="n">
        <f aca="false">IF($A46&lt;=$G$8,$E$8*$F$8,IF(AI46&gt;=$B$8,AK46*$B$4*(1+$B$5)^(($G$8+$B$8+AJ46*($B$8+$B$10))/4),0))</f>
        <v>655276.415965829</v>
      </c>
      <c r="AN46" s="13" t="n">
        <f aca="false">IF($A46&lt;=$G$8,0,IF(AI46=0,AK46*$B$6*(1+$B$7)^(($G$8+AJ46*($B$8+$B$10))/4),0)+IF(AI46=$B$8,$B$11*$B$4*(1+$B$5)^(($G$8+$B$8+AJ46*($B$8+$B$10))/4)*AK46,0))</f>
        <v>0</v>
      </c>
      <c r="AO46" s="23" t="n">
        <f aca="false">IF($A46&lt;=$G$8,0,IF(AI46&lt;$B$8,AK46,0))</f>
        <v>0</v>
      </c>
      <c r="AP46" s="13" t="n">
        <f aca="false">F46+N46+V46+AD46+AL46</f>
        <v>685951.121878521</v>
      </c>
      <c r="AQ46" s="13" t="n">
        <f aca="false">G46+O46+W46+AE46+AM46</f>
        <v>2743804.48751408</v>
      </c>
      <c r="AR46" s="13" t="n">
        <f aca="false">H46+P46+X46+AF46+AN46+IF($A46=$B$15,$B$14,0)</f>
        <v>1437164.38359375</v>
      </c>
      <c r="AS46" s="23" t="n">
        <f aca="false">I46+Q46+Y46+AG46+AO46</f>
        <v>3100</v>
      </c>
      <c r="AT46" s="13" t="n">
        <f aca="false">AP46*(1-$B$12)-AS46*$B$13/4</f>
        <v>602169.054565809</v>
      </c>
      <c r="AU46" s="13" t="n">
        <f aca="false">0</f>
        <v>0</v>
      </c>
      <c r="AV46" s="13" t="n">
        <f aca="false">AT46-AR46-AU46</f>
        <v>-834995.32902794</v>
      </c>
      <c r="AW46" s="23" t="n">
        <f aca="false">(1+$B$16)^(-$A46/4)</f>
        <v>0.728159575469592</v>
      </c>
      <c r="AX46" s="13" t="n">
        <f aca="false">AV46*AW46</f>
        <v>-608009.844304077</v>
      </c>
      <c r="AY46" s="13" t="n">
        <f aca="false">AV46</f>
        <v>-834995.32902794</v>
      </c>
    </row>
    <row r="47" customFormat="false" ht="15" hidden="false" customHeight="false" outlineLevel="0" collapsed="false">
      <c r="A47" s="0" t="n">
        <v>18</v>
      </c>
      <c r="B47" s="0" t="n">
        <f aca="false">$A47-$G$4-1</f>
        <v>7</v>
      </c>
      <c r="C47" s="0" t="n">
        <f aca="false">IF(B47&lt;0,-1,MOD(B47,$B$8+$B$10))</f>
        <v>7</v>
      </c>
      <c r="D47" s="0" t="n">
        <f aca="false">IF(B47&lt;0,0,INT(B47/($B$8+$B$10)))</f>
        <v>0</v>
      </c>
      <c r="E47" s="0" t="n">
        <f aca="false">IF($A47&lt;=$G$4,$E$4,$E$4*(1-$H$4)^(D47+1))</f>
        <v>4200</v>
      </c>
      <c r="F47" s="13" t="n">
        <f aca="false">IF($A47&lt;=$G$4,$E$4*$F$4/4,IF(C47&gt;=$B$8+$B$9,E47*$B$4*(1+$B$5)^(($G$4+$B$8+D47*($B$8+$B$10))/4)/4,0))</f>
        <v>330617.00783822</v>
      </c>
      <c r="G47" s="13" t="n">
        <f aca="false">IF($A47&lt;=$G$4,$E$4*$F$4,IF(C47&gt;=$B$8,E47*$B$4*(1+$B$5)^(($G$4+$B$8+D47*($B$8+$B$10))/4),0))</f>
        <v>1322468.03135288</v>
      </c>
      <c r="H47" s="13" t="n">
        <f aca="false">IF($A47&lt;=$G$4,0,IF(C47=0,E47*$B$6*(1+$B$7)^(($G$4+D47*($B$8+$B$10))/4),0)+IF(C47=$B$8,$B$11*$B$4*(1+$B$5)^(($G$4+$B$8+D47*($B$8+$B$10))/4)*E47,0))</f>
        <v>0</v>
      </c>
      <c r="I47" s="23" t="n">
        <f aca="false">IF($A47&lt;=$G$4,0,IF(C47&lt;$B$8,E47,0))</f>
        <v>0</v>
      </c>
      <c r="J47" s="23" t="n">
        <f aca="false">$A47-$G$5-1</f>
        <v>1</v>
      </c>
      <c r="K47" s="23" t="n">
        <f aca="false">IF(J47&lt;0,-1,MOD(J47,$B$8+$B$10))</f>
        <v>1</v>
      </c>
      <c r="L47" s="23" t="n">
        <f aca="false">IF(J47&lt;0,0,INT(J47/($B$8+$B$10)))</f>
        <v>0</v>
      </c>
      <c r="M47" s="23" t="n">
        <f aca="false">IF($A47&lt;=$G$5,$E$5,$E$5*(1-$H$5)^(L47+1))</f>
        <v>3100</v>
      </c>
      <c r="N47" s="13" t="n">
        <f aca="false">IF($A47&lt;=$G$5,$E$5*$F$5/4,IF(K47&gt;=$B$8+$B$9,M47*$B$4*(1+$B$5)^(($G$5+$B$8+L47*($B$8+$B$10))/4)/4,0))</f>
        <v>0</v>
      </c>
      <c r="O47" s="13" t="n">
        <f aca="false">IF($A47&lt;=$G$5,$E$5*$F$5,IF(K47&gt;=$B$8,M47*$B$4*(1+$B$5)^(($G$5+$B$8+L47*($B$8+$B$10))/4),0))</f>
        <v>0</v>
      </c>
      <c r="P47" s="13" t="n">
        <f aca="false">IF($A47&lt;=$G$5,0,IF(K47=0,M47*$B$6*(1+$B$7)^(($G$5+L47*($B$8+$B$10))/4),0)+IF(K47=$B$8,$B$11*$B$4*(1+$B$5)^(($G$5+$B$8+L47*($B$8+$B$10))/4)*M47,0))</f>
        <v>0</v>
      </c>
      <c r="Q47" s="23" t="n">
        <f aca="false">IF($A47&lt;=$G$5,0,IF(K47&lt;$B$8,M47,0))</f>
        <v>3100</v>
      </c>
      <c r="R47" s="23" t="n">
        <f aca="false">$A47-$G$6-1</f>
        <v>-9</v>
      </c>
      <c r="S47" s="23" t="n">
        <f aca="false">IF(R47&lt;0,-1,MOD(R47,$B$8+$B$10))</f>
        <v>-1</v>
      </c>
      <c r="T47" s="23" t="n">
        <f aca="false">IF(R47&lt;0,0,INT(R47/($B$8+$B$10)))</f>
        <v>0</v>
      </c>
      <c r="U47" s="13" t="n">
        <f aca="false">IF($A47&lt;=$G$6,$E$6,$E$6*(1-$H$6)^(T47+1))</f>
        <v>1540</v>
      </c>
      <c r="V47" s="13" t="n">
        <f aca="false">IF($A47&lt;=$G$6,$E$6*$F$6/4,IF(S47&gt;=$B$8+$B$9,U47*$B$4*(1+$B$5)^(($G$6+$B$8+T47*($B$8+$B$10))/4)/4,0))</f>
        <v>113960</v>
      </c>
      <c r="W47" s="13" t="n">
        <f aca="false">IF($A47&lt;=$G$6,$E$6*$F$6,IF(S47&gt;=$B$8,U47*$B$4*(1+$B$5)^(($G$6+$B$8+T47*($B$8+$B$10))/4),0))</f>
        <v>455840</v>
      </c>
      <c r="X47" s="13" t="n">
        <f aca="false">IF($A47&lt;=$G$6,0,IF(S47=0,U47*$B$6*(1+$B$7)^(($G$6+T47*($B$8+$B$10))/4),0)+IF(S47=$B$8,$B$11*$B$4*(1+$B$5)^(($G$6+$B$8+T47*($B$8+$B$10))/4)*U47,0))</f>
        <v>0</v>
      </c>
      <c r="Y47" s="23" t="n">
        <f aca="false">IF($A47&lt;=$G$6,0,IF(S47&lt;$B$8,U47,0))</f>
        <v>0</v>
      </c>
      <c r="Z47" s="23" t="n">
        <f aca="false">$A47-$G$7-1</f>
        <v>11</v>
      </c>
      <c r="AA47" s="23" t="n">
        <f aca="false">IF(Z47&lt;0,-1,MOD(Z47,$B$8+$B$10))</f>
        <v>11</v>
      </c>
      <c r="AB47" s="23" t="n">
        <f aca="false">IF(Z47&lt;0,0,INT(Z47/($B$8+$B$10)))</f>
        <v>0</v>
      </c>
      <c r="AC47" s="23" t="n">
        <f aca="false">IF($A47&lt;=$G$7,$E$7,$E$7*(1-$H$7)^(AB47+1))</f>
        <v>1000</v>
      </c>
      <c r="AD47" s="13" t="n">
        <f aca="false">IF($A47&lt;=$G$7,$E$7*$F$7/4,IF(AA47&gt;=$B$8+$B$9,AC47*$B$4*(1+$B$5)^(($G$7+$B$8+AB47*($B$8+$B$10))/4)/4,0))</f>
        <v>77555.0100488435</v>
      </c>
      <c r="AE47" s="13" t="n">
        <f aca="false">IF($A47&lt;=$G$7,$E$7*$F$7,IF(AA47&gt;=$B$8,AC47*$B$4*(1+$B$5)^(($G$7+$B$8+AB47*($B$8+$B$10))/4),0))</f>
        <v>310220.040195374</v>
      </c>
      <c r="AF47" s="13" t="n">
        <f aca="false">IF($A47&lt;=$G$7,0,IF(AA47=0,AC47*$B$6*(1+$B$7)^(($G$7+AB47*($B$8+$B$10))/4),0)+IF(AA47=$B$8,$B$11*$B$4*(1+$B$5)^(($G$7+$B$8+AB47*($B$8+$B$10))/4)*AC47,0))</f>
        <v>0</v>
      </c>
      <c r="AG47" s="23" t="n">
        <f aca="false">IF($A47&lt;=$G$7,0,IF(AA47&lt;$B$8,AC47,0))</f>
        <v>0</v>
      </c>
      <c r="AH47" s="23" t="n">
        <f aca="false">$A47-$G$8-1</f>
        <v>17</v>
      </c>
      <c r="AI47" s="23" t="n">
        <f aca="false">IF(AH47&lt;0,-1,MOD(AH47,$B$8+$B$10))</f>
        <v>17</v>
      </c>
      <c r="AJ47" s="23" t="n">
        <f aca="false">IF(AH47&lt;0,0,INT(AH47/($B$8+$B$10)))</f>
        <v>0</v>
      </c>
      <c r="AK47" s="23" t="n">
        <f aca="false">IF($A47&lt;=$G$8,$E$8,$E$8*(1-$H$8)^(AJ47+1))</f>
        <v>2160</v>
      </c>
      <c r="AL47" s="13" t="n">
        <f aca="false">IF($A47&lt;=$G$8,$E$8*$F$8/4,IF(AI47&gt;=$B$8+$B$9,AK47*$B$4*(1+$B$5)^(($G$8+$B$8+AJ47*($B$8+$B$10))/4)/4,0))</f>
        <v>163819.103991457</v>
      </c>
      <c r="AM47" s="13" t="n">
        <f aca="false">IF($A47&lt;=$G$8,$E$8*$F$8,IF(AI47&gt;=$B$8,AK47*$B$4*(1+$B$5)^(($G$8+$B$8+AJ47*($B$8+$B$10))/4),0))</f>
        <v>655276.415965829</v>
      </c>
      <c r="AN47" s="13" t="n">
        <f aca="false">IF($A47&lt;=$G$8,0,IF(AI47=0,AK47*$B$6*(1+$B$7)^(($G$8+AJ47*($B$8+$B$10))/4),0)+IF(AI47=$B$8,$B$11*$B$4*(1+$B$5)^(($G$8+$B$8+AJ47*($B$8+$B$10))/4)*AK47,0))</f>
        <v>0</v>
      </c>
      <c r="AO47" s="23" t="n">
        <f aca="false">IF($A47&lt;=$G$8,0,IF(AI47&lt;$B$8,AK47,0))</f>
        <v>0</v>
      </c>
      <c r="AP47" s="13" t="n">
        <f aca="false">F47+N47+V47+AD47+AL47</f>
        <v>685951.121878521</v>
      </c>
      <c r="AQ47" s="13" t="n">
        <f aca="false">G47+O47+W47+AE47+AM47</f>
        <v>2743804.48751408</v>
      </c>
      <c r="AR47" s="13" t="n">
        <f aca="false">H47+P47+X47+AF47+AN47+IF($A47=$B$15,$B$14,0)</f>
        <v>0</v>
      </c>
      <c r="AS47" s="23" t="n">
        <f aca="false">I47+Q47+Y47+AG47+AO47</f>
        <v>3100</v>
      </c>
      <c r="AT47" s="13" t="n">
        <f aca="false">AP47*(1-$B$12)-AS47*$B$13/4</f>
        <v>602169.054565809</v>
      </c>
      <c r="AU47" s="13" t="n">
        <f aca="false">0</f>
        <v>0</v>
      </c>
      <c r="AV47" s="13" t="n">
        <f aca="false">AT47-AR47-AU47</f>
        <v>602169.054565809</v>
      </c>
      <c r="AW47" s="23" t="n">
        <f aca="false">(1+$B$16)^(-$A47/4)</f>
        <v>0.714697470877902</v>
      </c>
      <c r="AX47" s="13" t="n">
        <f aca="false">AV47*AW47</f>
        <v>430368.700339121</v>
      </c>
      <c r="AY47" s="13" t="n">
        <f aca="false">AV47</f>
        <v>602169.054565809</v>
      </c>
    </row>
    <row r="48" customFormat="false" ht="15" hidden="false" customHeight="false" outlineLevel="0" collapsed="false">
      <c r="A48" s="0" t="n">
        <v>19</v>
      </c>
      <c r="B48" s="0" t="n">
        <f aca="false">$A48-$G$4-1</f>
        <v>8</v>
      </c>
      <c r="C48" s="0" t="n">
        <f aca="false">IF(B48&lt;0,-1,MOD(B48,$B$8+$B$10))</f>
        <v>8</v>
      </c>
      <c r="D48" s="0" t="n">
        <f aca="false">IF(B48&lt;0,0,INT(B48/($B$8+$B$10)))</f>
        <v>0</v>
      </c>
      <c r="E48" s="0" t="n">
        <f aca="false">IF($A48&lt;=$G$4,$E$4,$E$4*(1-$H$4)^(D48+1))</f>
        <v>4200</v>
      </c>
      <c r="F48" s="13" t="n">
        <f aca="false">IF($A48&lt;=$G$4,$E$4*$F$4/4,IF(C48&gt;=$B$8+$B$9,E48*$B$4*(1+$B$5)^(($G$4+$B$8+D48*($B$8+$B$10))/4)/4,0))</f>
        <v>330617.00783822</v>
      </c>
      <c r="G48" s="13" t="n">
        <f aca="false">IF($A48&lt;=$G$4,$E$4*$F$4,IF(C48&gt;=$B$8,E48*$B$4*(1+$B$5)^(($G$4+$B$8+D48*($B$8+$B$10))/4),0))</f>
        <v>1322468.03135288</v>
      </c>
      <c r="H48" s="13" t="n">
        <f aca="false">IF($A48&lt;=$G$4,0,IF(C48=0,E48*$B$6*(1+$B$7)^(($G$4+D48*($B$8+$B$10))/4),0)+IF(C48=$B$8,$B$11*$B$4*(1+$B$5)^(($G$4+$B$8+D48*($B$8+$B$10))/4)*E48,0))</f>
        <v>0</v>
      </c>
      <c r="I48" s="23" t="n">
        <f aca="false">IF($A48&lt;=$G$4,0,IF(C48&lt;$B$8,E48,0))</f>
        <v>0</v>
      </c>
      <c r="J48" s="23" t="n">
        <f aca="false">$A48-$G$5-1</f>
        <v>2</v>
      </c>
      <c r="K48" s="23" t="n">
        <f aca="false">IF(J48&lt;0,-1,MOD(J48,$B$8+$B$10))</f>
        <v>2</v>
      </c>
      <c r="L48" s="23" t="n">
        <f aca="false">IF(J48&lt;0,0,INT(J48/($B$8+$B$10)))</f>
        <v>0</v>
      </c>
      <c r="M48" s="23" t="n">
        <f aca="false">IF($A48&lt;=$G$5,$E$5,$E$5*(1-$H$5)^(L48+1))</f>
        <v>3100</v>
      </c>
      <c r="N48" s="13" t="n">
        <f aca="false">IF($A48&lt;=$G$5,$E$5*$F$5/4,IF(K48&gt;=$B$8+$B$9,M48*$B$4*(1+$B$5)^(($G$5+$B$8+L48*($B$8+$B$10))/4)/4,0))</f>
        <v>0</v>
      </c>
      <c r="O48" s="13" t="n">
        <f aca="false">IF($A48&lt;=$G$5,$E$5*$F$5,IF(K48&gt;=$B$8,M48*$B$4*(1+$B$5)^(($G$5+$B$8+L48*($B$8+$B$10))/4),0))</f>
        <v>0</v>
      </c>
      <c r="P48" s="13" t="n">
        <f aca="false">IF($A48&lt;=$G$5,0,IF(K48=0,M48*$B$6*(1+$B$7)^(($G$5+L48*($B$8+$B$10))/4),0)+IF(K48=$B$8,$B$11*$B$4*(1+$B$5)^(($G$5+$B$8+L48*($B$8+$B$10))/4)*M48,0))</f>
        <v>0</v>
      </c>
      <c r="Q48" s="23" t="n">
        <f aca="false">IF($A48&lt;=$G$5,0,IF(K48&lt;$B$8,M48,0))</f>
        <v>3100</v>
      </c>
      <c r="R48" s="23" t="n">
        <f aca="false">$A48-$G$6-1</f>
        <v>-8</v>
      </c>
      <c r="S48" s="23" t="n">
        <f aca="false">IF(R48&lt;0,-1,MOD(R48,$B$8+$B$10))</f>
        <v>-1</v>
      </c>
      <c r="T48" s="23" t="n">
        <f aca="false">IF(R48&lt;0,0,INT(R48/($B$8+$B$10)))</f>
        <v>0</v>
      </c>
      <c r="U48" s="13" t="n">
        <f aca="false">IF($A48&lt;=$G$6,$E$6,$E$6*(1-$H$6)^(T48+1))</f>
        <v>1540</v>
      </c>
      <c r="V48" s="13" t="n">
        <f aca="false">IF($A48&lt;=$G$6,$E$6*$F$6/4,IF(S48&gt;=$B$8+$B$9,U48*$B$4*(1+$B$5)^(($G$6+$B$8+T48*($B$8+$B$10))/4)/4,0))</f>
        <v>113960</v>
      </c>
      <c r="W48" s="13" t="n">
        <f aca="false">IF($A48&lt;=$G$6,$E$6*$F$6,IF(S48&gt;=$B$8,U48*$B$4*(1+$B$5)^(($G$6+$B$8+T48*($B$8+$B$10))/4),0))</f>
        <v>455840</v>
      </c>
      <c r="X48" s="13" t="n">
        <f aca="false">IF($A48&lt;=$G$6,0,IF(S48=0,U48*$B$6*(1+$B$7)^(($G$6+T48*($B$8+$B$10))/4),0)+IF(S48=$B$8,$B$11*$B$4*(1+$B$5)^(($G$6+$B$8+T48*($B$8+$B$10))/4)*U48,0))</f>
        <v>0</v>
      </c>
      <c r="Y48" s="23" t="n">
        <f aca="false">IF($A48&lt;=$G$6,0,IF(S48&lt;$B$8,U48,0))</f>
        <v>0</v>
      </c>
      <c r="Z48" s="23" t="n">
        <f aca="false">$A48-$G$7-1</f>
        <v>12</v>
      </c>
      <c r="AA48" s="23" t="n">
        <f aca="false">IF(Z48&lt;0,-1,MOD(Z48,$B$8+$B$10))</f>
        <v>12</v>
      </c>
      <c r="AB48" s="23" t="n">
        <f aca="false">IF(Z48&lt;0,0,INT(Z48/($B$8+$B$10)))</f>
        <v>0</v>
      </c>
      <c r="AC48" s="23" t="n">
        <f aca="false">IF($A48&lt;=$G$7,$E$7,$E$7*(1-$H$7)^(AB48+1))</f>
        <v>1000</v>
      </c>
      <c r="AD48" s="13" t="n">
        <f aca="false">IF($A48&lt;=$G$7,$E$7*$F$7/4,IF(AA48&gt;=$B$8+$B$9,AC48*$B$4*(1+$B$5)^(($G$7+$B$8+AB48*($B$8+$B$10))/4)/4,0))</f>
        <v>77555.0100488435</v>
      </c>
      <c r="AE48" s="13" t="n">
        <f aca="false">IF($A48&lt;=$G$7,$E$7*$F$7,IF(AA48&gt;=$B$8,AC48*$B$4*(1+$B$5)^(($G$7+$B$8+AB48*($B$8+$B$10))/4),0))</f>
        <v>310220.040195374</v>
      </c>
      <c r="AF48" s="13" t="n">
        <f aca="false">IF($A48&lt;=$G$7,0,IF(AA48=0,AC48*$B$6*(1+$B$7)^(($G$7+AB48*($B$8+$B$10))/4),0)+IF(AA48=$B$8,$B$11*$B$4*(1+$B$5)^(($G$7+$B$8+AB48*($B$8+$B$10))/4)*AC48,0))</f>
        <v>0</v>
      </c>
      <c r="AG48" s="23" t="n">
        <f aca="false">IF($A48&lt;=$G$7,0,IF(AA48&lt;$B$8,AC48,0))</f>
        <v>0</v>
      </c>
      <c r="AH48" s="23" t="n">
        <f aca="false">$A48-$G$8-1</f>
        <v>18</v>
      </c>
      <c r="AI48" s="23" t="n">
        <f aca="false">IF(AH48&lt;0,-1,MOD(AH48,$B$8+$B$10))</f>
        <v>18</v>
      </c>
      <c r="AJ48" s="23" t="n">
        <f aca="false">IF(AH48&lt;0,0,INT(AH48/($B$8+$B$10)))</f>
        <v>0</v>
      </c>
      <c r="AK48" s="23" t="n">
        <f aca="false">IF($A48&lt;=$G$8,$E$8,$E$8*(1-$H$8)^(AJ48+1))</f>
        <v>2160</v>
      </c>
      <c r="AL48" s="13" t="n">
        <f aca="false">IF($A48&lt;=$G$8,$E$8*$F$8/4,IF(AI48&gt;=$B$8+$B$9,AK48*$B$4*(1+$B$5)^(($G$8+$B$8+AJ48*($B$8+$B$10))/4)/4,0))</f>
        <v>163819.103991457</v>
      </c>
      <c r="AM48" s="13" t="n">
        <f aca="false">IF($A48&lt;=$G$8,$E$8*$F$8,IF(AI48&gt;=$B$8,AK48*$B$4*(1+$B$5)^(($G$8+$B$8+AJ48*($B$8+$B$10))/4),0))</f>
        <v>655276.415965829</v>
      </c>
      <c r="AN48" s="13" t="n">
        <f aca="false">IF($A48&lt;=$G$8,0,IF(AI48=0,AK48*$B$6*(1+$B$7)^(($G$8+AJ48*($B$8+$B$10))/4),0)+IF(AI48=$B$8,$B$11*$B$4*(1+$B$5)^(($G$8+$B$8+AJ48*($B$8+$B$10))/4)*AK48,0))</f>
        <v>0</v>
      </c>
      <c r="AO48" s="23" t="n">
        <f aca="false">IF($A48&lt;=$G$8,0,IF(AI48&lt;$B$8,AK48,0))</f>
        <v>0</v>
      </c>
      <c r="AP48" s="13" t="n">
        <f aca="false">F48+N48+V48+AD48+AL48</f>
        <v>685951.121878521</v>
      </c>
      <c r="AQ48" s="13" t="n">
        <f aca="false">G48+O48+W48+AE48+AM48</f>
        <v>2743804.48751408</v>
      </c>
      <c r="AR48" s="13" t="n">
        <f aca="false">H48+P48+X48+AF48+AN48+IF($A48=$B$15,$B$14,0)</f>
        <v>0</v>
      </c>
      <c r="AS48" s="23" t="n">
        <f aca="false">I48+Q48+Y48+AG48+AO48</f>
        <v>3100</v>
      </c>
      <c r="AT48" s="13" t="n">
        <f aca="false">AP48*(1-$B$12)-AS48*$B$13/4</f>
        <v>602169.054565809</v>
      </c>
      <c r="AU48" s="13" t="n">
        <f aca="false">0</f>
        <v>0</v>
      </c>
      <c r="AV48" s="13" t="n">
        <f aca="false">AT48-AR48-AU48</f>
        <v>602169.054565809</v>
      </c>
      <c r="AW48" s="23" t="n">
        <f aca="false">(1+$B$16)^(-$A48/4)</f>
        <v>0.701484251648903</v>
      </c>
      <c r="AX48" s="13" t="n">
        <f aca="false">AV48*AW48</f>
        <v>422412.108608224</v>
      </c>
      <c r="AY48" s="13" t="n">
        <f aca="false">AV48</f>
        <v>602169.054565809</v>
      </c>
    </row>
    <row r="49" customFormat="false" ht="15" hidden="false" customHeight="false" outlineLevel="0" collapsed="false">
      <c r="A49" s="0" t="n">
        <v>20</v>
      </c>
      <c r="B49" s="0" t="n">
        <f aca="false">$A49-$G$4-1</f>
        <v>9</v>
      </c>
      <c r="C49" s="0" t="n">
        <f aca="false">IF(B49&lt;0,-1,MOD(B49,$B$8+$B$10))</f>
        <v>9</v>
      </c>
      <c r="D49" s="0" t="n">
        <f aca="false">IF(B49&lt;0,0,INT(B49/($B$8+$B$10)))</f>
        <v>0</v>
      </c>
      <c r="E49" s="0" t="n">
        <f aca="false">IF($A49&lt;=$G$4,$E$4,$E$4*(1-$H$4)^(D49+1))</f>
        <v>4200</v>
      </c>
      <c r="F49" s="13" t="n">
        <f aca="false">IF($A49&lt;=$G$4,$E$4*$F$4/4,IF(C49&gt;=$B$8+$B$9,E49*$B$4*(1+$B$5)^(($G$4+$B$8+D49*($B$8+$B$10))/4)/4,0))</f>
        <v>330617.00783822</v>
      </c>
      <c r="G49" s="13" t="n">
        <f aca="false">IF($A49&lt;=$G$4,$E$4*$F$4,IF(C49&gt;=$B$8,E49*$B$4*(1+$B$5)^(($G$4+$B$8+D49*($B$8+$B$10))/4),0))</f>
        <v>1322468.03135288</v>
      </c>
      <c r="H49" s="13" t="n">
        <f aca="false">IF($A49&lt;=$G$4,0,IF(C49=0,E49*$B$6*(1+$B$7)^(($G$4+D49*($B$8+$B$10))/4),0)+IF(C49=$B$8,$B$11*$B$4*(1+$B$5)^(($G$4+$B$8+D49*($B$8+$B$10))/4)*E49,0))</f>
        <v>0</v>
      </c>
      <c r="I49" s="23" t="n">
        <f aca="false">IF($A49&lt;=$G$4,0,IF(C49&lt;$B$8,E49,0))</f>
        <v>0</v>
      </c>
      <c r="J49" s="23" t="n">
        <f aca="false">$A49-$G$5-1</f>
        <v>3</v>
      </c>
      <c r="K49" s="23" t="n">
        <f aca="false">IF(J49&lt;0,-1,MOD(J49,$B$8+$B$10))</f>
        <v>3</v>
      </c>
      <c r="L49" s="23" t="n">
        <f aca="false">IF(J49&lt;0,0,INT(J49/($B$8+$B$10)))</f>
        <v>0</v>
      </c>
      <c r="M49" s="23" t="n">
        <f aca="false">IF($A49&lt;=$G$5,$E$5,$E$5*(1-$H$5)^(L49+1))</f>
        <v>3100</v>
      </c>
      <c r="N49" s="13" t="n">
        <f aca="false">IF($A49&lt;=$G$5,$E$5*$F$5/4,IF(K49&gt;=$B$8+$B$9,M49*$B$4*(1+$B$5)^(($G$5+$B$8+L49*($B$8+$B$10))/4)/4,0))</f>
        <v>0</v>
      </c>
      <c r="O49" s="13" t="n">
        <f aca="false">IF($A49&lt;=$G$5,$E$5*$F$5,IF(K49&gt;=$B$8,M49*$B$4*(1+$B$5)^(($G$5+$B$8+L49*($B$8+$B$10))/4),0))</f>
        <v>998151.926305546</v>
      </c>
      <c r="P49" s="13" t="n">
        <f aca="false">IF($A49&lt;=$G$5,0,IF(K49=0,M49*$B$6*(1+$B$7)^(($G$5+L49*($B$8+$B$10))/4),0)+IF(K49=$B$8,$B$11*$B$4*(1+$B$5)^(($G$5+$B$8+L49*($B$8+$B$10))/4)*M49,0))</f>
        <v>119778.231156666</v>
      </c>
      <c r="Q49" s="23" t="n">
        <f aca="false">IF($A49&lt;=$G$5,0,IF(K49&lt;$B$8,M49,0))</f>
        <v>0</v>
      </c>
      <c r="R49" s="23" t="n">
        <f aca="false">$A49-$G$6-1</f>
        <v>-7</v>
      </c>
      <c r="S49" s="23" t="n">
        <f aca="false">IF(R49&lt;0,-1,MOD(R49,$B$8+$B$10))</f>
        <v>-1</v>
      </c>
      <c r="T49" s="23" t="n">
        <f aca="false">IF(R49&lt;0,0,INT(R49/($B$8+$B$10)))</f>
        <v>0</v>
      </c>
      <c r="U49" s="13" t="n">
        <f aca="false">IF($A49&lt;=$G$6,$E$6,$E$6*(1-$H$6)^(T49+1))</f>
        <v>1540</v>
      </c>
      <c r="V49" s="13" t="n">
        <f aca="false">IF($A49&lt;=$G$6,$E$6*$F$6/4,IF(S49&gt;=$B$8+$B$9,U49*$B$4*(1+$B$5)^(($G$6+$B$8+T49*($B$8+$B$10))/4)/4,0))</f>
        <v>113960</v>
      </c>
      <c r="W49" s="13" t="n">
        <f aca="false">IF($A49&lt;=$G$6,$E$6*$F$6,IF(S49&gt;=$B$8,U49*$B$4*(1+$B$5)^(($G$6+$B$8+T49*($B$8+$B$10))/4),0))</f>
        <v>455840</v>
      </c>
      <c r="X49" s="13" t="n">
        <f aca="false">IF($A49&lt;=$G$6,0,IF(S49=0,U49*$B$6*(1+$B$7)^(($G$6+T49*($B$8+$B$10))/4),0)+IF(S49=$B$8,$B$11*$B$4*(1+$B$5)^(($G$6+$B$8+T49*($B$8+$B$10))/4)*U49,0))</f>
        <v>0</v>
      </c>
      <c r="Y49" s="23" t="n">
        <f aca="false">IF($A49&lt;=$G$6,0,IF(S49&lt;$B$8,U49,0))</f>
        <v>0</v>
      </c>
      <c r="Z49" s="23" t="n">
        <f aca="false">$A49-$G$7-1</f>
        <v>13</v>
      </c>
      <c r="AA49" s="23" t="n">
        <f aca="false">IF(Z49&lt;0,-1,MOD(Z49,$B$8+$B$10))</f>
        <v>13</v>
      </c>
      <c r="AB49" s="23" t="n">
        <f aca="false">IF(Z49&lt;0,0,INT(Z49/($B$8+$B$10)))</f>
        <v>0</v>
      </c>
      <c r="AC49" s="23" t="n">
        <f aca="false">IF($A49&lt;=$G$7,$E$7,$E$7*(1-$H$7)^(AB49+1))</f>
        <v>1000</v>
      </c>
      <c r="AD49" s="13" t="n">
        <f aca="false">IF($A49&lt;=$G$7,$E$7*$F$7/4,IF(AA49&gt;=$B$8+$B$9,AC49*$B$4*(1+$B$5)^(($G$7+$B$8+AB49*($B$8+$B$10))/4)/4,0))</f>
        <v>77555.0100488435</v>
      </c>
      <c r="AE49" s="13" t="n">
        <f aca="false">IF($A49&lt;=$G$7,$E$7*$F$7,IF(AA49&gt;=$B$8,AC49*$B$4*(1+$B$5)^(($G$7+$B$8+AB49*($B$8+$B$10))/4),0))</f>
        <v>310220.040195374</v>
      </c>
      <c r="AF49" s="13" t="n">
        <f aca="false">IF($A49&lt;=$G$7,0,IF(AA49=0,AC49*$B$6*(1+$B$7)^(($G$7+AB49*($B$8+$B$10))/4),0)+IF(AA49=$B$8,$B$11*$B$4*(1+$B$5)^(($G$7+$B$8+AB49*($B$8+$B$10))/4)*AC49,0))</f>
        <v>0</v>
      </c>
      <c r="AG49" s="23" t="n">
        <f aca="false">IF($A49&lt;=$G$7,0,IF(AA49&lt;$B$8,AC49,0))</f>
        <v>0</v>
      </c>
      <c r="AH49" s="23" t="n">
        <f aca="false">$A49-$G$8-1</f>
        <v>19</v>
      </c>
      <c r="AI49" s="23" t="n">
        <f aca="false">IF(AH49&lt;0,-1,MOD(AH49,$B$8+$B$10))</f>
        <v>19</v>
      </c>
      <c r="AJ49" s="23" t="n">
        <f aca="false">IF(AH49&lt;0,0,INT(AH49/($B$8+$B$10)))</f>
        <v>0</v>
      </c>
      <c r="AK49" s="23" t="n">
        <f aca="false">IF($A49&lt;=$G$8,$E$8,$E$8*(1-$H$8)^(AJ49+1))</f>
        <v>2160</v>
      </c>
      <c r="AL49" s="13" t="n">
        <f aca="false">IF($A49&lt;=$G$8,$E$8*$F$8/4,IF(AI49&gt;=$B$8+$B$9,AK49*$B$4*(1+$B$5)^(($G$8+$B$8+AJ49*($B$8+$B$10))/4)/4,0))</f>
        <v>163819.103991457</v>
      </c>
      <c r="AM49" s="13" t="n">
        <f aca="false">IF($A49&lt;=$G$8,$E$8*$F$8,IF(AI49&gt;=$B$8,AK49*$B$4*(1+$B$5)^(($G$8+$B$8+AJ49*($B$8+$B$10))/4),0))</f>
        <v>655276.415965829</v>
      </c>
      <c r="AN49" s="13" t="n">
        <f aca="false">IF($A49&lt;=$G$8,0,IF(AI49=0,AK49*$B$6*(1+$B$7)^(($G$8+AJ49*($B$8+$B$10))/4),0)+IF(AI49=$B$8,$B$11*$B$4*(1+$B$5)^(($G$8+$B$8+AJ49*($B$8+$B$10))/4)*AK49,0))</f>
        <v>0</v>
      </c>
      <c r="AO49" s="23" t="n">
        <f aca="false">IF($A49&lt;=$G$8,0,IF(AI49&lt;$B$8,AK49,0))</f>
        <v>0</v>
      </c>
      <c r="AP49" s="13" t="n">
        <f aca="false">F49+N49+V49+AD49+AL49</f>
        <v>685951.121878521</v>
      </c>
      <c r="AQ49" s="13" t="n">
        <f aca="false">G49+O49+W49+AE49+AM49</f>
        <v>3741956.41381963</v>
      </c>
      <c r="AR49" s="13" t="n">
        <f aca="false">H49+P49+X49+AF49+AN49+IF($A49=$B$15,$B$14,0)</f>
        <v>119778.231156666</v>
      </c>
      <c r="AS49" s="23" t="n">
        <f aca="false">I49+Q49+Y49+AG49+AO49</f>
        <v>0</v>
      </c>
      <c r="AT49" s="13" t="n">
        <f aca="false">AP49*(1-$B$12)-AS49*$B$13/4</f>
        <v>644794.054565809</v>
      </c>
      <c r="AU49" s="13" t="n">
        <f aca="false">0</f>
        <v>0</v>
      </c>
      <c r="AV49" s="13" t="n">
        <f aca="false">AT49-AR49-AU49</f>
        <v>525015.823409144</v>
      </c>
      <c r="AW49" s="23" t="n">
        <f aca="false">(1+$B$16)^(-$A49/4)</f>
        <v>0.688515316427484</v>
      </c>
      <c r="AX49" s="13" t="n">
        <f aca="false">AV49*AW49</f>
        <v>361481.435783983</v>
      </c>
      <c r="AY49" s="13" t="n">
        <f aca="false">AV49</f>
        <v>525015.823409144</v>
      </c>
    </row>
    <row r="50" customFormat="false" ht="15" hidden="false" customHeight="false" outlineLevel="0" collapsed="false">
      <c r="A50" s="0" t="n">
        <v>21</v>
      </c>
      <c r="B50" s="0" t="n">
        <f aca="false">$A50-$G$4-1</f>
        <v>10</v>
      </c>
      <c r="C50" s="0" t="n">
        <f aca="false">IF(B50&lt;0,-1,MOD(B50,$B$8+$B$10))</f>
        <v>10</v>
      </c>
      <c r="D50" s="0" t="n">
        <f aca="false">IF(B50&lt;0,0,INT(B50/($B$8+$B$10)))</f>
        <v>0</v>
      </c>
      <c r="E50" s="0" t="n">
        <f aca="false">IF($A50&lt;=$G$4,$E$4,$E$4*(1-$H$4)^(D50+1))</f>
        <v>4200</v>
      </c>
      <c r="F50" s="13" t="n">
        <f aca="false">IF($A50&lt;=$G$4,$E$4*$F$4/4,IF(C50&gt;=$B$8+$B$9,E50*$B$4*(1+$B$5)^(($G$4+$B$8+D50*($B$8+$B$10))/4)/4,0))</f>
        <v>330617.00783822</v>
      </c>
      <c r="G50" s="13" t="n">
        <f aca="false">IF($A50&lt;=$G$4,$E$4*$F$4,IF(C50&gt;=$B$8,E50*$B$4*(1+$B$5)^(($G$4+$B$8+D50*($B$8+$B$10))/4),0))</f>
        <v>1322468.03135288</v>
      </c>
      <c r="H50" s="13" t="n">
        <f aca="false">IF($A50&lt;=$G$4,0,IF(C50=0,E50*$B$6*(1+$B$7)^(($G$4+D50*($B$8+$B$10))/4),0)+IF(C50=$B$8,$B$11*$B$4*(1+$B$5)^(($G$4+$B$8+D50*($B$8+$B$10))/4)*E50,0))</f>
        <v>0</v>
      </c>
      <c r="I50" s="23" t="n">
        <f aca="false">IF($A50&lt;=$G$4,0,IF(C50&lt;$B$8,E50,0))</f>
        <v>0</v>
      </c>
      <c r="J50" s="23" t="n">
        <f aca="false">$A50-$G$5-1</f>
        <v>4</v>
      </c>
      <c r="K50" s="23" t="n">
        <f aca="false">IF(J50&lt;0,-1,MOD(J50,$B$8+$B$10))</f>
        <v>4</v>
      </c>
      <c r="L50" s="23" t="n">
        <f aca="false">IF(J50&lt;0,0,INT(J50/($B$8+$B$10)))</f>
        <v>0</v>
      </c>
      <c r="M50" s="23" t="n">
        <f aca="false">IF($A50&lt;=$G$5,$E$5,$E$5*(1-$H$5)^(L50+1))</f>
        <v>3100</v>
      </c>
      <c r="N50" s="13" t="n">
        <f aca="false">IF($A50&lt;=$G$5,$E$5*$F$5/4,IF(K50&gt;=$B$8+$B$9,M50*$B$4*(1+$B$5)^(($G$5+$B$8+L50*($B$8+$B$10))/4)/4,0))</f>
        <v>0</v>
      </c>
      <c r="O50" s="13" t="n">
        <f aca="false">IF($A50&lt;=$G$5,$E$5*$F$5,IF(K50&gt;=$B$8,M50*$B$4*(1+$B$5)^(($G$5+$B$8+L50*($B$8+$B$10))/4),0))</f>
        <v>998151.926305546</v>
      </c>
      <c r="P50" s="13" t="n">
        <f aca="false">IF($A50&lt;=$G$5,0,IF(K50=0,M50*$B$6*(1+$B$7)^(($G$5+L50*($B$8+$B$10))/4),0)+IF(K50=$B$8,$B$11*$B$4*(1+$B$5)^(($G$5+$B$8+L50*($B$8+$B$10))/4)*M50,0))</f>
        <v>0</v>
      </c>
      <c r="Q50" s="23" t="n">
        <f aca="false">IF($A50&lt;=$G$5,0,IF(K50&lt;$B$8,M50,0))</f>
        <v>0</v>
      </c>
      <c r="R50" s="23" t="n">
        <f aca="false">$A50-$G$6-1</f>
        <v>-6</v>
      </c>
      <c r="S50" s="23" t="n">
        <f aca="false">IF(R50&lt;0,-1,MOD(R50,$B$8+$B$10))</f>
        <v>-1</v>
      </c>
      <c r="T50" s="23" t="n">
        <f aca="false">IF(R50&lt;0,0,INT(R50/($B$8+$B$10)))</f>
        <v>0</v>
      </c>
      <c r="U50" s="13" t="n">
        <f aca="false">IF($A50&lt;=$G$6,$E$6,$E$6*(1-$H$6)^(T50+1))</f>
        <v>1540</v>
      </c>
      <c r="V50" s="13" t="n">
        <f aca="false">IF($A50&lt;=$G$6,$E$6*$F$6/4,IF(S50&gt;=$B$8+$B$9,U50*$B$4*(1+$B$5)^(($G$6+$B$8+T50*($B$8+$B$10))/4)/4,0))</f>
        <v>113960</v>
      </c>
      <c r="W50" s="13" t="n">
        <f aca="false">IF($A50&lt;=$G$6,$E$6*$F$6,IF(S50&gt;=$B$8,U50*$B$4*(1+$B$5)^(($G$6+$B$8+T50*($B$8+$B$10))/4),0))</f>
        <v>455840</v>
      </c>
      <c r="X50" s="13" t="n">
        <f aca="false">IF($A50&lt;=$G$6,0,IF(S50=0,U50*$B$6*(1+$B$7)^(($G$6+T50*($B$8+$B$10))/4),0)+IF(S50=$B$8,$B$11*$B$4*(1+$B$5)^(($G$6+$B$8+T50*($B$8+$B$10))/4)*U50,0))</f>
        <v>0</v>
      </c>
      <c r="Y50" s="23" t="n">
        <f aca="false">IF($A50&lt;=$G$6,0,IF(S50&lt;$B$8,U50,0))</f>
        <v>0</v>
      </c>
      <c r="Z50" s="23" t="n">
        <f aca="false">$A50-$G$7-1</f>
        <v>14</v>
      </c>
      <c r="AA50" s="23" t="n">
        <f aca="false">IF(Z50&lt;0,-1,MOD(Z50,$B$8+$B$10))</f>
        <v>14</v>
      </c>
      <c r="AB50" s="23" t="n">
        <f aca="false">IF(Z50&lt;0,0,INT(Z50/($B$8+$B$10)))</f>
        <v>0</v>
      </c>
      <c r="AC50" s="23" t="n">
        <f aca="false">IF($A50&lt;=$G$7,$E$7,$E$7*(1-$H$7)^(AB50+1))</f>
        <v>1000</v>
      </c>
      <c r="AD50" s="13" t="n">
        <f aca="false">IF($A50&lt;=$G$7,$E$7*$F$7/4,IF(AA50&gt;=$B$8+$B$9,AC50*$B$4*(1+$B$5)^(($G$7+$B$8+AB50*($B$8+$B$10))/4)/4,0))</f>
        <v>77555.0100488435</v>
      </c>
      <c r="AE50" s="13" t="n">
        <f aca="false">IF($A50&lt;=$G$7,$E$7*$F$7,IF(AA50&gt;=$B$8,AC50*$B$4*(1+$B$5)^(($G$7+$B$8+AB50*($B$8+$B$10))/4),0))</f>
        <v>310220.040195374</v>
      </c>
      <c r="AF50" s="13" t="n">
        <f aca="false">IF($A50&lt;=$G$7,0,IF(AA50=0,AC50*$B$6*(1+$B$7)^(($G$7+AB50*($B$8+$B$10))/4),0)+IF(AA50=$B$8,$B$11*$B$4*(1+$B$5)^(($G$7+$B$8+AB50*($B$8+$B$10))/4)*AC50,0))</f>
        <v>0</v>
      </c>
      <c r="AG50" s="23" t="n">
        <f aca="false">IF($A50&lt;=$G$7,0,IF(AA50&lt;$B$8,AC50,0))</f>
        <v>0</v>
      </c>
      <c r="AH50" s="23" t="n">
        <f aca="false">$A50-$G$8-1</f>
        <v>20</v>
      </c>
      <c r="AI50" s="23" t="n">
        <f aca="false">IF(AH50&lt;0,-1,MOD(AH50,$B$8+$B$10))</f>
        <v>20</v>
      </c>
      <c r="AJ50" s="23" t="n">
        <f aca="false">IF(AH50&lt;0,0,INT(AH50/($B$8+$B$10)))</f>
        <v>0</v>
      </c>
      <c r="AK50" s="23" t="n">
        <f aca="false">IF($A50&lt;=$G$8,$E$8,$E$8*(1-$H$8)^(AJ50+1))</f>
        <v>2160</v>
      </c>
      <c r="AL50" s="13" t="n">
        <f aca="false">IF($A50&lt;=$G$8,$E$8*$F$8/4,IF(AI50&gt;=$B$8+$B$9,AK50*$B$4*(1+$B$5)^(($G$8+$B$8+AJ50*($B$8+$B$10))/4)/4,0))</f>
        <v>163819.103991457</v>
      </c>
      <c r="AM50" s="13" t="n">
        <f aca="false">IF($A50&lt;=$G$8,$E$8*$F$8,IF(AI50&gt;=$B$8,AK50*$B$4*(1+$B$5)^(($G$8+$B$8+AJ50*($B$8+$B$10))/4),0))</f>
        <v>655276.415965829</v>
      </c>
      <c r="AN50" s="13" t="n">
        <f aca="false">IF($A50&lt;=$G$8,0,IF(AI50=0,AK50*$B$6*(1+$B$7)^(($G$8+AJ50*($B$8+$B$10))/4),0)+IF(AI50=$B$8,$B$11*$B$4*(1+$B$5)^(($G$8+$B$8+AJ50*($B$8+$B$10))/4)*AK50,0))</f>
        <v>0</v>
      </c>
      <c r="AO50" s="23" t="n">
        <f aca="false">IF($A50&lt;=$G$8,0,IF(AI50&lt;$B$8,AK50,0))</f>
        <v>0</v>
      </c>
      <c r="AP50" s="13" t="n">
        <f aca="false">F50+N50+V50+AD50+AL50</f>
        <v>685951.121878521</v>
      </c>
      <c r="AQ50" s="13" t="n">
        <f aca="false">G50+O50+W50+AE50+AM50</f>
        <v>3741956.41381963</v>
      </c>
      <c r="AR50" s="13" t="n">
        <f aca="false">H50+P50+X50+AF50+AN50+IF($A50=$B$15,$B$14,0)</f>
        <v>0</v>
      </c>
      <c r="AS50" s="23" t="n">
        <f aca="false">I50+Q50+Y50+AG50+AO50</f>
        <v>0</v>
      </c>
      <c r="AT50" s="13" t="n">
        <f aca="false">AP50*(1-$B$12)-AS50*$B$13/4</f>
        <v>644794.054565809</v>
      </c>
      <c r="AU50" s="13" t="n">
        <f aca="false">0</f>
        <v>0</v>
      </c>
      <c r="AV50" s="13" t="n">
        <f aca="false">AT50-AR50-AU50</f>
        <v>644794.054565809</v>
      </c>
      <c r="AW50" s="23" t="n">
        <f aca="false">(1+$B$16)^(-$A50/4)</f>
        <v>0.675786148927696</v>
      </c>
      <c r="AX50" s="13" t="n">
        <f aca="false">AV50*AW50</f>
        <v>435742.890986503</v>
      </c>
      <c r="AY50" s="13" t="n">
        <f aca="false">AV50</f>
        <v>644794.054565809</v>
      </c>
    </row>
    <row r="51" customFormat="false" ht="15" hidden="false" customHeight="false" outlineLevel="0" collapsed="false">
      <c r="A51" s="0" t="n">
        <v>22</v>
      </c>
      <c r="B51" s="0" t="n">
        <f aca="false">$A51-$G$4-1</f>
        <v>11</v>
      </c>
      <c r="C51" s="0" t="n">
        <f aca="false">IF(B51&lt;0,-1,MOD(B51,$B$8+$B$10))</f>
        <v>11</v>
      </c>
      <c r="D51" s="0" t="n">
        <f aca="false">IF(B51&lt;0,0,INT(B51/($B$8+$B$10)))</f>
        <v>0</v>
      </c>
      <c r="E51" s="0" t="n">
        <f aca="false">IF($A51&lt;=$G$4,$E$4,$E$4*(1-$H$4)^(D51+1))</f>
        <v>4200</v>
      </c>
      <c r="F51" s="13" t="n">
        <f aca="false">IF($A51&lt;=$G$4,$E$4*$F$4/4,IF(C51&gt;=$B$8+$B$9,E51*$B$4*(1+$B$5)^(($G$4+$B$8+D51*($B$8+$B$10))/4)/4,0))</f>
        <v>330617.00783822</v>
      </c>
      <c r="G51" s="13" t="n">
        <f aca="false">IF($A51&lt;=$G$4,$E$4*$F$4,IF(C51&gt;=$B$8,E51*$B$4*(1+$B$5)^(($G$4+$B$8+D51*($B$8+$B$10))/4),0))</f>
        <v>1322468.03135288</v>
      </c>
      <c r="H51" s="13" t="n">
        <f aca="false">IF($A51&lt;=$G$4,0,IF(C51=0,E51*$B$6*(1+$B$7)^(($G$4+D51*($B$8+$B$10))/4),0)+IF(C51=$B$8,$B$11*$B$4*(1+$B$5)^(($G$4+$B$8+D51*($B$8+$B$10))/4)*E51,0))</f>
        <v>0</v>
      </c>
      <c r="I51" s="23" t="n">
        <f aca="false">IF($A51&lt;=$G$4,0,IF(C51&lt;$B$8,E51,0))</f>
        <v>0</v>
      </c>
      <c r="J51" s="23" t="n">
        <f aca="false">$A51-$G$5-1</f>
        <v>5</v>
      </c>
      <c r="K51" s="23" t="n">
        <f aca="false">IF(J51&lt;0,-1,MOD(J51,$B$8+$B$10))</f>
        <v>5</v>
      </c>
      <c r="L51" s="23" t="n">
        <f aca="false">IF(J51&lt;0,0,INT(J51/($B$8+$B$10)))</f>
        <v>0</v>
      </c>
      <c r="M51" s="23" t="n">
        <f aca="false">IF($A51&lt;=$G$5,$E$5,$E$5*(1-$H$5)^(L51+1))</f>
        <v>3100</v>
      </c>
      <c r="N51" s="13" t="n">
        <f aca="false">IF($A51&lt;=$G$5,$E$5*$F$5/4,IF(K51&gt;=$B$8+$B$9,M51*$B$4*(1+$B$5)^(($G$5+$B$8+L51*($B$8+$B$10))/4)/4,0))</f>
        <v>0</v>
      </c>
      <c r="O51" s="13" t="n">
        <f aca="false">IF($A51&lt;=$G$5,$E$5*$F$5,IF(K51&gt;=$B$8,M51*$B$4*(1+$B$5)^(($G$5+$B$8+L51*($B$8+$B$10))/4),0))</f>
        <v>998151.926305546</v>
      </c>
      <c r="P51" s="13" t="n">
        <f aca="false">IF($A51&lt;=$G$5,0,IF(K51=0,M51*$B$6*(1+$B$7)^(($G$5+L51*($B$8+$B$10))/4),0)+IF(K51=$B$8,$B$11*$B$4*(1+$B$5)^(($G$5+$B$8+L51*($B$8+$B$10))/4)*M51,0))</f>
        <v>0</v>
      </c>
      <c r="Q51" s="23" t="n">
        <f aca="false">IF($A51&lt;=$G$5,0,IF(K51&lt;$B$8,M51,0))</f>
        <v>0</v>
      </c>
      <c r="R51" s="23" t="n">
        <f aca="false">$A51-$G$6-1</f>
        <v>-5</v>
      </c>
      <c r="S51" s="23" t="n">
        <f aca="false">IF(R51&lt;0,-1,MOD(R51,$B$8+$B$10))</f>
        <v>-1</v>
      </c>
      <c r="T51" s="23" t="n">
        <f aca="false">IF(R51&lt;0,0,INT(R51/($B$8+$B$10)))</f>
        <v>0</v>
      </c>
      <c r="U51" s="13" t="n">
        <f aca="false">IF($A51&lt;=$G$6,$E$6,$E$6*(1-$H$6)^(T51+1))</f>
        <v>1540</v>
      </c>
      <c r="V51" s="13" t="n">
        <f aca="false">IF($A51&lt;=$G$6,$E$6*$F$6/4,IF(S51&gt;=$B$8+$B$9,U51*$B$4*(1+$B$5)^(($G$6+$B$8+T51*($B$8+$B$10))/4)/4,0))</f>
        <v>113960</v>
      </c>
      <c r="W51" s="13" t="n">
        <f aca="false">IF($A51&lt;=$G$6,$E$6*$F$6,IF(S51&gt;=$B$8,U51*$B$4*(1+$B$5)^(($G$6+$B$8+T51*($B$8+$B$10))/4),0))</f>
        <v>455840</v>
      </c>
      <c r="X51" s="13" t="n">
        <f aca="false">IF($A51&lt;=$G$6,0,IF(S51=0,U51*$B$6*(1+$B$7)^(($G$6+T51*($B$8+$B$10))/4),0)+IF(S51=$B$8,$B$11*$B$4*(1+$B$5)^(($G$6+$B$8+T51*($B$8+$B$10))/4)*U51,0))</f>
        <v>0</v>
      </c>
      <c r="Y51" s="23" t="n">
        <f aca="false">IF($A51&lt;=$G$6,0,IF(S51&lt;$B$8,U51,0))</f>
        <v>0</v>
      </c>
      <c r="Z51" s="23" t="n">
        <f aca="false">$A51-$G$7-1</f>
        <v>15</v>
      </c>
      <c r="AA51" s="23" t="n">
        <f aca="false">IF(Z51&lt;0,-1,MOD(Z51,$B$8+$B$10))</f>
        <v>15</v>
      </c>
      <c r="AB51" s="23" t="n">
        <f aca="false">IF(Z51&lt;0,0,INT(Z51/($B$8+$B$10)))</f>
        <v>0</v>
      </c>
      <c r="AC51" s="23" t="n">
        <f aca="false">IF($A51&lt;=$G$7,$E$7,$E$7*(1-$H$7)^(AB51+1))</f>
        <v>1000</v>
      </c>
      <c r="AD51" s="13" t="n">
        <f aca="false">IF($A51&lt;=$G$7,$E$7*$F$7/4,IF(AA51&gt;=$B$8+$B$9,AC51*$B$4*(1+$B$5)^(($G$7+$B$8+AB51*($B$8+$B$10))/4)/4,0))</f>
        <v>77555.0100488435</v>
      </c>
      <c r="AE51" s="13" t="n">
        <f aca="false">IF($A51&lt;=$G$7,$E$7*$F$7,IF(AA51&gt;=$B$8,AC51*$B$4*(1+$B$5)^(($G$7+$B$8+AB51*($B$8+$B$10))/4),0))</f>
        <v>310220.040195374</v>
      </c>
      <c r="AF51" s="13" t="n">
        <f aca="false">IF($A51&lt;=$G$7,0,IF(AA51=0,AC51*$B$6*(1+$B$7)^(($G$7+AB51*($B$8+$B$10))/4),0)+IF(AA51=$B$8,$B$11*$B$4*(1+$B$5)^(($G$7+$B$8+AB51*($B$8+$B$10))/4)*AC51,0))</f>
        <v>0</v>
      </c>
      <c r="AG51" s="23" t="n">
        <f aca="false">IF($A51&lt;=$G$7,0,IF(AA51&lt;$B$8,AC51,0))</f>
        <v>0</v>
      </c>
      <c r="AH51" s="23" t="n">
        <f aca="false">$A51-$G$8-1</f>
        <v>21</v>
      </c>
      <c r="AI51" s="23" t="n">
        <f aca="false">IF(AH51&lt;0,-1,MOD(AH51,$B$8+$B$10))</f>
        <v>21</v>
      </c>
      <c r="AJ51" s="23" t="n">
        <f aca="false">IF(AH51&lt;0,0,INT(AH51/($B$8+$B$10)))</f>
        <v>0</v>
      </c>
      <c r="AK51" s="23" t="n">
        <f aca="false">IF($A51&lt;=$G$8,$E$8,$E$8*(1-$H$8)^(AJ51+1))</f>
        <v>2160</v>
      </c>
      <c r="AL51" s="13" t="n">
        <f aca="false">IF($A51&lt;=$G$8,$E$8*$F$8/4,IF(AI51&gt;=$B$8+$B$9,AK51*$B$4*(1+$B$5)^(($G$8+$B$8+AJ51*($B$8+$B$10))/4)/4,0))</f>
        <v>163819.103991457</v>
      </c>
      <c r="AM51" s="13" t="n">
        <f aca="false">IF($A51&lt;=$G$8,$E$8*$F$8,IF(AI51&gt;=$B$8,AK51*$B$4*(1+$B$5)^(($G$8+$B$8+AJ51*($B$8+$B$10))/4),0))</f>
        <v>655276.415965829</v>
      </c>
      <c r="AN51" s="13" t="n">
        <f aca="false">IF($A51&lt;=$G$8,0,IF(AI51=0,AK51*$B$6*(1+$B$7)^(($G$8+AJ51*($B$8+$B$10))/4),0)+IF(AI51=$B$8,$B$11*$B$4*(1+$B$5)^(($G$8+$B$8+AJ51*($B$8+$B$10))/4)*AK51,0))</f>
        <v>0</v>
      </c>
      <c r="AO51" s="23" t="n">
        <f aca="false">IF($A51&lt;=$G$8,0,IF(AI51&lt;$B$8,AK51,0))</f>
        <v>0</v>
      </c>
      <c r="AP51" s="13" t="n">
        <f aca="false">F51+N51+V51+AD51+AL51</f>
        <v>685951.121878521</v>
      </c>
      <c r="AQ51" s="13" t="n">
        <f aca="false">G51+O51+W51+AE51+AM51</f>
        <v>3741956.41381963</v>
      </c>
      <c r="AR51" s="13" t="n">
        <f aca="false">H51+P51+X51+AF51+AN51+IF($A51=$B$15,$B$14,0)</f>
        <v>0</v>
      </c>
      <c r="AS51" s="23" t="n">
        <f aca="false">I51+Q51+Y51+AG51+AO51</f>
        <v>0</v>
      </c>
      <c r="AT51" s="13" t="n">
        <f aca="false">AP51*(1-$B$12)-AS51*$B$13/4</f>
        <v>644794.054565809</v>
      </c>
      <c r="AU51" s="13" t="n">
        <f aca="false">0</f>
        <v>0</v>
      </c>
      <c r="AV51" s="13" t="n">
        <f aca="false">AT51-AR51-AU51</f>
        <v>644794.054565809</v>
      </c>
      <c r="AW51" s="23" t="n">
        <f aca="false">(1+$B$16)^(-$A51/4)</f>
        <v>0.663292316360002</v>
      </c>
      <c r="AX51" s="13" t="n">
        <f aca="false">AV51*AW51</f>
        <v>427686.942028113</v>
      </c>
      <c r="AY51" s="13" t="n">
        <f aca="false">AV51</f>
        <v>644794.054565809</v>
      </c>
    </row>
    <row r="52" customFormat="false" ht="15" hidden="false" customHeight="false" outlineLevel="0" collapsed="false">
      <c r="A52" s="0" t="n">
        <v>23</v>
      </c>
      <c r="B52" s="0" t="n">
        <f aca="false">$A52-$G$4-1</f>
        <v>12</v>
      </c>
      <c r="C52" s="0" t="n">
        <f aca="false">IF(B52&lt;0,-1,MOD(B52,$B$8+$B$10))</f>
        <v>12</v>
      </c>
      <c r="D52" s="0" t="n">
        <f aca="false">IF(B52&lt;0,0,INT(B52/($B$8+$B$10)))</f>
        <v>0</v>
      </c>
      <c r="E52" s="0" t="n">
        <f aca="false">IF($A52&lt;=$G$4,$E$4,$E$4*(1-$H$4)^(D52+1))</f>
        <v>4200</v>
      </c>
      <c r="F52" s="13" t="n">
        <f aca="false">IF($A52&lt;=$G$4,$E$4*$F$4/4,IF(C52&gt;=$B$8+$B$9,E52*$B$4*(1+$B$5)^(($G$4+$B$8+D52*($B$8+$B$10))/4)/4,0))</f>
        <v>330617.00783822</v>
      </c>
      <c r="G52" s="13" t="n">
        <f aca="false">IF($A52&lt;=$G$4,$E$4*$F$4,IF(C52&gt;=$B$8,E52*$B$4*(1+$B$5)^(($G$4+$B$8+D52*($B$8+$B$10))/4),0))</f>
        <v>1322468.03135288</v>
      </c>
      <c r="H52" s="13" t="n">
        <f aca="false">IF($A52&lt;=$G$4,0,IF(C52=0,E52*$B$6*(1+$B$7)^(($G$4+D52*($B$8+$B$10))/4),0)+IF(C52=$B$8,$B$11*$B$4*(1+$B$5)^(($G$4+$B$8+D52*($B$8+$B$10))/4)*E52,0))</f>
        <v>0</v>
      </c>
      <c r="I52" s="23" t="n">
        <f aca="false">IF($A52&lt;=$G$4,0,IF(C52&lt;$B$8,E52,0))</f>
        <v>0</v>
      </c>
      <c r="J52" s="23" t="n">
        <f aca="false">$A52-$G$5-1</f>
        <v>6</v>
      </c>
      <c r="K52" s="23" t="n">
        <f aca="false">IF(J52&lt;0,-1,MOD(J52,$B$8+$B$10))</f>
        <v>6</v>
      </c>
      <c r="L52" s="23" t="n">
        <f aca="false">IF(J52&lt;0,0,INT(J52/($B$8+$B$10)))</f>
        <v>0</v>
      </c>
      <c r="M52" s="23" t="n">
        <f aca="false">IF($A52&lt;=$G$5,$E$5,$E$5*(1-$H$5)^(L52+1))</f>
        <v>3100</v>
      </c>
      <c r="N52" s="13" t="n">
        <f aca="false">IF($A52&lt;=$G$5,$E$5*$F$5/4,IF(K52&gt;=$B$8+$B$9,M52*$B$4*(1+$B$5)^(($G$5+$B$8+L52*($B$8+$B$10))/4)/4,0))</f>
        <v>249537.981576387</v>
      </c>
      <c r="O52" s="13" t="n">
        <f aca="false">IF($A52&lt;=$G$5,$E$5*$F$5,IF(K52&gt;=$B$8,M52*$B$4*(1+$B$5)^(($G$5+$B$8+L52*($B$8+$B$10))/4),0))</f>
        <v>998151.926305546</v>
      </c>
      <c r="P52" s="13" t="n">
        <f aca="false">IF($A52&lt;=$G$5,0,IF(K52=0,M52*$B$6*(1+$B$7)^(($G$5+L52*($B$8+$B$10))/4),0)+IF(K52=$B$8,$B$11*$B$4*(1+$B$5)^(($G$5+$B$8+L52*($B$8+$B$10))/4)*M52,0))</f>
        <v>0</v>
      </c>
      <c r="Q52" s="23" t="n">
        <f aca="false">IF($A52&lt;=$G$5,0,IF(K52&lt;$B$8,M52,0))</f>
        <v>0</v>
      </c>
      <c r="R52" s="23" t="n">
        <f aca="false">$A52-$G$6-1</f>
        <v>-4</v>
      </c>
      <c r="S52" s="23" t="n">
        <f aca="false">IF(R52&lt;0,-1,MOD(R52,$B$8+$B$10))</f>
        <v>-1</v>
      </c>
      <c r="T52" s="23" t="n">
        <f aca="false">IF(R52&lt;0,0,INT(R52/($B$8+$B$10)))</f>
        <v>0</v>
      </c>
      <c r="U52" s="13" t="n">
        <f aca="false">IF($A52&lt;=$G$6,$E$6,$E$6*(1-$H$6)^(T52+1))</f>
        <v>1540</v>
      </c>
      <c r="V52" s="13" t="n">
        <f aca="false">IF($A52&lt;=$G$6,$E$6*$F$6/4,IF(S52&gt;=$B$8+$B$9,U52*$B$4*(1+$B$5)^(($G$6+$B$8+T52*($B$8+$B$10))/4)/4,0))</f>
        <v>113960</v>
      </c>
      <c r="W52" s="13" t="n">
        <f aca="false">IF($A52&lt;=$G$6,$E$6*$F$6,IF(S52&gt;=$B$8,U52*$B$4*(1+$B$5)^(($G$6+$B$8+T52*($B$8+$B$10))/4),0))</f>
        <v>455840</v>
      </c>
      <c r="X52" s="13" t="n">
        <f aca="false">IF($A52&lt;=$G$6,0,IF(S52=0,U52*$B$6*(1+$B$7)^(($G$6+T52*($B$8+$B$10))/4),0)+IF(S52=$B$8,$B$11*$B$4*(1+$B$5)^(($G$6+$B$8+T52*($B$8+$B$10))/4)*U52,0))</f>
        <v>0</v>
      </c>
      <c r="Y52" s="23" t="n">
        <f aca="false">IF($A52&lt;=$G$6,0,IF(S52&lt;$B$8,U52,0))</f>
        <v>0</v>
      </c>
      <c r="Z52" s="23" t="n">
        <f aca="false">$A52-$G$7-1</f>
        <v>16</v>
      </c>
      <c r="AA52" s="23" t="n">
        <f aca="false">IF(Z52&lt;0,-1,MOD(Z52,$B$8+$B$10))</f>
        <v>16</v>
      </c>
      <c r="AB52" s="23" t="n">
        <f aca="false">IF(Z52&lt;0,0,INT(Z52/($B$8+$B$10)))</f>
        <v>0</v>
      </c>
      <c r="AC52" s="23" t="n">
        <f aca="false">IF($A52&lt;=$G$7,$E$7,$E$7*(1-$H$7)^(AB52+1))</f>
        <v>1000</v>
      </c>
      <c r="AD52" s="13" t="n">
        <f aca="false">IF($A52&lt;=$G$7,$E$7*$F$7/4,IF(AA52&gt;=$B$8+$B$9,AC52*$B$4*(1+$B$5)^(($G$7+$B$8+AB52*($B$8+$B$10))/4)/4,0))</f>
        <v>77555.0100488435</v>
      </c>
      <c r="AE52" s="13" t="n">
        <f aca="false">IF($A52&lt;=$G$7,$E$7*$F$7,IF(AA52&gt;=$B$8,AC52*$B$4*(1+$B$5)^(($G$7+$B$8+AB52*($B$8+$B$10))/4),0))</f>
        <v>310220.040195374</v>
      </c>
      <c r="AF52" s="13" t="n">
        <f aca="false">IF($A52&lt;=$G$7,0,IF(AA52=0,AC52*$B$6*(1+$B$7)^(($G$7+AB52*($B$8+$B$10))/4),0)+IF(AA52=$B$8,$B$11*$B$4*(1+$B$5)^(($G$7+$B$8+AB52*($B$8+$B$10))/4)*AC52,0))</f>
        <v>0</v>
      </c>
      <c r="AG52" s="23" t="n">
        <f aca="false">IF($A52&lt;=$G$7,0,IF(AA52&lt;$B$8,AC52,0))</f>
        <v>0</v>
      </c>
      <c r="AH52" s="23" t="n">
        <f aca="false">$A52-$G$8-1</f>
        <v>22</v>
      </c>
      <c r="AI52" s="23" t="n">
        <f aca="false">IF(AH52&lt;0,-1,MOD(AH52,$B$8+$B$10))</f>
        <v>22</v>
      </c>
      <c r="AJ52" s="23" t="n">
        <f aca="false">IF(AH52&lt;0,0,INT(AH52/($B$8+$B$10)))</f>
        <v>0</v>
      </c>
      <c r="AK52" s="23" t="n">
        <f aca="false">IF($A52&lt;=$G$8,$E$8,$E$8*(1-$H$8)^(AJ52+1))</f>
        <v>2160</v>
      </c>
      <c r="AL52" s="13" t="n">
        <f aca="false">IF($A52&lt;=$G$8,$E$8*$F$8/4,IF(AI52&gt;=$B$8+$B$9,AK52*$B$4*(1+$B$5)^(($G$8+$B$8+AJ52*($B$8+$B$10))/4)/4,0))</f>
        <v>163819.103991457</v>
      </c>
      <c r="AM52" s="13" t="n">
        <f aca="false">IF($A52&lt;=$G$8,$E$8*$F$8,IF(AI52&gt;=$B$8,AK52*$B$4*(1+$B$5)^(($G$8+$B$8+AJ52*($B$8+$B$10))/4),0))</f>
        <v>655276.415965829</v>
      </c>
      <c r="AN52" s="13" t="n">
        <f aca="false">IF($A52&lt;=$G$8,0,IF(AI52=0,AK52*$B$6*(1+$B$7)^(($G$8+AJ52*($B$8+$B$10))/4),0)+IF(AI52=$B$8,$B$11*$B$4*(1+$B$5)^(($G$8+$B$8+AJ52*($B$8+$B$10))/4)*AK52,0))</f>
        <v>0</v>
      </c>
      <c r="AO52" s="23" t="n">
        <f aca="false">IF($A52&lt;=$G$8,0,IF(AI52&lt;$B$8,AK52,0))</f>
        <v>0</v>
      </c>
      <c r="AP52" s="13" t="n">
        <f aca="false">F52+N52+V52+AD52+AL52</f>
        <v>935489.103454907</v>
      </c>
      <c r="AQ52" s="13" t="n">
        <f aca="false">G52+O52+W52+AE52+AM52</f>
        <v>3741956.41381963</v>
      </c>
      <c r="AR52" s="13" t="n">
        <f aca="false">H52+P52+X52+AF52+AN52+IF($A52=$B$15,$B$14,0)</f>
        <v>0</v>
      </c>
      <c r="AS52" s="23" t="n">
        <f aca="false">I52+Q52+Y52+AG52+AO52</f>
        <v>0</v>
      </c>
      <c r="AT52" s="13" t="n">
        <f aca="false">AP52*(1-$B$12)-AS52*$B$13/4</f>
        <v>879359.757247612</v>
      </c>
      <c r="AU52" s="13" t="n">
        <f aca="false">0</f>
        <v>0</v>
      </c>
      <c r="AV52" s="13" t="n">
        <f aca="false">AT52-AR52-AU52</f>
        <v>879359.757247612</v>
      </c>
      <c r="AW52" s="23" t="n">
        <f aca="false">(1+$B$16)^(-$A52/4)</f>
        <v>0.651029467887613</v>
      </c>
      <c r="AX52" s="13" t="n">
        <f aca="false">AV52*AW52</f>
        <v>572489.114842694</v>
      </c>
      <c r="AY52" s="13" t="n">
        <f aca="false">AV52</f>
        <v>879359.757247612</v>
      </c>
    </row>
    <row r="53" customFormat="false" ht="15" hidden="false" customHeight="false" outlineLevel="0" collapsed="false">
      <c r="A53" s="0" t="n">
        <v>24</v>
      </c>
      <c r="B53" s="0" t="n">
        <f aca="false">$A53-$G$4-1</f>
        <v>13</v>
      </c>
      <c r="C53" s="0" t="n">
        <f aca="false">IF(B53&lt;0,-1,MOD(B53,$B$8+$B$10))</f>
        <v>13</v>
      </c>
      <c r="D53" s="0" t="n">
        <f aca="false">IF(B53&lt;0,0,INT(B53/($B$8+$B$10)))</f>
        <v>0</v>
      </c>
      <c r="E53" s="0" t="n">
        <f aca="false">IF($A53&lt;=$G$4,$E$4,$E$4*(1-$H$4)^(D53+1))</f>
        <v>4200</v>
      </c>
      <c r="F53" s="13" t="n">
        <f aca="false">IF($A53&lt;=$G$4,$E$4*$F$4/4,IF(C53&gt;=$B$8+$B$9,E53*$B$4*(1+$B$5)^(($G$4+$B$8+D53*($B$8+$B$10))/4)/4,0))</f>
        <v>330617.00783822</v>
      </c>
      <c r="G53" s="13" t="n">
        <f aca="false">IF($A53&lt;=$G$4,$E$4*$F$4,IF(C53&gt;=$B$8,E53*$B$4*(1+$B$5)^(($G$4+$B$8+D53*($B$8+$B$10))/4),0))</f>
        <v>1322468.03135288</v>
      </c>
      <c r="H53" s="13" t="n">
        <f aca="false">IF($A53&lt;=$G$4,0,IF(C53=0,E53*$B$6*(1+$B$7)^(($G$4+D53*($B$8+$B$10))/4),0)+IF(C53=$B$8,$B$11*$B$4*(1+$B$5)^(($G$4+$B$8+D53*($B$8+$B$10))/4)*E53,0))</f>
        <v>0</v>
      </c>
      <c r="I53" s="23" t="n">
        <f aca="false">IF($A53&lt;=$G$4,0,IF(C53&lt;$B$8,E53,0))</f>
        <v>0</v>
      </c>
      <c r="J53" s="23" t="n">
        <f aca="false">$A53-$G$5-1</f>
        <v>7</v>
      </c>
      <c r="K53" s="23" t="n">
        <f aca="false">IF(J53&lt;0,-1,MOD(J53,$B$8+$B$10))</f>
        <v>7</v>
      </c>
      <c r="L53" s="23" t="n">
        <f aca="false">IF(J53&lt;0,0,INT(J53/($B$8+$B$10)))</f>
        <v>0</v>
      </c>
      <c r="M53" s="23" t="n">
        <f aca="false">IF($A53&lt;=$G$5,$E$5,$E$5*(1-$H$5)^(L53+1))</f>
        <v>3100</v>
      </c>
      <c r="N53" s="13" t="n">
        <f aca="false">IF($A53&lt;=$G$5,$E$5*$F$5/4,IF(K53&gt;=$B$8+$B$9,M53*$B$4*(1+$B$5)^(($G$5+$B$8+L53*($B$8+$B$10))/4)/4,0))</f>
        <v>249537.981576387</v>
      </c>
      <c r="O53" s="13" t="n">
        <f aca="false">IF($A53&lt;=$G$5,$E$5*$F$5,IF(K53&gt;=$B$8,M53*$B$4*(1+$B$5)^(($G$5+$B$8+L53*($B$8+$B$10))/4),0))</f>
        <v>998151.926305546</v>
      </c>
      <c r="P53" s="13" t="n">
        <f aca="false">IF($A53&lt;=$G$5,0,IF(K53=0,M53*$B$6*(1+$B$7)^(($G$5+L53*($B$8+$B$10))/4),0)+IF(K53=$B$8,$B$11*$B$4*(1+$B$5)^(($G$5+$B$8+L53*($B$8+$B$10))/4)*M53,0))</f>
        <v>0</v>
      </c>
      <c r="Q53" s="23" t="n">
        <f aca="false">IF($A53&lt;=$G$5,0,IF(K53&lt;$B$8,M53,0))</f>
        <v>0</v>
      </c>
      <c r="R53" s="23" t="n">
        <f aca="false">$A53-$G$6-1</f>
        <v>-3</v>
      </c>
      <c r="S53" s="23" t="n">
        <f aca="false">IF(R53&lt;0,-1,MOD(R53,$B$8+$B$10))</f>
        <v>-1</v>
      </c>
      <c r="T53" s="23" t="n">
        <f aca="false">IF(R53&lt;0,0,INT(R53/($B$8+$B$10)))</f>
        <v>0</v>
      </c>
      <c r="U53" s="13" t="n">
        <f aca="false">IF($A53&lt;=$G$6,$E$6,$E$6*(1-$H$6)^(T53+1))</f>
        <v>1540</v>
      </c>
      <c r="V53" s="13" t="n">
        <f aca="false">IF($A53&lt;=$G$6,$E$6*$F$6/4,IF(S53&gt;=$B$8+$B$9,U53*$B$4*(1+$B$5)^(($G$6+$B$8+T53*($B$8+$B$10))/4)/4,0))</f>
        <v>113960</v>
      </c>
      <c r="W53" s="13" t="n">
        <f aca="false">IF($A53&lt;=$G$6,$E$6*$F$6,IF(S53&gt;=$B$8,U53*$B$4*(1+$B$5)^(($G$6+$B$8+T53*($B$8+$B$10))/4),0))</f>
        <v>455840</v>
      </c>
      <c r="X53" s="13" t="n">
        <f aca="false">IF($A53&lt;=$G$6,0,IF(S53=0,U53*$B$6*(1+$B$7)^(($G$6+T53*($B$8+$B$10))/4),0)+IF(S53=$B$8,$B$11*$B$4*(1+$B$5)^(($G$6+$B$8+T53*($B$8+$B$10))/4)*U53,0))</f>
        <v>0</v>
      </c>
      <c r="Y53" s="23" t="n">
        <f aca="false">IF($A53&lt;=$G$6,0,IF(S53&lt;$B$8,U53,0))</f>
        <v>0</v>
      </c>
      <c r="Z53" s="23" t="n">
        <f aca="false">$A53-$G$7-1</f>
        <v>17</v>
      </c>
      <c r="AA53" s="23" t="n">
        <f aca="false">IF(Z53&lt;0,-1,MOD(Z53,$B$8+$B$10))</f>
        <v>17</v>
      </c>
      <c r="AB53" s="23" t="n">
        <f aca="false">IF(Z53&lt;0,0,INT(Z53/($B$8+$B$10)))</f>
        <v>0</v>
      </c>
      <c r="AC53" s="23" t="n">
        <f aca="false">IF($A53&lt;=$G$7,$E$7,$E$7*(1-$H$7)^(AB53+1))</f>
        <v>1000</v>
      </c>
      <c r="AD53" s="13" t="n">
        <f aca="false">IF($A53&lt;=$G$7,$E$7*$F$7/4,IF(AA53&gt;=$B$8+$B$9,AC53*$B$4*(1+$B$5)^(($G$7+$B$8+AB53*($B$8+$B$10))/4)/4,0))</f>
        <v>77555.0100488435</v>
      </c>
      <c r="AE53" s="13" t="n">
        <f aca="false">IF($A53&lt;=$G$7,$E$7*$F$7,IF(AA53&gt;=$B$8,AC53*$B$4*(1+$B$5)^(($G$7+$B$8+AB53*($B$8+$B$10))/4),0))</f>
        <v>310220.040195374</v>
      </c>
      <c r="AF53" s="13" t="n">
        <f aca="false">IF($A53&lt;=$G$7,0,IF(AA53=0,AC53*$B$6*(1+$B$7)^(($G$7+AB53*($B$8+$B$10))/4),0)+IF(AA53=$B$8,$B$11*$B$4*(1+$B$5)^(($G$7+$B$8+AB53*($B$8+$B$10))/4)*AC53,0))</f>
        <v>0</v>
      </c>
      <c r="AG53" s="23" t="n">
        <f aca="false">IF($A53&lt;=$G$7,0,IF(AA53&lt;$B$8,AC53,0))</f>
        <v>0</v>
      </c>
      <c r="AH53" s="23" t="n">
        <f aca="false">$A53-$G$8-1</f>
        <v>23</v>
      </c>
      <c r="AI53" s="23" t="n">
        <f aca="false">IF(AH53&lt;0,-1,MOD(AH53,$B$8+$B$10))</f>
        <v>0</v>
      </c>
      <c r="AJ53" s="23" t="n">
        <f aca="false">IF(AH53&lt;0,0,INT(AH53/($B$8+$B$10)))</f>
        <v>1</v>
      </c>
      <c r="AK53" s="23" t="n">
        <f aca="false">IF($A53&lt;=$G$8,$E$8,$E$8*(1-$H$8)^(AJ53+1))</f>
        <v>2160</v>
      </c>
      <c r="AL53" s="13" t="n">
        <f aca="false">IF($A53&lt;=$G$8,$E$8*$F$8/4,IF(AI53&gt;=$B$8+$B$9,AK53*$B$4*(1+$B$5)^(($G$8+$B$8+AJ53*($B$8+$B$10))/4)/4,0))</f>
        <v>0</v>
      </c>
      <c r="AM53" s="13" t="n">
        <f aca="false">IF($A53&lt;=$G$8,$E$8*$F$8,IF(AI53&gt;=$B$8,AK53*$B$4*(1+$B$5)^(($G$8+$B$8+AJ53*($B$8+$B$10))/4),0))</f>
        <v>0</v>
      </c>
      <c r="AN53" s="13" t="n">
        <f aca="false">IF($A53&lt;=$G$8,0,IF(AI53=0,AK53*$B$6*(1+$B$7)^(($G$8+AJ53*($B$8+$B$10))/4),0)+IF(AI53=$B$8,$B$11*$B$4*(1+$B$5)^(($G$8+$B$8+AJ53*($B$8+$B$10))/4)*AK53,0))</f>
        <v>1045599.26082182</v>
      </c>
      <c r="AO53" s="23" t="n">
        <f aca="false">IF($A53&lt;=$G$8,0,IF(AI53&lt;$B$8,AK53,0))</f>
        <v>2160</v>
      </c>
      <c r="AP53" s="13" t="n">
        <f aca="false">F53+N53+V53+AD53+AL53</f>
        <v>771669.99946345</v>
      </c>
      <c r="AQ53" s="13" t="n">
        <f aca="false">G53+O53+W53+AE53+AM53</f>
        <v>3086679.9978538</v>
      </c>
      <c r="AR53" s="13" t="n">
        <f aca="false">H53+P53+X53+AF53+AN53+IF($A53=$B$15,$B$14,0)</f>
        <v>1045599.26082182</v>
      </c>
      <c r="AS53" s="23" t="n">
        <f aca="false">I53+Q53+Y53+AG53+AO53</f>
        <v>2160</v>
      </c>
      <c r="AT53" s="13" t="n">
        <f aca="false">AP53*(1-$B$12)-AS53*$B$13/4</f>
        <v>695669.799495643</v>
      </c>
      <c r="AU53" s="13" t="n">
        <f aca="false">0</f>
        <v>0</v>
      </c>
      <c r="AV53" s="13" t="n">
        <f aca="false">AT53-AR53-AU53</f>
        <v>-349929.46132618</v>
      </c>
      <c r="AW53" s="23" t="n">
        <f aca="false">(1+$B$16)^(-$A53/4)</f>
        <v>0.638993333111354</v>
      </c>
      <c r="AX53" s="13" t="n">
        <f aca="false">AV53*AW53</f>
        <v>-223602.592846676</v>
      </c>
      <c r="AY53" s="13" t="n">
        <f aca="false">AV53</f>
        <v>-349929.46132618</v>
      </c>
    </row>
    <row r="54" customFormat="false" ht="15" hidden="false" customHeight="false" outlineLevel="0" collapsed="false">
      <c r="A54" s="0" t="n">
        <v>25</v>
      </c>
      <c r="B54" s="0" t="n">
        <f aca="false">$A54-$G$4-1</f>
        <v>14</v>
      </c>
      <c r="C54" s="0" t="n">
        <f aca="false">IF(B54&lt;0,-1,MOD(B54,$B$8+$B$10))</f>
        <v>14</v>
      </c>
      <c r="D54" s="0" t="n">
        <f aca="false">IF(B54&lt;0,0,INT(B54/($B$8+$B$10)))</f>
        <v>0</v>
      </c>
      <c r="E54" s="0" t="n">
        <f aca="false">IF($A54&lt;=$G$4,$E$4,$E$4*(1-$H$4)^(D54+1))</f>
        <v>4200</v>
      </c>
      <c r="F54" s="13" t="n">
        <f aca="false">IF($A54&lt;=$G$4,$E$4*$F$4/4,IF(C54&gt;=$B$8+$B$9,E54*$B$4*(1+$B$5)^(($G$4+$B$8+D54*($B$8+$B$10))/4)/4,0))</f>
        <v>330617.00783822</v>
      </c>
      <c r="G54" s="13" t="n">
        <f aca="false">IF($A54&lt;=$G$4,$E$4*$F$4,IF(C54&gt;=$B$8,E54*$B$4*(1+$B$5)^(($G$4+$B$8+D54*($B$8+$B$10))/4),0))</f>
        <v>1322468.03135288</v>
      </c>
      <c r="H54" s="13" t="n">
        <f aca="false">IF($A54&lt;=$G$4,0,IF(C54=0,E54*$B$6*(1+$B$7)^(($G$4+D54*($B$8+$B$10))/4),0)+IF(C54=$B$8,$B$11*$B$4*(1+$B$5)^(($G$4+$B$8+D54*($B$8+$B$10))/4)*E54,0))</f>
        <v>0</v>
      </c>
      <c r="I54" s="23" t="n">
        <f aca="false">IF($A54&lt;=$G$4,0,IF(C54&lt;$B$8,E54,0))</f>
        <v>0</v>
      </c>
      <c r="J54" s="23" t="n">
        <f aca="false">$A54-$G$5-1</f>
        <v>8</v>
      </c>
      <c r="K54" s="23" t="n">
        <f aca="false">IF(J54&lt;0,-1,MOD(J54,$B$8+$B$10))</f>
        <v>8</v>
      </c>
      <c r="L54" s="23" t="n">
        <f aca="false">IF(J54&lt;0,0,INT(J54/($B$8+$B$10)))</f>
        <v>0</v>
      </c>
      <c r="M54" s="23" t="n">
        <f aca="false">IF($A54&lt;=$G$5,$E$5,$E$5*(1-$H$5)^(L54+1))</f>
        <v>3100</v>
      </c>
      <c r="N54" s="13" t="n">
        <f aca="false">IF($A54&lt;=$G$5,$E$5*$F$5/4,IF(K54&gt;=$B$8+$B$9,M54*$B$4*(1+$B$5)^(($G$5+$B$8+L54*($B$8+$B$10))/4)/4,0))</f>
        <v>249537.981576387</v>
      </c>
      <c r="O54" s="13" t="n">
        <f aca="false">IF($A54&lt;=$G$5,$E$5*$F$5,IF(K54&gt;=$B$8,M54*$B$4*(1+$B$5)^(($G$5+$B$8+L54*($B$8+$B$10))/4),0))</f>
        <v>998151.926305546</v>
      </c>
      <c r="P54" s="13" t="n">
        <f aca="false">IF($A54&lt;=$G$5,0,IF(K54=0,M54*$B$6*(1+$B$7)^(($G$5+L54*($B$8+$B$10))/4),0)+IF(K54=$B$8,$B$11*$B$4*(1+$B$5)^(($G$5+$B$8+L54*($B$8+$B$10))/4)*M54,0))</f>
        <v>0</v>
      </c>
      <c r="Q54" s="23" t="n">
        <f aca="false">IF($A54&lt;=$G$5,0,IF(K54&lt;$B$8,M54,0))</f>
        <v>0</v>
      </c>
      <c r="R54" s="23" t="n">
        <f aca="false">$A54-$G$6-1</f>
        <v>-2</v>
      </c>
      <c r="S54" s="23" t="n">
        <f aca="false">IF(R54&lt;0,-1,MOD(R54,$B$8+$B$10))</f>
        <v>-1</v>
      </c>
      <c r="T54" s="23" t="n">
        <f aca="false">IF(R54&lt;0,0,INT(R54/($B$8+$B$10)))</f>
        <v>0</v>
      </c>
      <c r="U54" s="13" t="n">
        <f aca="false">IF($A54&lt;=$G$6,$E$6,$E$6*(1-$H$6)^(T54+1))</f>
        <v>1540</v>
      </c>
      <c r="V54" s="13" t="n">
        <f aca="false">IF($A54&lt;=$G$6,$E$6*$F$6/4,IF(S54&gt;=$B$8+$B$9,U54*$B$4*(1+$B$5)^(($G$6+$B$8+T54*($B$8+$B$10))/4)/4,0))</f>
        <v>113960</v>
      </c>
      <c r="W54" s="13" t="n">
        <f aca="false">IF($A54&lt;=$G$6,$E$6*$F$6,IF(S54&gt;=$B$8,U54*$B$4*(1+$B$5)^(($G$6+$B$8+T54*($B$8+$B$10))/4),0))</f>
        <v>455840</v>
      </c>
      <c r="X54" s="13" t="n">
        <f aca="false">IF($A54&lt;=$G$6,0,IF(S54=0,U54*$B$6*(1+$B$7)^(($G$6+T54*($B$8+$B$10))/4),0)+IF(S54=$B$8,$B$11*$B$4*(1+$B$5)^(($G$6+$B$8+T54*($B$8+$B$10))/4)*U54,0))</f>
        <v>0</v>
      </c>
      <c r="Y54" s="23" t="n">
        <f aca="false">IF($A54&lt;=$G$6,0,IF(S54&lt;$B$8,U54,0))</f>
        <v>0</v>
      </c>
      <c r="Z54" s="23" t="n">
        <f aca="false">$A54-$G$7-1</f>
        <v>18</v>
      </c>
      <c r="AA54" s="23" t="n">
        <f aca="false">IF(Z54&lt;0,-1,MOD(Z54,$B$8+$B$10))</f>
        <v>18</v>
      </c>
      <c r="AB54" s="23" t="n">
        <f aca="false">IF(Z54&lt;0,0,INT(Z54/($B$8+$B$10)))</f>
        <v>0</v>
      </c>
      <c r="AC54" s="23" t="n">
        <f aca="false">IF($A54&lt;=$G$7,$E$7,$E$7*(1-$H$7)^(AB54+1))</f>
        <v>1000</v>
      </c>
      <c r="AD54" s="13" t="n">
        <f aca="false">IF($A54&lt;=$G$7,$E$7*$F$7/4,IF(AA54&gt;=$B$8+$B$9,AC54*$B$4*(1+$B$5)^(($G$7+$B$8+AB54*($B$8+$B$10))/4)/4,0))</f>
        <v>77555.0100488435</v>
      </c>
      <c r="AE54" s="13" t="n">
        <f aca="false">IF($A54&lt;=$G$7,$E$7*$F$7,IF(AA54&gt;=$B$8,AC54*$B$4*(1+$B$5)^(($G$7+$B$8+AB54*($B$8+$B$10))/4),0))</f>
        <v>310220.040195374</v>
      </c>
      <c r="AF54" s="13" t="n">
        <f aca="false">IF($A54&lt;=$G$7,0,IF(AA54=0,AC54*$B$6*(1+$B$7)^(($G$7+AB54*($B$8+$B$10))/4),0)+IF(AA54=$B$8,$B$11*$B$4*(1+$B$5)^(($G$7+$B$8+AB54*($B$8+$B$10))/4)*AC54,0))</f>
        <v>0</v>
      </c>
      <c r="AG54" s="23" t="n">
        <f aca="false">IF($A54&lt;=$G$7,0,IF(AA54&lt;$B$8,AC54,0))</f>
        <v>0</v>
      </c>
      <c r="AH54" s="23" t="n">
        <f aca="false">$A54-$G$8-1</f>
        <v>24</v>
      </c>
      <c r="AI54" s="23" t="n">
        <f aca="false">IF(AH54&lt;0,-1,MOD(AH54,$B$8+$B$10))</f>
        <v>1</v>
      </c>
      <c r="AJ54" s="23" t="n">
        <f aca="false">IF(AH54&lt;0,0,INT(AH54/($B$8+$B$10)))</f>
        <v>1</v>
      </c>
      <c r="AK54" s="23" t="n">
        <f aca="false">IF($A54&lt;=$G$8,$E$8,$E$8*(1-$H$8)^(AJ54+1))</f>
        <v>2160</v>
      </c>
      <c r="AL54" s="13" t="n">
        <f aca="false">IF($A54&lt;=$G$8,$E$8*$F$8/4,IF(AI54&gt;=$B$8+$B$9,AK54*$B$4*(1+$B$5)^(($G$8+$B$8+AJ54*($B$8+$B$10))/4)/4,0))</f>
        <v>0</v>
      </c>
      <c r="AM54" s="13" t="n">
        <f aca="false">IF($A54&lt;=$G$8,$E$8*$F$8,IF(AI54&gt;=$B$8,AK54*$B$4*(1+$B$5)^(($G$8+$B$8+AJ54*($B$8+$B$10))/4),0))</f>
        <v>0</v>
      </c>
      <c r="AN54" s="13" t="n">
        <f aca="false">IF($A54&lt;=$G$8,0,IF(AI54=0,AK54*$B$6*(1+$B$7)^(($G$8+AJ54*($B$8+$B$10))/4),0)+IF(AI54=$B$8,$B$11*$B$4*(1+$B$5)^(($G$8+$B$8+AJ54*($B$8+$B$10))/4)*AK54,0))</f>
        <v>0</v>
      </c>
      <c r="AO54" s="23" t="n">
        <f aca="false">IF($A54&lt;=$G$8,0,IF(AI54&lt;$B$8,AK54,0))</f>
        <v>2160</v>
      </c>
      <c r="AP54" s="13" t="n">
        <f aca="false">F54+N54+V54+AD54+AL54</f>
        <v>771669.99946345</v>
      </c>
      <c r="AQ54" s="13" t="n">
        <f aca="false">G54+O54+W54+AE54+AM54</f>
        <v>3086679.9978538</v>
      </c>
      <c r="AR54" s="13" t="n">
        <f aca="false">H54+P54+X54+AF54+AN54+IF($A54=$B$15,$B$14,0)</f>
        <v>0</v>
      </c>
      <c r="AS54" s="23" t="n">
        <f aca="false">I54+Q54+Y54+AG54+AO54</f>
        <v>2160</v>
      </c>
      <c r="AT54" s="13" t="n">
        <f aca="false">AP54*(1-$B$12)-AS54*$B$13/4</f>
        <v>695669.799495643</v>
      </c>
      <c r="AU54" s="13" t="n">
        <f aca="false">0</f>
        <v>0</v>
      </c>
      <c r="AV54" s="13" t="n">
        <f aca="false">AT54-AR54-AU54</f>
        <v>695669.799495643</v>
      </c>
      <c r="AW54" s="23" t="n">
        <f aca="false">(1+$B$16)^(-$A54/4)</f>
        <v>0.627179720582548</v>
      </c>
      <c r="AX54" s="13" t="n">
        <f aca="false">AV54*AW54</f>
        <v>436309.990465395</v>
      </c>
      <c r="AY54" s="13" t="n">
        <f aca="false">AV54</f>
        <v>695669.799495643</v>
      </c>
    </row>
    <row r="55" customFormat="false" ht="15" hidden="false" customHeight="false" outlineLevel="0" collapsed="false">
      <c r="A55" s="0" t="n">
        <v>26</v>
      </c>
      <c r="B55" s="0" t="n">
        <f aca="false">$A55-$G$4-1</f>
        <v>15</v>
      </c>
      <c r="C55" s="0" t="n">
        <f aca="false">IF(B55&lt;0,-1,MOD(B55,$B$8+$B$10))</f>
        <v>15</v>
      </c>
      <c r="D55" s="0" t="n">
        <f aca="false">IF(B55&lt;0,0,INT(B55/($B$8+$B$10)))</f>
        <v>0</v>
      </c>
      <c r="E55" s="0" t="n">
        <f aca="false">IF($A55&lt;=$G$4,$E$4,$E$4*(1-$H$4)^(D55+1))</f>
        <v>4200</v>
      </c>
      <c r="F55" s="13" t="n">
        <f aca="false">IF($A55&lt;=$G$4,$E$4*$F$4/4,IF(C55&gt;=$B$8+$B$9,E55*$B$4*(1+$B$5)^(($G$4+$B$8+D55*($B$8+$B$10))/4)/4,0))</f>
        <v>330617.00783822</v>
      </c>
      <c r="G55" s="13" t="n">
        <f aca="false">IF($A55&lt;=$G$4,$E$4*$F$4,IF(C55&gt;=$B$8,E55*$B$4*(1+$B$5)^(($G$4+$B$8+D55*($B$8+$B$10))/4),0))</f>
        <v>1322468.03135288</v>
      </c>
      <c r="H55" s="13" t="n">
        <f aca="false">IF($A55&lt;=$G$4,0,IF(C55=0,E55*$B$6*(1+$B$7)^(($G$4+D55*($B$8+$B$10))/4),0)+IF(C55=$B$8,$B$11*$B$4*(1+$B$5)^(($G$4+$B$8+D55*($B$8+$B$10))/4)*E55,0))</f>
        <v>0</v>
      </c>
      <c r="I55" s="23" t="n">
        <f aca="false">IF($A55&lt;=$G$4,0,IF(C55&lt;$B$8,E55,0))</f>
        <v>0</v>
      </c>
      <c r="J55" s="23" t="n">
        <f aca="false">$A55-$G$5-1</f>
        <v>9</v>
      </c>
      <c r="K55" s="23" t="n">
        <f aca="false">IF(J55&lt;0,-1,MOD(J55,$B$8+$B$10))</f>
        <v>9</v>
      </c>
      <c r="L55" s="23" t="n">
        <f aca="false">IF(J55&lt;0,0,INT(J55/($B$8+$B$10)))</f>
        <v>0</v>
      </c>
      <c r="M55" s="23" t="n">
        <f aca="false">IF($A55&lt;=$G$5,$E$5,$E$5*(1-$H$5)^(L55+1))</f>
        <v>3100</v>
      </c>
      <c r="N55" s="13" t="n">
        <f aca="false">IF($A55&lt;=$G$5,$E$5*$F$5/4,IF(K55&gt;=$B$8+$B$9,M55*$B$4*(1+$B$5)^(($G$5+$B$8+L55*($B$8+$B$10))/4)/4,0))</f>
        <v>249537.981576387</v>
      </c>
      <c r="O55" s="13" t="n">
        <f aca="false">IF($A55&lt;=$G$5,$E$5*$F$5,IF(K55&gt;=$B$8,M55*$B$4*(1+$B$5)^(($G$5+$B$8+L55*($B$8+$B$10))/4),0))</f>
        <v>998151.926305546</v>
      </c>
      <c r="P55" s="13" t="n">
        <f aca="false">IF($A55&lt;=$G$5,0,IF(K55=0,M55*$B$6*(1+$B$7)^(($G$5+L55*($B$8+$B$10))/4),0)+IF(K55=$B$8,$B$11*$B$4*(1+$B$5)^(($G$5+$B$8+L55*($B$8+$B$10))/4)*M55,0))</f>
        <v>0</v>
      </c>
      <c r="Q55" s="23" t="n">
        <f aca="false">IF($A55&lt;=$G$5,0,IF(K55&lt;$B$8,M55,0))</f>
        <v>0</v>
      </c>
      <c r="R55" s="23" t="n">
        <f aca="false">$A55-$G$6-1</f>
        <v>-1</v>
      </c>
      <c r="S55" s="23" t="n">
        <f aca="false">IF(R55&lt;0,-1,MOD(R55,$B$8+$B$10))</f>
        <v>-1</v>
      </c>
      <c r="T55" s="23" t="n">
        <f aca="false">IF(R55&lt;0,0,INT(R55/($B$8+$B$10)))</f>
        <v>0</v>
      </c>
      <c r="U55" s="13" t="n">
        <f aca="false">IF($A55&lt;=$G$6,$E$6,$E$6*(1-$H$6)^(T55+1))</f>
        <v>1540</v>
      </c>
      <c r="V55" s="13" t="n">
        <f aca="false">IF($A55&lt;=$G$6,$E$6*$F$6/4,IF(S55&gt;=$B$8+$B$9,U55*$B$4*(1+$B$5)^(($G$6+$B$8+T55*($B$8+$B$10))/4)/4,0))</f>
        <v>113960</v>
      </c>
      <c r="W55" s="13" t="n">
        <f aca="false">IF($A55&lt;=$G$6,$E$6*$F$6,IF(S55&gt;=$B$8,U55*$B$4*(1+$B$5)^(($G$6+$B$8+T55*($B$8+$B$10))/4),0))</f>
        <v>455840</v>
      </c>
      <c r="X55" s="13" t="n">
        <f aca="false">IF($A55&lt;=$G$6,0,IF(S55=0,U55*$B$6*(1+$B$7)^(($G$6+T55*($B$8+$B$10))/4),0)+IF(S55=$B$8,$B$11*$B$4*(1+$B$5)^(($G$6+$B$8+T55*($B$8+$B$10))/4)*U55,0))</f>
        <v>0</v>
      </c>
      <c r="Y55" s="23" t="n">
        <f aca="false">IF($A55&lt;=$G$6,0,IF(S55&lt;$B$8,U55,0))</f>
        <v>0</v>
      </c>
      <c r="Z55" s="23" t="n">
        <f aca="false">$A55-$G$7-1</f>
        <v>19</v>
      </c>
      <c r="AA55" s="23" t="n">
        <f aca="false">IF(Z55&lt;0,-1,MOD(Z55,$B$8+$B$10))</f>
        <v>19</v>
      </c>
      <c r="AB55" s="23" t="n">
        <f aca="false">IF(Z55&lt;0,0,INT(Z55/($B$8+$B$10)))</f>
        <v>0</v>
      </c>
      <c r="AC55" s="23" t="n">
        <f aca="false">IF($A55&lt;=$G$7,$E$7,$E$7*(1-$H$7)^(AB55+1))</f>
        <v>1000</v>
      </c>
      <c r="AD55" s="13" t="n">
        <f aca="false">IF($A55&lt;=$G$7,$E$7*$F$7/4,IF(AA55&gt;=$B$8+$B$9,AC55*$B$4*(1+$B$5)^(($G$7+$B$8+AB55*($B$8+$B$10))/4)/4,0))</f>
        <v>77555.0100488435</v>
      </c>
      <c r="AE55" s="13" t="n">
        <f aca="false">IF($A55&lt;=$G$7,$E$7*$F$7,IF(AA55&gt;=$B$8,AC55*$B$4*(1+$B$5)^(($G$7+$B$8+AB55*($B$8+$B$10))/4),0))</f>
        <v>310220.040195374</v>
      </c>
      <c r="AF55" s="13" t="n">
        <f aca="false">IF($A55&lt;=$G$7,0,IF(AA55=0,AC55*$B$6*(1+$B$7)^(($G$7+AB55*($B$8+$B$10))/4),0)+IF(AA55=$B$8,$B$11*$B$4*(1+$B$5)^(($G$7+$B$8+AB55*($B$8+$B$10))/4)*AC55,0))</f>
        <v>0</v>
      </c>
      <c r="AG55" s="23" t="n">
        <f aca="false">IF($A55&lt;=$G$7,0,IF(AA55&lt;$B$8,AC55,0))</f>
        <v>0</v>
      </c>
      <c r="AH55" s="23" t="n">
        <f aca="false">$A55-$G$8-1</f>
        <v>25</v>
      </c>
      <c r="AI55" s="23" t="n">
        <f aca="false">IF(AH55&lt;0,-1,MOD(AH55,$B$8+$B$10))</f>
        <v>2</v>
      </c>
      <c r="AJ55" s="23" t="n">
        <f aca="false">IF(AH55&lt;0,0,INT(AH55/($B$8+$B$10)))</f>
        <v>1</v>
      </c>
      <c r="AK55" s="23" t="n">
        <f aca="false">IF($A55&lt;=$G$8,$E$8,$E$8*(1-$H$8)^(AJ55+1))</f>
        <v>2160</v>
      </c>
      <c r="AL55" s="13" t="n">
        <f aca="false">IF($A55&lt;=$G$8,$E$8*$F$8/4,IF(AI55&gt;=$B$8+$B$9,AK55*$B$4*(1+$B$5)^(($G$8+$B$8+AJ55*($B$8+$B$10))/4)/4,0))</f>
        <v>0</v>
      </c>
      <c r="AM55" s="13" t="n">
        <f aca="false">IF($A55&lt;=$G$8,$E$8*$F$8,IF(AI55&gt;=$B$8,AK55*$B$4*(1+$B$5)^(($G$8+$B$8+AJ55*($B$8+$B$10))/4),0))</f>
        <v>0</v>
      </c>
      <c r="AN55" s="13" t="n">
        <f aca="false">IF($A55&lt;=$G$8,0,IF(AI55=0,AK55*$B$6*(1+$B$7)^(($G$8+AJ55*($B$8+$B$10))/4),0)+IF(AI55=$B$8,$B$11*$B$4*(1+$B$5)^(($G$8+$B$8+AJ55*($B$8+$B$10))/4)*AK55,0))</f>
        <v>0</v>
      </c>
      <c r="AO55" s="23" t="n">
        <f aca="false">IF($A55&lt;=$G$8,0,IF(AI55&lt;$B$8,AK55,0))</f>
        <v>2160</v>
      </c>
      <c r="AP55" s="13" t="n">
        <f aca="false">F55+N55+V55+AD55+AL55</f>
        <v>771669.99946345</v>
      </c>
      <c r="AQ55" s="13" t="n">
        <f aca="false">G55+O55+W55+AE55+AM55</f>
        <v>3086679.9978538</v>
      </c>
      <c r="AR55" s="13" t="n">
        <f aca="false">H55+P55+X55+AF55+AN55+IF($A55=$B$15,$B$14,0)</f>
        <v>0</v>
      </c>
      <c r="AS55" s="23" t="n">
        <f aca="false">I55+Q55+Y55+AG55+AO55</f>
        <v>2160</v>
      </c>
      <c r="AT55" s="13" t="n">
        <f aca="false">AP55*(1-$B$12)-AS55*$B$13/4</f>
        <v>695669.799495643</v>
      </c>
      <c r="AU55" s="13" t="n">
        <f aca="false">0</f>
        <v>0</v>
      </c>
      <c r="AV55" s="13" t="n">
        <f aca="false">AT55-AR55-AU55</f>
        <v>695669.799495643</v>
      </c>
      <c r="AW55" s="23" t="n">
        <f aca="false">(1+$B$16)^(-$A55/4)</f>
        <v>0.615584516343389</v>
      </c>
      <c r="AX55" s="13" t="n">
        <f aca="false">AV55*AW55</f>
        <v>428243.557057228</v>
      </c>
      <c r="AY55" s="13" t="n">
        <f aca="false">AV55</f>
        <v>695669.799495643</v>
      </c>
    </row>
    <row r="56" customFormat="false" ht="15" hidden="false" customHeight="false" outlineLevel="0" collapsed="false">
      <c r="A56" s="0" t="n">
        <v>27</v>
      </c>
      <c r="B56" s="0" t="n">
        <f aca="false">$A56-$G$4-1</f>
        <v>16</v>
      </c>
      <c r="C56" s="0" t="n">
        <f aca="false">IF(B56&lt;0,-1,MOD(B56,$B$8+$B$10))</f>
        <v>16</v>
      </c>
      <c r="D56" s="0" t="n">
        <f aca="false">IF(B56&lt;0,0,INT(B56/($B$8+$B$10)))</f>
        <v>0</v>
      </c>
      <c r="E56" s="0" t="n">
        <f aca="false">IF($A56&lt;=$G$4,$E$4,$E$4*(1-$H$4)^(D56+1))</f>
        <v>4200</v>
      </c>
      <c r="F56" s="13" t="n">
        <f aca="false">IF($A56&lt;=$G$4,$E$4*$F$4/4,IF(C56&gt;=$B$8+$B$9,E56*$B$4*(1+$B$5)^(($G$4+$B$8+D56*($B$8+$B$10))/4)/4,0))</f>
        <v>330617.00783822</v>
      </c>
      <c r="G56" s="13" t="n">
        <f aca="false">IF($A56&lt;=$G$4,$E$4*$F$4,IF(C56&gt;=$B$8,E56*$B$4*(1+$B$5)^(($G$4+$B$8+D56*($B$8+$B$10))/4),0))</f>
        <v>1322468.03135288</v>
      </c>
      <c r="H56" s="13" t="n">
        <f aca="false">IF($A56&lt;=$G$4,0,IF(C56=0,E56*$B$6*(1+$B$7)^(($G$4+D56*($B$8+$B$10))/4),0)+IF(C56=$B$8,$B$11*$B$4*(1+$B$5)^(($G$4+$B$8+D56*($B$8+$B$10))/4)*E56,0))</f>
        <v>0</v>
      </c>
      <c r="I56" s="23" t="n">
        <f aca="false">IF($A56&lt;=$G$4,0,IF(C56&lt;$B$8,E56,0))</f>
        <v>0</v>
      </c>
      <c r="J56" s="23" t="n">
        <f aca="false">$A56-$G$5-1</f>
        <v>10</v>
      </c>
      <c r="K56" s="23" t="n">
        <f aca="false">IF(J56&lt;0,-1,MOD(J56,$B$8+$B$10))</f>
        <v>10</v>
      </c>
      <c r="L56" s="23" t="n">
        <f aca="false">IF(J56&lt;0,0,INT(J56/($B$8+$B$10)))</f>
        <v>0</v>
      </c>
      <c r="M56" s="23" t="n">
        <f aca="false">IF($A56&lt;=$G$5,$E$5,$E$5*(1-$H$5)^(L56+1))</f>
        <v>3100</v>
      </c>
      <c r="N56" s="13" t="n">
        <f aca="false">IF($A56&lt;=$G$5,$E$5*$F$5/4,IF(K56&gt;=$B$8+$B$9,M56*$B$4*(1+$B$5)^(($G$5+$B$8+L56*($B$8+$B$10))/4)/4,0))</f>
        <v>249537.981576387</v>
      </c>
      <c r="O56" s="13" t="n">
        <f aca="false">IF($A56&lt;=$G$5,$E$5*$F$5,IF(K56&gt;=$B$8,M56*$B$4*(1+$B$5)^(($G$5+$B$8+L56*($B$8+$B$10))/4),0))</f>
        <v>998151.926305546</v>
      </c>
      <c r="P56" s="13" t="n">
        <f aca="false">IF($A56&lt;=$G$5,0,IF(K56=0,M56*$B$6*(1+$B$7)^(($G$5+L56*($B$8+$B$10))/4),0)+IF(K56=$B$8,$B$11*$B$4*(1+$B$5)^(($G$5+$B$8+L56*($B$8+$B$10))/4)*M56,0))</f>
        <v>0</v>
      </c>
      <c r="Q56" s="23" t="n">
        <f aca="false">IF($A56&lt;=$G$5,0,IF(K56&lt;$B$8,M56,0))</f>
        <v>0</v>
      </c>
      <c r="R56" s="23" t="n">
        <f aca="false">$A56-$G$6-1</f>
        <v>0</v>
      </c>
      <c r="S56" s="23" t="n">
        <f aca="false">IF(R56&lt;0,-1,MOD(R56,$B$8+$B$10))</f>
        <v>0</v>
      </c>
      <c r="T56" s="23" t="n">
        <f aca="false">IF(R56&lt;0,0,INT(R56/($B$8+$B$10)))</f>
        <v>0</v>
      </c>
      <c r="U56" s="23" t="n">
        <f aca="false">IF($A56&lt;=$G$6,$E$6,$E$6*(1-$H$6)^(T56+1))</f>
        <v>1540</v>
      </c>
      <c r="V56" s="13" t="n">
        <f aca="false">IF($A56&lt;=$G$6,$E$6*$F$6/4,IF(S56&gt;=$B$8+$B$9,U56*$B$4*(1+$B$5)^(($G$6+$B$8+T56*($B$8+$B$10))/4)/4,0))</f>
        <v>0</v>
      </c>
      <c r="W56" s="13" t="n">
        <f aca="false">IF($A56&lt;=$G$6,$E$6*$F$6,IF(S56&gt;=$B$8,U56*$B$4*(1+$B$5)^(($G$6+$B$8+T56*($B$8+$B$10))/4),0))</f>
        <v>0</v>
      </c>
      <c r="X56" s="13" t="n">
        <f aca="false">IF($A56&lt;=$G$6,0,IF(S56=0,U56*$B$6*(1+$B$7)^(($G$6+T56*($B$8+$B$10))/4),0)+IF(S56=$B$8,$B$11*$B$4*(1+$B$5)^(($G$6+$B$8+T56*($B$8+$B$10))/4)*U56,0))</f>
        <v>759407.944688937</v>
      </c>
      <c r="Y56" s="23" t="n">
        <f aca="false">IF($A56&lt;=$G$6,0,IF(S56&lt;$B$8,U56,0))</f>
        <v>1540</v>
      </c>
      <c r="Z56" s="23" t="n">
        <f aca="false">$A56-$G$7-1</f>
        <v>20</v>
      </c>
      <c r="AA56" s="23" t="n">
        <f aca="false">IF(Z56&lt;0,-1,MOD(Z56,$B$8+$B$10))</f>
        <v>20</v>
      </c>
      <c r="AB56" s="23" t="n">
        <f aca="false">IF(Z56&lt;0,0,INT(Z56/($B$8+$B$10)))</f>
        <v>0</v>
      </c>
      <c r="AC56" s="23" t="n">
        <f aca="false">IF($A56&lt;=$G$7,$E$7,$E$7*(1-$H$7)^(AB56+1))</f>
        <v>1000</v>
      </c>
      <c r="AD56" s="13" t="n">
        <f aca="false">IF($A56&lt;=$G$7,$E$7*$F$7/4,IF(AA56&gt;=$B$8+$B$9,AC56*$B$4*(1+$B$5)^(($G$7+$B$8+AB56*($B$8+$B$10))/4)/4,0))</f>
        <v>77555.0100488435</v>
      </c>
      <c r="AE56" s="13" t="n">
        <f aca="false">IF($A56&lt;=$G$7,$E$7*$F$7,IF(AA56&gt;=$B$8,AC56*$B$4*(1+$B$5)^(($G$7+$B$8+AB56*($B$8+$B$10))/4),0))</f>
        <v>310220.040195374</v>
      </c>
      <c r="AF56" s="13" t="n">
        <f aca="false">IF($A56&lt;=$G$7,0,IF(AA56=0,AC56*$B$6*(1+$B$7)^(($G$7+AB56*($B$8+$B$10))/4),0)+IF(AA56=$B$8,$B$11*$B$4*(1+$B$5)^(($G$7+$B$8+AB56*($B$8+$B$10))/4)*AC56,0))</f>
        <v>0</v>
      </c>
      <c r="AG56" s="23" t="n">
        <f aca="false">IF($A56&lt;=$G$7,0,IF(AA56&lt;$B$8,AC56,0))</f>
        <v>0</v>
      </c>
      <c r="AH56" s="23" t="n">
        <f aca="false">$A56-$G$8-1</f>
        <v>26</v>
      </c>
      <c r="AI56" s="23" t="n">
        <f aca="false">IF(AH56&lt;0,-1,MOD(AH56,$B$8+$B$10))</f>
        <v>3</v>
      </c>
      <c r="AJ56" s="23" t="n">
        <f aca="false">IF(AH56&lt;0,0,INT(AH56/($B$8+$B$10)))</f>
        <v>1</v>
      </c>
      <c r="AK56" s="23" t="n">
        <f aca="false">IF($A56&lt;=$G$8,$E$8,$E$8*(1-$H$8)^(AJ56+1))</f>
        <v>2160</v>
      </c>
      <c r="AL56" s="13" t="n">
        <f aca="false">IF($A56&lt;=$G$8,$E$8*$F$8/4,IF(AI56&gt;=$B$8+$B$9,AK56*$B$4*(1+$B$5)^(($G$8+$B$8+AJ56*($B$8+$B$10))/4)/4,0))</f>
        <v>0</v>
      </c>
      <c r="AM56" s="13" t="n">
        <f aca="false">IF($A56&lt;=$G$8,$E$8*$F$8,IF(AI56&gt;=$B$8,AK56*$B$4*(1+$B$5)^(($G$8+$B$8+AJ56*($B$8+$B$10))/4),0))</f>
        <v>713845.589367494</v>
      </c>
      <c r="AN56" s="13" t="n">
        <f aca="false">IF($A56&lt;=$G$8,0,IF(AI56=0,AK56*$B$6*(1+$B$7)^(($G$8+AJ56*($B$8+$B$10))/4),0)+IF(AI56=$B$8,$B$11*$B$4*(1+$B$5)^(($G$8+$B$8+AJ56*($B$8+$B$10))/4)*AK56,0))</f>
        <v>85661.4707240993</v>
      </c>
      <c r="AO56" s="23" t="n">
        <f aca="false">IF($A56&lt;=$G$8,0,IF(AI56&lt;$B$8,AK56,0))</f>
        <v>0</v>
      </c>
      <c r="AP56" s="13" t="n">
        <f aca="false">F56+N56+V56+AD56+AL56</f>
        <v>657709.99946345</v>
      </c>
      <c r="AQ56" s="13" t="n">
        <f aca="false">G56+O56+W56+AE56+AM56</f>
        <v>3344685.58722129</v>
      </c>
      <c r="AR56" s="13" t="n">
        <f aca="false">H56+P56+X56+AF56+AN56+IF($A56=$B$15,$B$14,0)</f>
        <v>845069.415413036</v>
      </c>
      <c r="AS56" s="23" t="n">
        <f aca="false">I56+Q56+Y56+AG56+AO56</f>
        <v>1540</v>
      </c>
      <c r="AT56" s="13" t="n">
        <f aca="false">AP56*(1-$B$12)-AS56*$B$13/4</f>
        <v>597072.399495643</v>
      </c>
      <c r="AU56" s="13" t="n">
        <f aca="false">0</f>
        <v>0</v>
      </c>
      <c r="AV56" s="13" t="n">
        <f aca="false">AT56-AR56-AU56</f>
        <v>-247997.015917393</v>
      </c>
      <c r="AW56" s="23" t="n">
        <f aca="false">(1+$B$16)^(-$A56/4)</f>
        <v>0.604203682494304</v>
      </c>
      <c r="AX56" s="13" t="n">
        <f aca="false">AV56*AW56</f>
        <v>-149840.710264888</v>
      </c>
      <c r="AY56" s="13" t="n">
        <f aca="false">AV56</f>
        <v>-247997.015917393</v>
      </c>
    </row>
    <row r="57" customFormat="false" ht="15" hidden="false" customHeight="false" outlineLevel="0" collapsed="false">
      <c r="A57" s="0" t="n">
        <v>28</v>
      </c>
      <c r="B57" s="0" t="n">
        <f aca="false">$A57-$G$4-1</f>
        <v>17</v>
      </c>
      <c r="C57" s="0" t="n">
        <f aca="false">IF(B57&lt;0,-1,MOD(B57,$B$8+$B$10))</f>
        <v>17</v>
      </c>
      <c r="D57" s="0" t="n">
        <f aca="false">IF(B57&lt;0,0,INT(B57/($B$8+$B$10)))</f>
        <v>0</v>
      </c>
      <c r="E57" s="0" t="n">
        <f aca="false">IF($A57&lt;=$G$4,$E$4,$E$4*(1-$H$4)^(D57+1))</f>
        <v>4200</v>
      </c>
      <c r="F57" s="13" t="n">
        <f aca="false">IF($A57&lt;=$G$4,$E$4*$F$4/4,IF(C57&gt;=$B$8+$B$9,E57*$B$4*(1+$B$5)^(($G$4+$B$8+D57*($B$8+$B$10))/4)/4,0))</f>
        <v>330617.00783822</v>
      </c>
      <c r="G57" s="13" t="n">
        <f aca="false">IF($A57&lt;=$G$4,$E$4*$F$4,IF(C57&gt;=$B$8,E57*$B$4*(1+$B$5)^(($G$4+$B$8+D57*($B$8+$B$10))/4),0))</f>
        <v>1322468.03135288</v>
      </c>
      <c r="H57" s="13" t="n">
        <f aca="false">IF($A57&lt;=$G$4,0,IF(C57=0,E57*$B$6*(1+$B$7)^(($G$4+D57*($B$8+$B$10))/4),0)+IF(C57=$B$8,$B$11*$B$4*(1+$B$5)^(($G$4+$B$8+D57*($B$8+$B$10))/4)*E57,0))</f>
        <v>0</v>
      </c>
      <c r="I57" s="23" t="n">
        <f aca="false">IF($A57&lt;=$G$4,0,IF(C57&lt;$B$8,E57,0))</f>
        <v>0</v>
      </c>
      <c r="J57" s="23" t="n">
        <f aca="false">$A57-$G$5-1</f>
        <v>11</v>
      </c>
      <c r="K57" s="23" t="n">
        <f aca="false">IF(J57&lt;0,-1,MOD(J57,$B$8+$B$10))</f>
        <v>11</v>
      </c>
      <c r="L57" s="23" t="n">
        <f aca="false">IF(J57&lt;0,0,INT(J57/($B$8+$B$10)))</f>
        <v>0</v>
      </c>
      <c r="M57" s="23" t="n">
        <f aca="false">IF($A57&lt;=$G$5,$E$5,$E$5*(1-$H$5)^(L57+1))</f>
        <v>3100</v>
      </c>
      <c r="N57" s="13" t="n">
        <f aca="false">IF($A57&lt;=$G$5,$E$5*$F$5/4,IF(K57&gt;=$B$8+$B$9,M57*$B$4*(1+$B$5)^(($G$5+$B$8+L57*($B$8+$B$10))/4)/4,0))</f>
        <v>249537.981576387</v>
      </c>
      <c r="O57" s="13" t="n">
        <f aca="false">IF($A57&lt;=$G$5,$E$5*$F$5,IF(K57&gt;=$B$8,M57*$B$4*(1+$B$5)^(($G$5+$B$8+L57*($B$8+$B$10))/4),0))</f>
        <v>998151.926305546</v>
      </c>
      <c r="P57" s="13" t="n">
        <f aca="false">IF($A57&lt;=$G$5,0,IF(K57=0,M57*$B$6*(1+$B$7)^(($G$5+L57*($B$8+$B$10))/4),0)+IF(K57=$B$8,$B$11*$B$4*(1+$B$5)^(($G$5+$B$8+L57*($B$8+$B$10))/4)*M57,0))</f>
        <v>0</v>
      </c>
      <c r="Q57" s="23" t="n">
        <f aca="false">IF($A57&lt;=$G$5,0,IF(K57&lt;$B$8,M57,0))</f>
        <v>0</v>
      </c>
      <c r="R57" s="23" t="n">
        <f aca="false">$A57-$G$6-1</f>
        <v>1</v>
      </c>
      <c r="S57" s="23" t="n">
        <f aca="false">IF(R57&lt;0,-1,MOD(R57,$B$8+$B$10))</f>
        <v>1</v>
      </c>
      <c r="T57" s="23" t="n">
        <f aca="false">IF(R57&lt;0,0,INT(R57/($B$8+$B$10)))</f>
        <v>0</v>
      </c>
      <c r="U57" s="23" t="n">
        <f aca="false">IF($A57&lt;=$G$6,$E$6,$E$6*(1-$H$6)^(T57+1))</f>
        <v>1540</v>
      </c>
      <c r="V57" s="13" t="n">
        <f aca="false">IF($A57&lt;=$G$6,$E$6*$F$6/4,IF(S57&gt;=$B$8+$B$9,U57*$B$4*(1+$B$5)^(($G$6+$B$8+T57*($B$8+$B$10))/4)/4,0))</f>
        <v>0</v>
      </c>
      <c r="W57" s="13" t="n">
        <f aca="false">IF($A57&lt;=$G$6,$E$6*$F$6,IF(S57&gt;=$B$8,U57*$B$4*(1+$B$5)^(($G$6+$B$8+T57*($B$8+$B$10))/4),0))</f>
        <v>0</v>
      </c>
      <c r="X57" s="13" t="n">
        <f aca="false">IF($A57&lt;=$G$6,0,IF(S57=0,U57*$B$6*(1+$B$7)^(($G$6+T57*($B$8+$B$10))/4),0)+IF(S57=$B$8,$B$11*$B$4*(1+$B$5)^(($G$6+$B$8+T57*($B$8+$B$10))/4)*U57,0))</f>
        <v>0</v>
      </c>
      <c r="Y57" s="23" t="n">
        <f aca="false">IF($A57&lt;=$G$6,0,IF(S57&lt;$B$8,U57,0))</f>
        <v>1540</v>
      </c>
      <c r="Z57" s="23" t="n">
        <f aca="false">$A57-$G$7-1</f>
        <v>21</v>
      </c>
      <c r="AA57" s="23" t="n">
        <f aca="false">IF(Z57&lt;0,-1,MOD(Z57,$B$8+$B$10))</f>
        <v>21</v>
      </c>
      <c r="AB57" s="23" t="n">
        <f aca="false">IF(Z57&lt;0,0,INT(Z57/($B$8+$B$10)))</f>
        <v>0</v>
      </c>
      <c r="AC57" s="23" t="n">
        <f aca="false">IF($A57&lt;=$G$7,$E$7,$E$7*(1-$H$7)^(AB57+1))</f>
        <v>1000</v>
      </c>
      <c r="AD57" s="13" t="n">
        <f aca="false">IF($A57&lt;=$G$7,$E$7*$F$7/4,IF(AA57&gt;=$B$8+$B$9,AC57*$B$4*(1+$B$5)^(($G$7+$B$8+AB57*($B$8+$B$10))/4)/4,0))</f>
        <v>77555.0100488435</v>
      </c>
      <c r="AE57" s="13" t="n">
        <f aca="false">IF($A57&lt;=$G$7,$E$7*$F$7,IF(AA57&gt;=$B$8,AC57*$B$4*(1+$B$5)^(($G$7+$B$8+AB57*($B$8+$B$10))/4),0))</f>
        <v>310220.040195374</v>
      </c>
      <c r="AF57" s="13" t="n">
        <f aca="false">IF($A57&lt;=$G$7,0,IF(AA57=0,AC57*$B$6*(1+$B$7)^(($G$7+AB57*($B$8+$B$10))/4),0)+IF(AA57=$B$8,$B$11*$B$4*(1+$B$5)^(($G$7+$B$8+AB57*($B$8+$B$10))/4)*AC57,0))</f>
        <v>0</v>
      </c>
      <c r="AG57" s="23" t="n">
        <f aca="false">IF($A57&lt;=$G$7,0,IF(AA57&lt;$B$8,AC57,0))</f>
        <v>0</v>
      </c>
      <c r="AH57" s="23" t="n">
        <f aca="false">$A57-$G$8-1</f>
        <v>27</v>
      </c>
      <c r="AI57" s="23" t="n">
        <f aca="false">IF(AH57&lt;0,-1,MOD(AH57,$B$8+$B$10))</f>
        <v>4</v>
      </c>
      <c r="AJ57" s="23" t="n">
        <f aca="false">IF(AH57&lt;0,0,INT(AH57/($B$8+$B$10)))</f>
        <v>1</v>
      </c>
      <c r="AK57" s="23" t="n">
        <f aca="false">IF($A57&lt;=$G$8,$E$8,$E$8*(1-$H$8)^(AJ57+1))</f>
        <v>2160</v>
      </c>
      <c r="AL57" s="13" t="n">
        <f aca="false">IF($A57&lt;=$G$8,$E$8*$F$8/4,IF(AI57&gt;=$B$8+$B$9,AK57*$B$4*(1+$B$5)^(($G$8+$B$8+AJ57*($B$8+$B$10))/4)/4,0))</f>
        <v>0</v>
      </c>
      <c r="AM57" s="13" t="n">
        <f aca="false">IF($A57&lt;=$G$8,$E$8*$F$8,IF(AI57&gt;=$B$8,AK57*$B$4*(1+$B$5)^(($G$8+$B$8+AJ57*($B$8+$B$10))/4),0))</f>
        <v>713845.589367494</v>
      </c>
      <c r="AN57" s="13" t="n">
        <f aca="false">IF($A57&lt;=$G$8,0,IF(AI57=0,AK57*$B$6*(1+$B$7)^(($G$8+AJ57*($B$8+$B$10))/4),0)+IF(AI57=$B$8,$B$11*$B$4*(1+$B$5)^(($G$8+$B$8+AJ57*($B$8+$B$10))/4)*AK57,0))</f>
        <v>0</v>
      </c>
      <c r="AO57" s="23" t="n">
        <f aca="false">IF($A57&lt;=$G$8,0,IF(AI57&lt;$B$8,AK57,0))</f>
        <v>0</v>
      </c>
      <c r="AP57" s="13" t="n">
        <f aca="false">F57+N57+V57+AD57+AL57</f>
        <v>657709.99946345</v>
      </c>
      <c r="AQ57" s="13" t="n">
        <f aca="false">G57+O57+W57+AE57+AM57</f>
        <v>3344685.58722129</v>
      </c>
      <c r="AR57" s="13" t="n">
        <f aca="false">H57+P57+X57+AF57+AN57+IF($A57=$B$15,$B$14,0)</f>
        <v>0</v>
      </c>
      <c r="AS57" s="23" t="n">
        <f aca="false">I57+Q57+Y57+AG57+AO57</f>
        <v>1540</v>
      </c>
      <c r="AT57" s="13" t="n">
        <f aca="false">AP57*(1-$B$12)-AS57*$B$13/4</f>
        <v>597072.399495643</v>
      </c>
      <c r="AU57" s="13" t="n">
        <f aca="false">0</f>
        <v>0</v>
      </c>
      <c r="AV57" s="13" t="n">
        <f aca="false">AT57-AR57-AU57</f>
        <v>597072.399495643</v>
      </c>
      <c r="AW57" s="23" t="n">
        <f aca="false">(1+$B$16)^(-$A57/4)</f>
        <v>0.5930332557878</v>
      </c>
      <c r="AX57" s="13" t="n">
        <f aca="false">AV57*AW57</f>
        <v>354083.789013935</v>
      </c>
      <c r="AY57" s="13" t="n">
        <f aca="false">AV57</f>
        <v>597072.399495643</v>
      </c>
    </row>
    <row r="58" customFormat="false" ht="15" hidden="false" customHeight="false" outlineLevel="0" collapsed="false">
      <c r="A58" s="0" t="n">
        <v>29</v>
      </c>
      <c r="B58" s="0" t="n">
        <f aca="false">$A58-$G$4-1</f>
        <v>18</v>
      </c>
      <c r="C58" s="0" t="n">
        <f aca="false">IF(B58&lt;0,-1,MOD(B58,$B$8+$B$10))</f>
        <v>18</v>
      </c>
      <c r="D58" s="0" t="n">
        <f aca="false">IF(B58&lt;0,0,INT(B58/($B$8+$B$10)))</f>
        <v>0</v>
      </c>
      <c r="E58" s="0" t="n">
        <f aca="false">IF($A58&lt;=$G$4,$E$4,$E$4*(1-$H$4)^(D58+1))</f>
        <v>4200</v>
      </c>
      <c r="F58" s="13" t="n">
        <f aca="false">IF($A58&lt;=$G$4,$E$4*$F$4/4,IF(C58&gt;=$B$8+$B$9,E58*$B$4*(1+$B$5)^(($G$4+$B$8+D58*($B$8+$B$10))/4)/4,0))</f>
        <v>330617.00783822</v>
      </c>
      <c r="G58" s="13" t="n">
        <f aca="false">IF($A58&lt;=$G$4,$E$4*$F$4,IF(C58&gt;=$B$8,E58*$B$4*(1+$B$5)^(($G$4+$B$8+D58*($B$8+$B$10))/4),0))</f>
        <v>1322468.03135288</v>
      </c>
      <c r="H58" s="13" t="n">
        <f aca="false">IF($A58&lt;=$G$4,0,IF(C58=0,E58*$B$6*(1+$B$7)^(($G$4+D58*($B$8+$B$10))/4),0)+IF(C58=$B$8,$B$11*$B$4*(1+$B$5)^(($G$4+$B$8+D58*($B$8+$B$10))/4)*E58,0))</f>
        <v>0</v>
      </c>
      <c r="I58" s="23" t="n">
        <f aca="false">IF($A58&lt;=$G$4,0,IF(C58&lt;$B$8,E58,0))</f>
        <v>0</v>
      </c>
      <c r="J58" s="23" t="n">
        <f aca="false">$A58-$G$5-1</f>
        <v>12</v>
      </c>
      <c r="K58" s="23" t="n">
        <f aca="false">IF(J58&lt;0,-1,MOD(J58,$B$8+$B$10))</f>
        <v>12</v>
      </c>
      <c r="L58" s="23" t="n">
        <f aca="false">IF(J58&lt;0,0,INT(J58/($B$8+$B$10)))</f>
        <v>0</v>
      </c>
      <c r="M58" s="23" t="n">
        <f aca="false">IF($A58&lt;=$G$5,$E$5,$E$5*(1-$H$5)^(L58+1))</f>
        <v>3100</v>
      </c>
      <c r="N58" s="13" t="n">
        <f aca="false">IF($A58&lt;=$G$5,$E$5*$F$5/4,IF(K58&gt;=$B$8+$B$9,M58*$B$4*(1+$B$5)^(($G$5+$B$8+L58*($B$8+$B$10))/4)/4,0))</f>
        <v>249537.981576387</v>
      </c>
      <c r="O58" s="13" t="n">
        <f aca="false">IF($A58&lt;=$G$5,$E$5*$F$5,IF(K58&gt;=$B$8,M58*$B$4*(1+$B$5)^(($G$5+$B$8+L58*($B$8+$B$10))/4),0))</f>
        <v>998151.926305546</v>
      </c>
      <c r="P58" s="13" t="n">
        <f aca="false">IF($A58&lt;=$G$5,0,IF(K58=0,M58*$B$6*(1+$B$7)^(($G$5+L58*($B$8+$B$10))/4),0)+IF(K58=$B$8,$B$11*$B$4*(1+$B$5)^(($G$5+$B$8+L58*($B$8+$B$10))/4)*M58,0))</f>
        <v>0</v>
      </c>
      <c r="Q58" s="23" t="n">
        <f aca="false">IF($A58&lt;=$G$5,0,IF(K58&lt;$B$8,M58,0))</f>
        <v>0</v>
      </c>
      <c r="R58" s="23" t="n">
        <f aca="false">$A58-$G$6-1</f>
        <v>2</v>
      </c>
      <c r="S58" s="23" t="n">
        <f aca="false">IF(R58&lt;0,-1,MOD(R58,$B$8+$B$10))</f>
        <v>2</v>
      </c>
      <c r="T58" s="23" t="n">
        <f aca="false">IF(R58&lt;0,0,INT(R58/($B$8+$B$10)))</f>
        <v>0</v>
      </c>
      <c r="U58" s="23" t="n">
        <f aca="false">IF($A58&lt;=$G$6,$E$6,$E$6*(1-$H$6)^(T58+1))</f>
        <v>1540</v>
      </c>
      <c r="V58" s="13" t="n">
        <f aca="false">IF($A58&lt;=$G$6,$E$6*$F$6/4,IF(S58&gt;=$B$8+$B$9,U58*$B$4*(1+$B$5)^(($G$6+$B$8+T58*($B$8+$B$10))/4)/4,0))</f>
        <v>0</v>
      </c>
      <c r="W58" s="13" t="n">
        <f aca="false">IF($A58&lt;=$G$6,$E$6*$F$6,IF(S58&gt;=$B$8,U58*$B$4*(1+$B$5)^(($G$6+$B$8+T58*($B$8+$B$10))/4),0))</f>
        <v>0</v>
      </c>
      <c r="X58" s="13" t="n">
        <f aca="false">IF($A58&lt;=$G$6,0,IF(S58=0,U58*$B$6*(1+$B$7)^(($G$6+T58*($B$8+$B$10))/4),0)+IF(S58=$B$8,$B$11*$B$4*(1+$B$5)^(($G$6+$B$8+T58*($B$8+$B$10))/4)*U58,0))</f>
        <v>0</v>
      </c>
      <c r="Y58" s="23" t="n">
        <f aca="false">IF($A58&lt;=$G$6,0,IF(S58&lt;$B$8,U58,0))</f>
        <v>1540</v>
      </c>
      <c r="Z58" s="23" t="n">
        <f aca="false">$A58-$G$7-1</f>
        <v>22</v>
      </c>
      <c r="AA58" s="23" t="n">
        <f aca="false">IF(Z58&lt;0,-1,MOD(Z58,$B$8+$B$10))</f>
        <v>22</v>
      </c>
      <c r="AB58" s="23" t="n">
        <f aca="false">IF(Z58&lt;0,0,INT(Z58/($B$8+$B$10)))</f>
        <v>0</v>
      </c>
      <c r="AC58" s="23" t="n">
        <f aca="false">IF($A58&lt;=$G$7,$E$7,$E$7*(1-$H$7)^(AB58+1))</f>
        <v>1000</v>
      </c>
      <c r="AD58" s="13" t="n">
        <f aca="false">IF($A58&lt;=$G$7,$E$7*$F$7/4,IF(AA58&gt;=$B$8+$B$9,AC58*$B$4*(1+$B$5)^(($G$7+$B$8+AB58*($B$8+$B$10))/4)/4,0))</f>
        <v>77555.0100488435</v>
      </c>
      <c r="AE58" s="13" t="n">
        <f aca="false">IF($A58&lt;=$G$7,$E$7*$F$7,IF(AA58&gt;=$B$8,AC58*$B$4*(1+$B$5)^(($G$7+$B$8+AB58*($B$8+$B$10))/4),0))</f>
        <v>310220.040195374</v>
      </c>
      <c r="AF58" s="13" t="n">
        <f aca="false">IF($A58&lt;=$G$7,0,IF(AA58=0,AC58*$B$6*(1+$B$7)^(($G$7+AB58*($B$8+$B$10))/4),0)+IF(AA58=$B$8,$B$11*$B$4*(1+$B$5)^(($G$7+$B$8+AB58*($B$8+$B$10))/4)*AC58,0))</f>
        <v>0</v>
      </c>
      <c r="AG58" s="23" t="n">
        <f aca="false">IF($A58&lt;=$G$7,0,IF(AA58&lt;$B$8,AC58,0))</f>
        <v>0</v>
      </c>
      <c r="AH58" s="23" t="n">
        <f aca="false">$A58-$G$8-1</f>
        <v>28</v>
      </c>
      <c r="AI58" s="23" t="n">
        <f aca="false">IF(AH58&lt;0,-1,MOD(AH58,$B$8+$B$10))</f>
        <v>5</v>
      </c>
      <c r="AJ58" s="23" t="n">
        <f aca="false">IF(AH58&lt;0,0,INT(AH58/($B$8+$B$10)))</f>
        <v>1</v>
      </c>
      <c r="AK58" s="23" t="n">
        <f aca="false">IF($A58&lt;=$G$8,$E$8,$E$8*(1-$H$8)^(AJ58+1))</f>
        <v>2160</v>
      </c>
      <c r="AL58" s="13" t="n">
        <f aca="false">IF($A58&lt;=$G$8,$E$8*$F$8/4,IF(AI58&gt;=$B$8+$B$9,AK58*$B$4*(1+$B$5)^(($G$8+$B$8+AJ58*($B$8+$B$10))/4)/4,0))</f>
        <v>0</v>
      </c>
      <c r="AM58" s="13" t="n">
        <f aca="false">IF($A58&lt;=$G$8,$E$8*$F$8,IF(AI58&gt;=$B$8,AK58*$B$4*(1+$B$5)^(($G$8+$B$8+AJ58*($B$8+$B$10))/4),0))</f>
        <v>713845.589367494</v>
      </c>
      <c r="AN58" s="13" t="n">
        <f aca="false">IF($A58&lt;=$G$8,0,IF(AI58=0,AK58*$B$6*(1+$B$7)^(($G$8+AJ58*($B$8+$B$10))/4),0)+IF(AI58=$B$8,$B$11*$B$4*(1+$B$5)^(($G$8+$B$8+AJ58*($B$8+$B$10))/4)*AK58,0))</f>
        <v>0</v>
      </c>
      <c r="AO58" s="23" t="n">
        <f aca="false">IF($A58&lt;=$G$8,0,IF(AI58&lt;$B$8,AK58,0))</f>
        <v>0</v>
      </c>
      <c r="AP58" s="13" t="n">
        <f aca="false">F58+N58+V58+AD58+AL58</f>
        <v>657709.99946345</v>
      </c>
      <c r="AQ58" s="13" t="n">
        <f aca="false">G58+O58+W58+AE58+AM58</f>
        <v>3344685.58722129</v>
      </c>
      <c r="AR58" s="13" t="n">
        <f aca="false">H58+P58+X58+AF58+AN58+IF($A58=$B$15,$B$14,0)</f>
        <v>0</v>
      </c>
      <c r="AS58" s="23" t="n">
        <f aca="false">I58+Q58+Y58+AG58+AO58</f>
        <v>1540</v>
      </c>
      <c r="AT58" s="13" t="n">
        <f aca="false">AP58*(1-$B$12)-AS58*$B$13/4</f>
        <v>597072.399495643</v>
      </c>
      <c r="AU58" s="13" t="n">
        <f aca="false">0</f>
        <v>0</v>
      </c>
      <c r="AV58" s="13" t="n">
        <f aca="false">AT58-AR58-AU58</f>
        <v>597072.399495643</v>
      </c>
      <c r="AW58" s="23" t="n">
        <f aca="false">(1+$B$16)^(-$A58/4)</f>
        <v>0.582069346248305</v>
      </c>
      <c r="AX58" s="13" t="n">
        <f aca="false">AV58*AW58</f>
        <v>347537.541237335</v>
      </c>
      <c r="AY58" s="13" t="n">
        <f aca="false">AV58</f>
        <v>597072.399495643</v>
      </c>
    </row>
    <row r="59" customFormat="false" ht="15" hidden="false" customHeight="false" outlineLevel="0" collapsed="false">
      <c r="A59" s="0" t="n">
        <v>30</v>
      </c>
      <c r="B59" s="0" t="n">
        <f aca="false">$A59-$G$4-1</f>
        <v>19</v>
      </c>
      <c r="C59" s="0" t="n">
        <f aca="false">IF(B59&lt;0,-1,MOD(B59,$B$8+$B$10))</f>
        <v>19</v>
      </c>
      <c r="D59" s="0" t="n">
        <f aca="false">IF(B59&lt;0,0,INT(B59/($B$8+$B$10)))</f>
        <v>0</v>
      </c>
      <c r="E59" s="0" t="n">
        <f aca="false">IF($A59&lt;=$G$4,$E$4,$E$4*(1-$H$4)^(D59+1))</f>
        <v>4200</v>
      </c>
      <c r="F59" s="13" t="n">
        <f aca="false">IF($A59&lt;=$G$4,$E$4*$F$4/4,IF(C59&gt;=$B$8+$B$9,E59*$B$4*(1+$B$5)^(($G$4+$B$8+D59*($B$8+$B$10))/4)/4,0))</f>
        <v>330617.00783822</v>
      </c>
      <c r="G59" s="13" t="n">
        <f aca="false">IF($A59&lt;=$G$4,$E$4*$F$4,IF(C59&gt;=$B$8,E59*$B$4*(1+$B$5)^(($G$4+$B$8+D59*($B$8+$B$10))/4),0))</f>
        <v>1322468.03135288</v>
      </c>
      <c r="H59" s="13" t="n">
        <f aca="false">IF($A59&lt;=$G$4,0,IF(C59=0,E59*$B$6*(1+$B$7)^(($G$4+D59*($B$8+$B$10))/4),0)+IF(C59=$B$8,$B$11*$B$4*(1+$B$5)^(($G$4+$B$8+D59*($B$8+$B$10))/4)*E59,0))</f>
        <v>0</v>
      </c>
      <c r="I59" s="23" t="n">
        <f aca="false">IF($A59&lt;=$G$4,0,IF(C59&lt;$B$8,E59,0))</f>
        <v>0</v>
      </c>
      <c r="J59" s="23" t="n">
        <f aca="false">$A59-$G$5-1</f>
        <v>13</v>
      </c>
      <c r="K59" s="23" t="n">
        <f aca="false">IF(J59&lt;0,-1,MOD(J59,$B$8+$B$10))</f>
        <v>13</v>
      </c>
      <c r="L59" s="23" t="n">
        <f aca="false">IF(J59&lt;0,0,INT(J59/($B$8+$B$10)))</f>
        <v>0</v>
      </c>
      <c r="M59" s="23" t="n">
        <f aca="false">IF($A59&lt;=$G$5,$E$5,$E$5*(1-$H$5)^(L59+1))</f>
        <v>3100</v>
      </c>
      <c r="N59" s="13" t="n">
        <f aca="false">IF($A59&lt;=$G$5,$E$5*$F$5/4,IF(K59&gt;=$B$8+$B$9,M59*$B$4*(1+$B$5)^(($G$5+$B$8+L59*($B$8+$B$10))/4)/4,0))</f>
        <v>249537.981576387</v>
      </c>
      <c r="O59" s="13" t="n">
        <f aca="false">IF($A59&lt;=$G$5,$E$5*$F$5,IF(K59&gt;=$B$8,M59*$B$4*(1+$B$5)^(($G$5+$B$8+L59*($B$8+$B$10))/4),0))</f>
        <v>998151.926305546</v>
      </c>
      <c r="P59" s="13" t="n">
        <f aca="false">IF($A59&lt;=$G$5,0,IF(K59=0,M59*$B$6*(1+$B$7)^(($G$5+L59*($B$8+$B$10))/4),0)+IF(K59=$B$8,$B$11*$B$4*(1+$B$5)^(($G$5+$B$8+L59*($B$8+$B$10))/4)*M59,0))</f>
        <v>0</v>
      </c>
      <c r="Q59" s="23" t="n">
        <f aca="false">IF($A59&lt;=$G$5,0,IF(K59&lt;$B$8,M59,0))</f>
        <v>0</v>
      </c>
      <c r="R59" s="23" t="n">
        <f aca="false">$A59-$G$6-1</f>
        <v>3</v>
      </c>
      <c r="S59" s="23" t="n">
        <f aca="false">IF(R59&lt;0,-1,MOD(R59,$B$8+$B$10))</f>
        <v>3</v>
      </c>
      <c r="T59" s="23" t="n">
        <f aca="false">IF(R59&lt;0,0,INT(R59/($B$8+$B$10)))</f>
        <v>0</v>
      </c>
      <c r="U59" s="23" t="n">
        <f aca="false">IF($A59&lt;=$G$6,$E$6,$E$6*(1-$H$6)^(T59+1))</f>
        <v>1540</v>
      </c>
      <c r="V59" s="13" t="n">
        <f aca="false">IF($A59&lt;=$G$6,$E$6*$F$6/4,IF(S59&gt;=$B$8+$B$9,U59*$B$4*(1+$B$5)^(($G$6+$B$8+T59*($B$8+$B$10))/4)/4,0))</f>
        <v>0</v>
      </c>
      <c r="W59" s="13" t="n">
        <f aca="false">IF($A59&lt;=$G$6,$E$6*$F$6,IF(S59&gt;=$B$8,U59*$B$4*(1+$B$5)^(($G$6+$B$8+T59*($B$8+$B$10))/4),0))</f>
        <v>514660.43395974</v>
      </c>
      <c r="X59" s="13" t="n">
        <f aca="false">IF($A59&lt;=$G$6,0,IF(S59=0,U59*$B$6*(1+$B$7)^(($G$6+T59*($B$8+$B$10))/4),0)+IF(S59=$B$8,$B$11*$B$4*(1+$B$5)^(($G$6+$B$8+T59*($B$8+$B$10))/4)*U59,0))</f>
        <v>61759.2520751688</v>
      </c>
      <c r="Y59" s="23" t="n">
        <f aca="false">IF($A59&lt;=$G$6,0,IF(S59&lt;$B$8,U59,0))</f>
        <v>0</v>
      </c>
      <c r="Z59" s="23" t="n">
        <f aca="false">$A59-$G$7-1</f>
        <v>23</v>
      </c>
      <c r="AA59" s="23" t="n">
        <f aca="false">IF(Z59&lt;0,-1,MOD(Z59,$B$8+$B$10))</f>
        <v>0</v>
      </c>
      <c r="AB59" s="23" t="n">
        <f aca="false">IF(Z59&lt;0,0,INT(Z59/($B$8+$B$10)))</f>
        <v>1</v>
      </c>
      <c r="AC59" s="23" t="n">
        <f aca="false">IF($A59&lt;=$G$7,$E$7,$E$7*(1-$H$7)^(AB59+1))</f>
        <v>1000</v>
      </c>
      <c r="AD59" s="13" t="n">
        <f aca="false">IF($A59&lt;=$G$7,$E$7*$F$7/4,IF(AA59&gt;=$B$8+$B$9,AC59*$B$4*(1+$B$5)^(($G$7+$B$8+AB59*($B$8+$B$10))/4)/4,0))</f>
        <v>0</v>
      </c>
      <c r="AE59" s="13" t="n">
        <f aca="false">IF($A59&lt;=$G$7,$E$7*$F$7,IF(AA59&gt;=$B$8,AC59*$B$4*(1+$B$5)^(($G$7+$B$8+AB59*($B$8+$B$10))/4),0))</f>
        <v>0</v>
      </c>
      <c r="AF59" s="13" t="n">
        <f aca="false">IF($A59&lt;=$G$7,0,IF(AA59=0,AC59*$B$6*(1+$B$7)^(($G$7+AB59*($B$8+$B$10))/4),0)+IF(AA59=$B$8,$B$11*$B$4*(1+$B$5)^(($G$7+$B$8+AB59*($B$8+$B$10))/4)*AC59,0))</f>
        <v>502339.483236654</v>
      </c>
      <c r="AG59" s="23" t="n">
        <f aca="false">IF($A59&lt;=$G$7,0,IF(AA59&lt;$B$8,AC59,0))</f>
        <v>1000</v>
      </c>
      <c r="AH59" s="23" t="n">
        <f aca="false">$A59-$G$8-1</f>
        <v>29</v>
      </c>
      <c r="AI59" s="23" t="n">
        <f aca="false">IF(AH59&lt;0,-1,MOD(AH59,$B$8+$B$10))</f>
        <v>6</v>
      </c>
      <c r="AJ59" s="23" t="n">
        <f aca="false">IF(AH59&lt;0,0,INT(AH59/($B$8+$B$10)))</f>
        <v>1</v>
      </c>
      <c r="AK59" s="23" t="n">
        <f aca="false">IF($A59&lt;=$G$8,$E$8,$E$8*(1-$H$8)^(AJ59+1))</f>
        <v>2160</v>
      </c>
      <c r="AL59" s="13" t="n">
        <f aca="false">IF($A59&lt;=$G$8,$E$8*$F$8/4,IF(AI59&gt;=$B$8+$B$9,AK59*$B$4*(1+$B$5)^(($G$8+$B$8+AJ59*($B$8+$B$10))/4)/4,0))</f>
        <v>178461.397341873</v>
      </c>
      <c r="AM59" s="13" t="n">
        <f aca="false">IF($A59&lt;=$G$8,$E$8*$F$8,IF(AI59&gt;=$B$8,AK59*$B$4*(1+$B$5)^(($G$8+$B$8+AJ59*($B$8+$B$10))/4),0))</f>
        <v>713845.589367494</v>
      </c>
      <c r="AN59" s="13" t="n">
        <f aca="false">IF($A59&lt;=$G$8,0,IF(AI59=0,AK59*$B$6*(1+$B$7)^(($G$8+AJ59*($B$8+$B$10))/4),0)+IF(AI59=$B$8,$B$11*$B$4*(1+$B$5)^(($G$8+$B$8+AJ59*($B$8+$B$10))/4)*AK59,0))</f>
        <v>0</v>
      </c>
      <c r="AO59" s="23" t="n">
        <f aca="false">IF($A59&lt;=$G$8,0,IF(AI59&lt;$B$8,AK59,0))</f>
        <v>0</v>
      </c>
      <c r="AP59" s="13" t="n">
        <f aca="false">F59+N59+V59+AD59+AL59</f>
        <v>758616.38675648</v>
      </c>
      <c r="AQ59" s="13" t="n">
        <f aca="false">G59+O59+W59+AE59+AM59</f>
        <v>3549125.98098566</v>
      </c>
      <c r="AR59" s="13" t="n">
        <f aca="false">H59+P59+X59+AF59+AN59+IF($A59=$B$15,$B$14,0)</f>
        <v>564098.735311823</v>
      </c>
      <c r="AS59" s="23" t="n">
        <f aca="false">I59+Q59+Y59+AG59+AO59</f>
        <v>1000</v>
      </c>
      <c r="AT59" s="13" t="n">
        <f aca="false">AP59*(1-$B$12)-AS59*$B$13/4</f>
        <v>699349.403551091</v>
      </c>
      <c r="AU59" s="13" t="n">
        <f aca="false">0</f>
        <v>0</v>
      </c>
      <c r="AV59" s="13" t="n">
        <f aca="false">AT59-AR59-AU59</f>
        <v>135250.668239268</v>
      </c>
      <c r="AW59" s="23" t="n">
        <f aca="false">(1+$B$16)^(-$A59/4)</f>
        <v>0.571308135817531</v>
      </c>
      <c r="AX59" s="13" t="n">
        <f aca="false">AV59*AW59</f>
        <v>77269.8071398515</v>
      </c>
      <c r="AY59" s="13" t="n">
        <f aca="false">AV59</f>
        <v>135250.668239268</v>
      </c>
    </row>
    <row r="60" customFormat="false" ht="15" hidden="false" customHeight="false" outlineLevel="0" collapsed="false">
      <c r="A60" s="0" t="n">
        <v>31</v>
      </c>
      <c r="B60" s="0" t="n">
        <f aca="false">$A60-$G$4-1</f>
        <v>20</v>
      </c>
      <c r="C60" s="0" t="n">
        <f aca="false">IF(B60&lt;0,-1,MOD(B60,$B$8+$B$10))</f>
        <v>20</v>
      </c>
      <c r="D60" s="0" t="n">
        <f aca="false">IF(B60&lt;0,0,INT(B60/($B$8+$B$10)))</f>
        <v>0</v>
      </c>
      <c r="E60" s="0" t="n">
        <f aca="false">IF($A60&lt;=$G$4,$E$4,$E$4*(1-$H$4)^(D60+1))</f>
        <v>4200</v>
      </c>
      <c r="F60" s="13" t="n">
        <f aca="false">IF($A60&lt;=$G$4,$E$4*$F$4/4,IF(C60&gt;=$B$8+$B$9,E60*$B$4*(1+$B$5)^(($G$4+$B$8+D60*($B$8+$B$10))/4)/4,0))</f>
        <v>330617.00783822</v>
      </c>
      <c r="G60" s="13" t="n">
        <f aca="false">IF($A60&lt;=$G$4,$E$4*$F$4,IF(C60&gt;=$B$8,E60*$B$4*(1+$B$5)^(($G$4+$B$8+D60*($B$8+$B$10))/4),0))</f>
        <v>1322468.03135288</v>
      </c>
      <c r="H60" s="13" t="n">
        <f aca="false">IF($A60&lt;=$G$4,0,IF(C60=0,E60*$B$6*(1+$B$7)^(($G$4+D60*($B$8+$B$10))/4),0)+IF(C60=$B$8,$B$11*$B$4*(1+$B$5)^(($G$4+$B$8+D60*($B$8+$B$10))/4)*E60,0))</f>
        <v>0</v>
      </c>
      <c r="I60" s="23" t="n">
        <f aca="false">IF($A60&lt;=$G$4,0,IF(C60&lt;$B$8,E60,0))</f>
        <v>0</v>
      </c>
      <c r="J60" s="23" t="n">
        <f aca="false">$A60-$G$5-1</f>
        <v>14</v>
      </c>
      <c r="K60" s="23" t="n">
        <f aca="false">IF(J60&lt;0,-1,MOD(J60,$B$8+$B$10))</f>
        <v>14</v>
      </c>
      <c r="L60" s="23" t="n">
        <f aca="false">IF(J60&lt;0,0,INT(J60/($B$8+$B$10)))</f>
        <v>0</v>
      </c>
      <c r="M60" s="23" t="n">
        <f aca="false">IF($A60&lt;=$G$5,$E$5,$E$5*(1-$H$5)^(L60+1))</f>
        <v>3100</v>
      </c>
      <c r="N60" s="13" t="n">
        <f aca="false">IF($A60&lt;=$G$5,$E$5*$F$5/4,IF(K60&gt;=$B$8+$B$9,M60*$B$4*(1+$B$5)^(($G$5+$B$8+L60*($B$8+$B$10))/4)/4,0))</f>
        <v>249537.981576387</v>
      </c>
      <c r="O60" s="13" t="n">
        <f aca="false">IF($A60&lt;=$G$5,$E$5*$F$5,IF(K60&gt;=$B$8,M60*$B$4*(1+$B$5)^(($G$5+$B$8+L60*($B$8+$B$10))/4),0))</f>
        <v>998151.926305546</v>
      </c>
      <c r="P60" s="13" t="n">
        <f aca="false">IF($A60&lt;=$G$5,0,IF(K60=0,M60*$B$6*(1+$B$7)^(($G$5+L60*($B$8+$B$10))/4),0)+IF(K60=$B$8,$B$11*$B$4*(1+$B$5)^(($G$5+$B$8+L60*($B$8+$B$10))/4)*M60,0))</f>
        <v>0</v>
      </c>
      <c r="Q60" s="23" t="n">
        <f aca="false">IF($A60&lt;=$G$5,0,IF(K60&lt;$B$8,M60,0))</f>
        <v>0</v>
      </c>
      <c r="R60" s="23" t="n">
        <f aca="false">$A60-$G$6-1</f>
        <v>4</v>
      </c>
      <c r="S60" s="23" t="n">
        <f aca="false">IF(R60&lt;0,-1,MOD(R60,$B$8+$B$10))</f>
        <v>4</v>
      </c>
      <c r="T60" s="23" t="n">
        <f aca="false">IF(R60&lt;0,0,INT(R60/($B$8+$B$10)))</f>
        <v>0</v>
      </c>
      <c r="U60" s="23" t="n">
        <f aca="false">IF($A60&lt;=$G$6,$E$6,$E$6*(1-$H$6)^(T60+1))</f>
        <v>1540</v>
      </c>
      <c r="V60" s="13" t="n">
        <f aca="false">IF($A60&lt;=$G$6,$E$6*$F$6/4,IF(S60&gt;=$B$8+$B$9,U60*$B$4*(1+$B$5)^(($G$6+$B$8+T60*($B$8+$B$10))/4)/4,0))</f>
        <v>0</v>
      </c>
      <c r="W60" s="13" t="n">
        <f aca="false">IF($A60&lt;=$G$6,$E$6*$F$6,IF(S60&gt;=$B$8,U60*$B$4*(1+$B$5)^(($G$6+$B$8+T60*($B$8+$B$10))/4),0))</f>
        <v>514660.43395974</v>
      </c>
      <c r="X60" s="13" t="n">
        <f aca="false">IF($A60&lt;=$G$6,0,IF(S60=0,U60*$B$6*(1+$B$7)^(($G$6+T60*($B$8+$B$10))/4),0)+IF(S60=$B$8,$B$11*$B$4*(1+$B$5)^(($G$6+$B$8+T60*($B$8+$B$10))/4)*U60,0))</f>
        <v>0</v>
      </c>
      <c r="Y60" s="23" t="n">
        <f aca="false">IF($A60&lt;=$G$6,0,IF(S60&lt;$B$8,U60,0))</f>
        <v>0</v>
      </c>
      <c r="Z60" s="23" t="n">
        <f aca="false">$A60-$G$7-1</f>
        <v>24</v>
      </c>
      <c r="AA60" s="23" t="n">
        <f aca="false">IF(Z60&lt;0,-1,MOD(Z60,$B$8+$B$10))</f>
        <v>1</v>
      </c>
      <c r="AB60" s="23" t="n">
        <f aca="false">IF(Z60&lt;0,0,INT(Z60/($B$8+$B$10)))</f>
        <v>1</v>
      </c>
      <c r="AC60" s="23" t="n">
        <f aca="false">IF($A60&lt;=$G$7,$E$7,$E$7*(1-$H$7)^(AB60+1))</f>
        <v>1000</v>
      </c>
      <c r="AD60" s="13" t="n">
        <f aca="false">IF($A60&lt;=$G$7,$E$7*$F$7/4,IF(AA60&gt;=$B$8+$B$9,AC60*$B$4*(1+$B$5)^(($G$7+$B$8+AB60*($B$8+$B$10))/4)/4,0))</f>
        <v>0</v>
      </c>
      <c r="AE60" s="13" t="n">
        <f aca="false">IF($A60&lt;=$G$7,$E$7*$F$7,IF(AA60&gt;=$B$8,AC60*$B$4*(1+$B$5)^(($G$7+$B$8+AB60*($B$8+$B$10))/4),0))</f>
        <v>0</v>
      </c>
      <c r="AF60" s="13" t="n">
        <f aca="false">IF($A60&lt;=$G$7,0,IF(AA60=0,AC60*$B$6*(1+$B$7)^(($G$7+AB60*($B$8+$B$10))/4),0)+IF(AA60=$B$8,$B$11*$B$4*(1+$B$5)^(($G$7+$B$8+AB60*($B$8+$B$10))/4)*AC60,0))</f>
        <v>0</v>
      </c>
      <c r="AG60" s="23" t="n">
        <f aca="false">IF($A60&lt;=$G$7,0,IF(AA60&lt;$B$8,AC60,0))</f>
        <v>1000</v>
      </c>
      <c r="AH60" s="23" t="n">
        <f aca="false">$A60-$G$8-1</f>
        <v>30</v>
      </c>
      <c r="AI60" s="23" t="n">
        <f aca="false">IF(AH60&lt;0,-1,MOD(AH60,$B$8+$B$10))</f>
        <v>7</v>
      </c>
      <c r="AJ60" s="23" t="n">
        <f aca="false">IF(AH60&lt;0,0,INT(AH60/($B$8+$B$10)))</f>
        <v>1</v>
      </c>
      <c r="AK60" s="23" t="n">
        <f aca="false">IF($A60&lt;=$G$8,$E$8,$E$8*(1-$H$8)^(AJ60+1))</f>
        <v>2160</v>
      </c>
      <c r="AL60" s="13" t="n">
        <f aca="false">IF($A60&lt;=$G$8,$E$8*$F$8/4,IF(AI60&gt;=$B$8+$B$9,AK60*$B$4*(1+$B$5)^(($G$8+$B$8+AJ60*($B$8+$B$10))/4)/4,0))</f>
        <v>178461.397341873</v>
      </c>
      <c r="AM60" s="13" t="n">
        <f aca="false">IF($A60&lt;=$G$8,$E$8*$F$8,IF(AI60&gt;=$B$8,AK60*$B$4*(1+$B$5)^(($G$8+$B$8+AJ60*($B$8+$B$10))/4),0))</f>
        <v>713845.589367494</v>
      </c>
      <c r="AN60" s="13" t="n">
        <f aca="false">IF($A60&lt;=$G$8,0,IF(AI60=0,AK60*$B$6*(1+$B$7)^(($G$8+AJ60*($B$8+$B$10))/4),0)+IF(AI60=$B$8,$B$11*$B$4*(1+$B$5)^(($G$8+$B$8+AJ60*($B$8+$B$10))/4)*AK60,0))</f>
        <v>0</v>
      </c>
      <c r="AO60" s="23" t="n">
        <f aca="false">IF($A60&lt;=$G$8,0,IF(AI60&lt;$B$8,AK60,0))</f>
        <v>0</v>
      </c>
      <c r="AP60" s="13" t="n">
        <f aca="false">F60+N60+V60+AD60+AL60</f>
        <v>758616.38675648</v>
      </c>
      <c r="AQ60" s="13" t="n">
        <f aca="false">G60+O60+W60+AE60+AM60</f>
        <v>3549125.98098566</v>
      </c>
      <c r="AR60" s="13" t="n">
        <f aca="false">H60+P60+X60+AF60+AN60+IF($A60=$B$15,$B$14,0)</f>
        <v>0</v>
      </c>
      <c r="AS60" s="23" t="n">
        <f aca="false">I60+Q60+Y60+AG60+AO60</f>
        <v>1000</v>
      </c>
      <c r="AT60" s="13" t="n">
        <f aca="false">AP60*(1-$B$12)-AS60*$B$13/4</f>
        <v>699349.403551091</v>
      </c>
      <c r="AU60" s="13" t="n">
        <f aca="false">0</f>
        <v>0</v>
      </c>
      <c r="AV60" s="13" t="n">
        <f aca="false">AT60-AR60-AU60</f>
        <v>699349.403551091</v>
      </c>
      <c r="AW60" s="23" t="n">
        <f aca="false">(1+$B$16)^(-$A60/4)</f>
        <v>0.560745877024877</v>
      </c>
      <c r="AX60" s="13" t="n">
        <f aca="false">AV60*AW60</f>
        <v>392157.294641081</v>
      </c>
      <c r="AY60" s="13" t="n">
        <f aca="false">AV60</f>
        <v>699349.403551091</v>
      </c>
    </row>
    <row r="61" customFormat="false" ht="15" hidden="false" customHeight="false" outlineLevel="0" collapsed="false">
      <c r="A61" s="0" t="n">
        <v>32</v>
      </c>
      <c r="B61" s="0" t="n">
        <f aca="false">$A61-$G$4-1</f>
        <v>21</v>
      </c>
      <c r="C61" s="0" t="n">
        <f aca="false">IF(B61&lt;0,-1,MOD(B61,$B$8+$B$10))</f>
        <v>21</v>
      </c>
      <c r="D61" s="0" t="n">
        <f aca="false">IF(B61&lt;0,0,INT(B61/($B$8+$B$10)))</f>
        <v>0</v>
      </c>
      <c r="E61" s="0" t="n">
        <f aca="false">IF($A61&lt;=$G$4,$E$4,$E$4*(1-$H$4)^(D61+1))</f>
        <v>4200</v>
      </c>
      <c r="F61" s="13" t="n">
        <f aca="false">IF($A61&lt;=$G$4,$E$4*$F$4/4,IF(C61&gt;=$B$8+$B$9,E61*$B$4*(1+$B$5)^(($G$4+$B$8+D61*($B$8+$B$10))/4)/4,0))</f>
        <v>330617.00783822</v>
      </c>
      <c r="G61" s="13" t="n">
        <f aca="false">IF($A61&lt;=$G$4,$E$4*$F$4,IF(C61&gt;=$B$8,E61*$B$4*(1+$B$5)^(($G$4+$B$8+D61*($B$8+$B$10))/4),0))</f>
        <v>1322468.03135288</v>
      </c>
      <c r="H61" s="13" t="n">
        <f aca="false">IF($A61&lt;=$G$4,0,IF(C61=0,E61*$B$6*(1+$B$7)^(($G$4+D61*($B$8+$B$10))/4),0)+IF(C61=$B$8,$B$11*$B$4*(1+$B$5)^(($G$4+$B$8+D61*($B$8+$B$10))/4)*E61,0))</f>
        <v>0</v>
      </c>
      <c r="I61" s="23" t="n">
        <f aca="false">IF($A61&lt;=$G$4,0,IF(C61&lt;$B$8,E61,0))</f>
        <v>0</v>
      </c>
      <c r="J61" s="23" t="n">
        <f aca="false">$A61-$G$5-1</f>
        <v>15</v>
      </c>
      <c r="K61" s="23" t="n">
        <f aca="false">IF(J61&lt;0,-1,MOD(J61,$B$8+$B$10))</f>
        <v>15</v>
      </c>
      <c r="L61" s="23" t="n">
        <f aca="false">IF(J61&lt;0,0,INT(J61/($B$8+$B$10)))</f>
        <v>0</v>
      </c>
      <c r="M61" s="23" t="n">
        <f aca="false">IF($A61&lt;=$G$5,$E$5,$E$5*(1-$H$5)^(L61+1))</f>
        <v>3100</v>
      </c>
      <c r="N61" s="13" t="n">
        <f aca="false">IF($A61&lt;=$G$5,$E$5*$F$5/4,IF(K61&gt;=$B$8+$B$9,M61*$B$4*(1+$B$5)^(($G$5+$B$8+L61*($B$8+$B$10))/4)/4,0))</f>
        <v>249537.981576387</v>
      </c>
      <c r="O61" s="13" t="n">
        <f aca="false">IF($A61&lt;=$G$5,$E$5*$F$5,IF(K61&gt;=$B$8,M61*$B$4*(1+$B$5)^(($G$5+$B$8+L61*($B$8+$B$10))/4),0))</f>
        <v>998151.926305546</v>
      </c>
      <c r="P61" s="13" t="n">
        <f aca="false">IF($A61&lt;=$G$5,0,IF(K61=0,M61*$B$6*(1+$B$7)^(($G$5+L61*($B$8+$B$10))/4),0)+IF(K61=$B$8,$B$11*$B$4*(1+$B$5)^(($G$5+$B$8+L61*($B$8+$B$10))/4)*M61,0))</f>
        <v>0</v>
      </c>
      <c r="Q61" s="23" t="n">
        <f aca="false">IF($A61&lt;=$G$5,0,IF(K61&lt;$B$8,M61,0))</f>
        <v>0</v>
      </c>
      <c r="R61" s="23" t="n">
        <f aca="false">$A61-$G$6-1</f>
        <v>5</v>
      </c>
      <c r="S61" s="23" t="n">
        <f aca="false">IF(R61&lt;0,-1,MOD(R61,$B$8+$B$10))</f>
        <v>5</v>
      </c>
      <c r="T61" s="23" t="n">
        <f aca="false">IF(R61&lt;0,0,INT(R61/($B$8+$B$10)))</f>
        <v>0</v>
      </c>
      <c r="U61" s="23" t="n">
        <f aca="false">IF($A61&lt;=$G$6,$E$6,$E$6*(1-$H$6)^(T61+1))</f>
        <v>1540</v>
      </c>
      <c r="V61" s="13" t="n">
        <f aca="false">IF($A61&lt;=$G$6,$E$6*$F$6/4,IF(S61&gt;=$B$8+$B$9,U61*$B$4*(1+$B$5)^(($G$6+$B$8+T61*($B$8+$B$10))/4)/4,0))</f>
        <v>0</v>
      </c>
      <c r="W61" s="13" t="n">
        <f aca="false">IF($A61&lt;=$G$6,$E$6*$F$6,IF(S61&gt;=$B$8,U61*$B$4*(1+$B$5)^(($G$6+$B$8+T61*($B$8+$B$10))/4),0))</f>
        <v>514660.43395974</v>
      </c>
      <c r="X61" s="13" t="n">
        <f aca="false">IF($A61&lt;=$G$6,0,IF(S61=0,U61*$B$6*(1+$B$7)^(($G$6+T61*($B$8+$B$10))/4),0)+IF(S61=$B$8,$B$11*$B$4*(1+$B$5)^(($G$6+$B$8+T61*($B$8+$B$10))/4)*U61,0))</f>
        <v>0</v>
      </c>
      <c r="Y61" s="23" t="n">
        <f aca="false">IF($A61&lt;=$G$6,0,IF(S61&lt;$B$8,U61,0))</f>
        <v>0</v>
      </c>
      <c r="Z61" s="23" t="n">
        <f aca="false">$A61-$G$7-1</f>
        <v>25</v>
      </c>
      <c r="AA61" s="23" t="n">
        <f aca="false">IF(Z61&lt;0,-1,MOD(Z61,$B$8+$B$10))</f>
        <v>2</v>
      </c>
      <c r="AB61" s="23" t="n">
        <f aca="false">IF(Z61&lt;0,0,INT(Z61/($B$8+$B$10)))</f>
        <v>1</v>
      </c>
      <c r="AC61" s="23" t="n">
        <f aca="false">IF($A61&lt;=$G$7,$E$7,$E$7*(1-$H$7)^(AB61+1))</f>
        <v>1000</v>
      </c>
      <c r="AD61" s="13" t="n">
        <f aca="false">IF($A61&lt;=$G$7,$E$7*$F$7/4,IF(AA61&gt;=$B$8+$B$9,AC61*$B$4*(1+$B$5)^(($G$7+$B$8+AB61*($B$8+$B$10))/4)/4,0))</f>
        <v>0</v>
      </c>
      <c r="AE61" s="13" t="n">
        <f aca="false">IF($A61&lt;=$G$7,$E$7*$F$7,IF(AA61&gt;=$B$8,AC61*$B$4*(1+$B$5)^(($G$7+$B$8+AB61*($B$8+$B$10))/4),0))</f>
        <v>0</v>
      </c>
      <c r="AF61" s="13" t="n">
        <f aca="false">IF($A61&lt;=$G$7,0,IF(AA61=0,AC61*$B$6*(1+$B$7)^(($G$7+AB61*($B$8+$B$10))/4),0)+IF(AA61=$B$8,$B$11*$B$4*(1+$B$5)^(($G$7+$B$8+AB61*($B$8+$B$10))/4)*AC61,0))</f>
        <v>0</v>
      </c>
      <c r="AG61" s="23" t="n">
        <f aca="false">IF($A61&lt;=$G$7,0,IF(AA61&lt;$B$8,AC61,0))</f>
        <v>1000</v>
      </c>
      <c r="AH61" s="23" t="n">
        <f aca="false">$A61-$G$8-1</f>
        <v>31</v>
      </c>
      <c r="AI61" s="23" t="n">
        <f aca="false">IF(AH61&lt;0,-1,MOD(AH61,$B$8+$B$10))</f>
        <v>8</v>
      </c>
      <c r="AJ61" s="23" t="n">
        <f aca="false">IF(AH61&lt;0,0,INT(AH61/($B$8+$B$10)))</f>
        <v>1</v>
      </c>
      <c r="AK61" s="23" t="n">
        <f aca="false">IF($A61&lt;=$G$8,$E$8,$E$8*(1-$H$8)^(AJ61+1))</f>
        <v>2160</v>
      </c>
      <c r="AL61" s="13" t="n">
        <f aca="false">IF($A61&lt;=$G$8,$E$8*$F$8/4,IF(AI61&gt;=$B$8+$B$9,AK61*$B$4*(1+$B$5)^(($G$8+$B$8+AJ61*($B$8+$B$10))/4)/4,0))</f>
        <v>178461.397341873</v>
      </c>
      <c r="AM61" s="13" t="n">
        <f aca="false">IF($A61&lt;=$G$8,$E$8*$F$8,IF(AI61&gt;=$B$8,AK61*$B$4*(1+$B$5)^(($G$8+$B$8+AJ61*($B$8+$B$10))/4),0))</f>
        <v>713845.589367494</v>
      </c>
      <c r="AN61" s="13" t="n">
        <f aca="false">IF($A61&lt;=$G$8,0,IF(AI61=0,AK61*$B$6*(1+$B$7)^(($G$8+AJ61*($B$8+$B$10))/4),0)+IF(AI61=$B$8,$B$11*$B$4*(1+$B$5)^(($G$8+$B$8+AJ61*($B$8+$B$10))/4)*AK61,0))</f>
        <v>0</v>
      </c>
      <c r="AO61" s="23" t="n">
        <f aca="false">IF($A61&lt;=$G$8,0,IF(AI61&lt;$B$8,AK61,0))</f>
        <v>0</v>
      </c>
      <c r="AP61" s="13" t="n">
        <f aca="false">F61+N61+V61+AD61+AL61</f>
        <v>758616.38675648</v>
      </c>
      <c r="AQ61" s="13" t="n">
        <f aca="false">G61+O61+W61+AE61+AM61</f>
        <v>3549125.98098566</v>
      </c>
      <c r="AR61" s="13" t="n">
        <f aca="false">H61+P61+X61+AF61+AN61+IF($A61=$B$15,$B$14,0)</f>
        <v>0</v>
      </c>
      <c r="AS61" s="23" t="n">
        <f aca="false">I61+Q61+Y61+AG61+AO61</f>
        <v>1000</v>
      </c>
      <c r="AT61" s="13" t="n">
        <f aca="false">AP61*(1-$B$12)-AS61*$B$13/4</f>
        <v>699349.403551091</v>
      </c>
      <c r="AU61" s="13" t="n">
        <f aca="false">0</f>
        <v>0</v>
      </c>
      <c r="AV61" s="13" t="n">
        <f aca="false">AT61-AR61-AU61</f>
        <v>699349.403551091</v>
      </c>
      <c r="AW61" s="23" t="n">
        <f aca="false">(1+$B$16)^(-$A61/4)</f>
        <v>0.550378891682413</v>
      </c>
      <c r="AX61" s="13" t="n">
        <f aca="false">AV61*AW61</f>
        <v>384907.149625206</v>
      </c>
      <c r="AY61" s="13" t="n">
        <f aca="false">AV61</f>
        <v>699349.403551091</v>
      </c>
    </row>
    <row r="62" customFormat="false" ht="15" hidden="false" customHeight="false" outlineLevel="0" collapsed="false">
      <c r="A62" s="0" t="n">
        <v>33</v>
      </c>
      <c r="B62" s="0" t="n">
        <f aca="false">$A62-$G$4-1</f>
        <v>22</v>
      </c>
      <c r="C62" s="0" t="n">
        <f aca="false">IF(B62&lt;0,-1,MOD(B62,$B$8+$B$10))</f>
        <v>22</v>
      </c>
      <c r="D62" s="0" t="n">
        <f aca="false">IF(B62&lt;0,0,INT(B62/($B$8+$B$10)))</f>
        <v>0</v>
      </c>
      <c r="E62" s="0" t="n">
        <f aca="false">IF($A62&lt;=$G$4,$E$4,$E$4*(1-$H$4)^(D62+1))</f>
        <v>4200</v>
      </c>
      <c r="F62" s="13" t="n">
        <f aca="false">IF($A62&lt;=$G$4,$E$4*$F$4/4,IF(C62&gt;=$B$8+$B$9,E62*$B$4*(1+$B$5)^(($G$4+$B$8+D62*($B$8+$B$10))/4)/4,0))</f>
        <v>330617.00783822</v>
      </c>
      <c r="G62" s="13" t="n">
        <f aca="false">IF($A62&lt;=$G$4,$E$4*$F$4,IF(C62&gt;=$B$8,E62*$B$4*(1+$B$5)^(($G$4+$B$8+D62*($B$8+$B$10))/4),0))</f>
        <v>1322468.03135288</v>
      </c>
      <c r="H62" s="13" t="n">
        <f aca="false">IF($A62&lt;=$G$4,0,IF(C62=0,E62*$B$6*(1+$B$7)^(($G$4+D62*($B$8+$B$10))/4),0)+IF(C62=$B$8,$B$11*$B$4*(1+$B$5)^(($G$4+$B$8+D62*($B$8+$B$10))/4)*E62,0))</f>
        <v>0</v>
      </c>
      <c r="I62" s="23" t="n">
        <f aca="false">IF($A62&lt;=$G$4,0,IF(C62&lt;$B$8,E62,0))</f>
        <v>0</v>
      </c>
      <c r="J62" s="23" t="n">
        <f aca="false">$A62-$G$5-1</f>
        <v>16</v>
      </c>
      <c r="K62" s="23" t="n">
        <f aca="false">IF(J62&lt;0,-1,MOD(J62,$B$8+$B$10))</f>
        <v>16</v>
      </c>
      <c r="L62" s="23" t="n">
        <f aca="false">IF(J62&lt;0,0,INT(J62/($B$8+$B$10)))</f>
        <v>0</v>
      </c>
      <c r="M62" s="23" t="n">
        <f aca="false">IF($A62&lt;=$G$5,$E$5,$E$5*(1-$H$5)^(L62+1))</f>
        <v>3100</v>
      </c>
      <c r="N62" s="13" t="n">
        <f aca="false">IF($A62&lt;=$G$5,$E$5*$F$5/4,IF(K62&gt;=$B$8+$B$9,M62*$B$4*(1+$B$5)^(($G$5+$B$8+L62*($B$8+$B$10))/4)/4,0))</f>
        <v>249537.981576387</v>
      </c>
      <c r="O62" s="13" t="n">
        <f aca="false">IF($A62&lt;=$G$5,$E$5*$F$5,IF(K62&gt;=$B$8,M62*$B$4*(1+$B$5)^(($G$5+$B$8+L62*($B$8+$B$10))/4),0))</f>
        <v>998151.926305546</v>
      </c>
      <c r="P62" s="13" t="n">
        <f aca="false">IF($A62&lt;=$G$5,0,IF(K62=0,M62*$B$6*(1+$B$7)^(($G$5+L62*($B$8+$B$10))/4),0)+IF(K62=$B$8,$B$11*$B$4*(1+$B$5)^(($G$5+$B$8+L62*($B$8+$B$10))/4)*M62,0))</f>
        <v>0</v>
      </c>
      <c r="Q62" s="23" t="n">
        <f aca="false">IF($A62&lt;=$G$5,0,IF(K62&lt;$B$8,M62,0))</f>
        <v>0</v>
      </c>
      <c r="R62" s="23" t="n">
        <f aca="false">$A62-$G$6-1</f>
        <v>6</v>
      </c>
      <c r="S62" s="23" t="n">
        <f aca="false">IF(R62&lt;0,-1,MOD(R62,$B$8+$B$10))</f>
        <v>6</v>
      </c>
      <c r="T62" s="23" t="n">
        <f aca="false">IF(R62&lt;0,0,INT(R62/($B$8+$B$10)))</f>
        <v>0</v>
      </c>
      <c r="U62" s="23" t="n">
        <f aca="false">IF($A62&lt;=$G$6,$E$6,$E$6*(1-$H$6)^(T62+1))</f>
        <v>1540</v>
      </c>
      <c r="V62" s="13" t="n">
        <f aca="false">IF($A62&lt;=$G$6,$E$6*$F$6/4,IF(S62&gt;=$B$8+$B$9,U62*$B$4*(1+$B$5)^(($G$6+$B$8+T62*($B$8+$B$10))/4)/4,0))</f>
        <v>128665.108489935</v>
      </c>
      <c r="W62" s="13" t="n">
        <f aca="false">IF($A62&lt;=$G$6,$E$6*$F$6,IF(S62&gt;=$B$8,U62*$B$4*(1+$B$5)^(($G$6+$B$8+T62*($B$8+$B$10))/4),0))</f>
        <v>514660.43395974</v>
      </c>
      <c r="X62" s="13" t="n">
        <f aca="false">IF($A62&lt;=$G$6,0,IF(S62=0,U62*$B$6*(1+$B$7)^(($G$6+T62*($B$8+$B$10))/4),0)+IF(S62=$B$8,$B$11*$B$4*(1+$B$5)^(($G$6+$B$8+T62*($B$8+$B$10))/4)*U62,0))</f>
        <v>0</v>
      </c>
      <c r="Y62" s="23" t="n">
        <f aca="false">IF($A62&lt;=$G$6,0,IF(S62&lt;$B$8,U62,0))</f>
        <v>0</v>
      </c>
      <c r="Z62" s="23" t="n">
        <f aca="false">$A62-$G$7-1</f>
        <v>26</v>
      </c>
      <c r="AA62" s="23" t="n">
        <f aca="false">IF(Z62&lt;0,-1,MOD(Z62,$B$8+$B$10))</f>
        <v>3</v>
      </c>
      <c r="AB62" s="23" t="n">
        <f aca="false">IF(Z62&lt;0,0,INT(Z62/($B$8+$B$10)))</f>
        <v>1</v>
      </c>
      <c r="AC62" s="23" t="n">
        <f aca="false">IF($A62&lt;=$G$7,$E$7,$E$7*(1-$H$7)^(AB62+1))</f>
        <v>1000</v>
      </c>
      <c r="AD62" s="13" t="n">
        <f aca="false">IF($A62&lt;=$G$7,$E$7*$F$7/4,IF(AA62&gt;=$B$8+$B$9,AC62*$B$4*(1+$B$5)^(($G$7+$B$8+AB62*($B$8+$B$10))/4)/4,0))</f>
        <v>0</v>
      </c>
      <c r="AE62" s="13" t="n">
        <f aca="false">IF($A62&lt;=$G$7,$E$7*$F$7,IF(AA62&gt;=$B$8,AC62*$B$4*(1+$B$5)^(($G$7+$B$8+AB62*($B$8+$B$10))/4),0))</f>
        <v>337947.775978592</v>
      </c>
      <c r="AF62" s="13" t="n">
        <f aca="false">IF($A62&lt;=$G$7,0,IF(AA62=0,AC62*$B$6*(1+$B$7)^(($G$7+AB62*($B$8+$B$10))/4),0)+IF(AA62=$B$8,$B$11*$B$4*(1+$B$5)^(($G$7+$B$8+AB62*($B$8+$B$10))/4)*AC62,0))</f>
        <v>40553.733117431</v>
      </c>
      <c r="AG62" s="23" t="n">
        <f aca="false">IF($A62&lt;=$G$7,0,IF(AA62&lt;$B$8,AC62,0))</f>
        <v>0</v>
      </c>
      <c r="AH62" s="23" t="n">
        <f aca="false">$A62-$G$8-1</f>
        <v>32</v>
      </c>
      <c r="AI62" s="23" t="n">
        <f aca="false">IF(AH62&lt;0,-1,MOD(AH62,$B$8+$B$10))</f>
        <v>9</v>
      </c>
      <c r="AJ62" s="23" t="n">
        <f aca="false">IF(AH62&lt;0,0,INT(AH62/($B$8+$B$10)))</f>
        <v>1</v>
      </c>
      <c r="AK62" s="23" t="n">
        <f aca="false">IF($A62&lt;=$G$8,$E$8,$E$8*(1-$H$8)^(AJ62+1))</f>
        <v>2160</v>
      </c>
      <c r="AL62" s="13" t="n">
        <f aca="false">IF($A62&lt;=$G$8,$E$8*$F$8/4,IF(AI62&gt;=$B$8+$B$9,AK62*$B$4*(1+$B$5)^(($G$8+$B$8+AJ62*($B$8+$B$10))/4)/4,0))</f>
        <v>178461.397341873</v>
      </c>
      <c r="AM62" s="13" t="n">
        <f aca="false">IF($A62&lt;=$G$8,$E$8*$F$8,IF(AI62&gt;=$B$8,AK62*$B$4*(1+$B$5)^(($G$8+$B$8+AJ62*($B$8+$B$10))/4),0))</f>
        <v>713845.589367494</v>
      </c>
      <c r="AN62" s="13" t="n">
        <f aca="false">IF($A62&lt;=$G$8,0,IF(AI62=0,AK62*$B$6*(1+$B$7)^(($G$8+AJ62*($B$8+$B$10))/4),0)+IF(AI62=$B$8,$B$11*$B$4*(1+$B$5)^(($G$8+$B$8+AJ62*($B$8+$B$10))/4)*AK62,0))</f>
        <v>0</v>
      </c>
      <c r="AO62" s="23" t="n">
        <f aca="false">IF($A62&lt;=$G$8,0,IF(AI62&lt;$B$8,AK62,0))</f>
        <v>0</v>
      </c>
      <c r="AP62" s="13" t="n">
        <f aca="false">F62+N62+V62+AD62+AL62</f>
        <v>887281.495246415</v>
      </c>
      <c r="AQ62" s="13" t="n">
        <f aca="false">G62+O62+W62+AE62+AM62</f>
        <v>3887073.75696425</v>
      </c>
      <c r="AR62" s="13" t="n">
        <f aca="false">H62+P62+X62+AF62+AN62+IF($A62=$B$15,$B$14,0)</f>
        <v>40553.733117431</v>
      </c>
      <c r="AS62" s="23" t="n">
        <f aca="false">I62+Q62+Y62+AG62+AO62</f>
        <v>0</v>
      </c>
      <c r="AT62" s="13" t="n">
        <f aca="false">AP62*(1-$B$12)-AS62*$B$13/4</f>
        <v>834044.60553163</v>
      </c>
      <c r="AU62" s="13" t="n">
        <f aca="false">0</f>
        <v>0</v>
      </c>
      <c r="AV62" s="13" t="n">
        <f aca="false">AT62-AR62-AU62</f>
        <v>793490.872414199</v>
      </c>
      <c r="AW62" s="23" t="n">
        <f aca="false">(1+$B$16)^(-$A62/4)</f>
        <v>0.540203569603995</v>
      </c>
      <c r="AX62" s="13" t="n">
        <f aca="false">AV62*AW62</f>
        <v>428646.601726338</v>
      </c>
      <c r="AY62" s="13" t="n">
        <f aca="false">AV62</f>
        <v>793490.872414199</v>
      </c>
    </row>
    <row r="63" customFormat="false" ht="15" hidden="false" customHeight="false" outlineLevel="0" collapsed="false">
      <c r="A63" s="0" t="n">
        <v>34</v>
      </c>
      <c r="B63" s="0" t="n">
        <f aca="false">$A63-$G$4-1</f>
        <v>23</v>
      </c>
      <c r="C63" s="0" t="n">
        <f aca="false">IF(B63&lt;0,-1,MOD(B63,$B$8+$B$10))</f>
        <v>0</v>
      </c>
      <c r="D63" s="0" t="n">
        <f aca="false">IF(B63&lt;0,0,INT(B63/($B$8+$B$10)))</f>
        <v>1</v>
      </c>
      <c r="E63" s="0" t="n">
        <f aca="false">IF($A63&lt;=$G$4,$E$4,$E$4*(1-$H$4)^(D63+1))</f>
        <v>4200</v>
      </c>
      <c r="F63" s="13" t="n">
        <f aca="false">IF($A63&lt;=$G$4,$E$4*$F$4/4,IF(C63&gt;=$B$8+$B$9,E63*$B$4*(1+$B$5)^(($G$4+$B$8+D63*($B$8+$B$10))/4)/4,0))</f>
        <v>0</v>
      </c>
      <c r="G63" s="13" t="n">
        <f aca="false">IF($A63&lt;=$G$4,$E$4*$F$4,IF(C63&gt;=$B$8,E63*$B$4*(1+$B$5)^(($G$4+$B$8+D63*($B$8+$B$10))/4),0))</f>
        <v>0</v>
      </c>
      <c r="H63" s="13" t="n">
        <f aca="false">IF($A63&lt;=$G$4,0,IF(C63=0,E63*$B$6*(1+$B$7)^(($G$4+D63*($B$8+$B$10))/4),0)+IF(C63=$B$8,$B$11*$B$4*(1+$B$5)^(($G$4+$B$8+D63*($B$8+$B$10))/4)*E63,0))</f>
        <v>2162571.4753338</v>
      </c>
      <c r="I63" s="23" t="n">
        <f aca="false">IF($A63&lt;=$G$4,0,IF(C63&lt;$B$8,E63,0))</f>
        <v>4200</v>
      </c>
      <c r="J63" s="23" t="n">
        <f aca="false">$A63-$G$5-1</f>
        <v>17</v>
      </c>
      <c r="K63" s="23" t="n">
        <f aca="false">IF(J63&lt;0,-1,MOD(J63,$B$8+$B$10))</f>
        <v>17</v>
      </c>
      <c r="L63" s="23" t="n">
        <f aca="false">IF(J63&lt;0,0,INT(J63/($B$8+$B$10)))</f>
        <v>0</v>
      </c>
      <c r="M63" s="23" t="n">
        <f aca="false">IF($A63&lt;=$G$5,$E$5,$E$5*(1-$H$5)^(L63+1))</f>
        <v>3100</v>
      </c>
      <c r="N63" s="13" t="n">
        <f aca="false">IF($A63&lt;=$G$5,$E$5*$F$5/4,IF(K63&gt;=$B$8+$B$9,M63*$B$4*(1+$B$5)^(($G$5+$B$8+L63*($B$8+$B$10))/4)/4,0))</f>
        <v>249537.981576387</v>
      </c>
      <c r="O63" s="13" t="n">
        <f aca="false">IF($A63&lt;=$G$5,$E$5*$F$5,IF(K63&gt;=$B$8,M63*$B$4*(1+$B$5)^(($G$5+$B$8+L63*($B$8+$B$10))/4),0))</f>
        <v>998151.926305546</v>
      </c>
      <c r="P63" s="13" t="n">
        <f aca="false">IF($A63&lt;=$G$5,0,IF(K63=0,M63*$B$6*(1+$B$7)^(($G$5+L63*($B$8+$B$10))/4),0)+IF(K63=$B$8,$B$11*$B$4*(1+$B$5)^(($G$5+$B$8+L63*($B$8+$B$10))/4)*M63,0))</f>
        <v>0</v>
      </c>
      <c r="Q63" s="23" t="n">
        <f aca="false">IF($A63&lt;=$G$5,0,IF(K63&lt;$B$8,M63,0))</f>
        <v>0</v>
      </c>
      <c r="R63" s="23" t="n">
        <f aca="false">$A63-$G$6-1</f>
        <v>7</v>
      </c>
      <c r="S63" s="23" t="n">
        <f aca="false">IF(R63&lt;0,-1,MOD(R63,$B$8+$B$10))</f>
        <v>7</v>
      </c>
      <c r="T63" s="23" t="n">
        <f aca="false">IF(R63&lt;0,0,INT(R63/($B$8+$B$10)))</f>
        <v>0</v>
      </c>
      <c r="U63" s="23" t="n">
        <f aca="false">IF($A63&lt;=$G$6,$E$6,$E$6*(1-$H$6)^(T63+1))</f>
        <v>1540</v>
      </c>
      <c r="V63" s="13" t="n">
        <f aca="false">IF($A63&lt;=$G$6,$E$6*$F$6/4,IF(S63&gt;=$B$8+$B$9,U63*$B$4*(1+$B$5)^(($G$6+$B$8+T63*($B$8+$B$10))/4)/4,0))</f>
        <v>128665.108489935</v>
      </c>
      <c r="W63" s="13" t="n">
        <f aca="false">IF($A63&lt;=$G$6,$E$6*$F$6,IF(S63&gt;=$B$8,U63*$B$4*(1+$B$5)^(($G$6+$B$8+T63*($B$8+$B$10))/4),0))</f>
        <v>514660.43395974</v>
      </c>
      <c r="X63" s="13" t="n">
        <f aca="false">IF($A63&lt;=$G$6,0,IF(S63=0,U63*$B$6*(1+$B$7)^(($G$6+T63*($B$8+$B$10))/4),0)+IF(S63=$B$8,$B$11*$B$4*(1+$B$5)^(($G$6+$B$8+T63*($B$8+$B$10))/4)*U63,0))</f>
        <v>0</v>
      </c>
      <c r="Y63" s="23" t="n">
        <f aca="false">IF($A63&lt;=$G$6,0,IF(S63&lt;$B$8,U63,0))</f>
        <v>0</v>
      </c>
      <c r="Z63" s="23" t="n">
        <f aca="false">$A63-$G$7-1</f>
        <v>27</v>
      </c>
      <c r="AA63" s="23" t="n">
        <f aca="false">IF(Z63&lt;0,-1,MOD(Z63,$B$8+$B$10))</f>
        <v>4</v>
      </c>
      <c r="AB63" s="23" t="n">
        <f aca="false">IF(Z63&lt;0,0,INT(Z63/($B$8+$B$10)))</f>
        <v>1</v>
      </c>
      <c r="AC63" s="23" t="n">
        <f aca="false">IF($A63&lt;=$G$7,$E$7,$E$7*(1-$H$7)^(AB63+1))</f>
        <v>1000</v>
      </c>
      <c r="AD63" s="13" t="n">
        <f aca="false">IF($A63&lt;=$G$7,$E$7*$F$7/4,IF(AA63&gt;=$B$8+$B$9,AC63*$B$4*(1+$B$5)^(($G$7+$B$8+AB63*($B$8+$B$10))/4)/4,0))</f>
        <v>0</v>
      </c>
      <c r="AE63" s="13" t="n">
        <f aca="false">IF($A63&lt;=$G$7,$E$7*$F$7,IF(AA63&gt;=$B$8,AC63*$B$4*(1+$B$5)^(($G$7+$B$8+AB63*($B$8+$B$10))/4),0))</f>
        <v>337947.775978592</v>
      </c>
      <c r="AF63" s="13" t="n">
        <f aca="false">IF($A63&lt;=$G$7,0,IF(AA63=0,AC63*$B$6*(1+$B$7)^(($G$7+AB63*($B$8+$B$10))/4),0)+IF(AA63=$B$8,$B$11*$B$4*(1+$B$5)^(($G$7+$B$8+AB63*($B$8+$B$10))/4)*AC63,0))</f>
        <v>0</v>
      </c>
      <c r="AG63" s="23" t="n">
        <f aca="false">IF($A63&lt;=$G$7,0,IF(AA63&lt;$B$8,AC63,0))</f>
        <v>0</v>
      </c>
      <c r="AH63" s="23" t="n">
        <f aca="false">$A63-$G$8-1</f>
        <v>33</v>
      </c>
      <c r="AI63" s="23" t="n">
        <f aca="false">IF(AH63&lt;0,-1,MOD(AH63,$B$8+$B$10))</f>
        <v>10</v>
      </c>
      <c r="AJ63" s="23" t="n">
        <f aca="false">IF(AH63&lt;0,0,INT(AH63/($B$8+$B$10)))</f>
        <v>1</v>
      </c>
      <c r="AK63" s="23" t="n">
        <f aca="false">IF($A63&lt;=$G$8,$E$8,$E$8*(1-$H$8)^(AJ63+1))</f>
        <v>2160</v>
      </c>
      <c r="AL63" s="13" t="n">
        <f aca="false">IF($A63&lt;=$G$8,$E$8*$F$8/4,IF(AI63&gt;=$B$8+$B$9,AK63*$B$4*(1+$B$5)^(($G$8+$B$8+AJ63*($B$8+$B$10))/4)/4,0))</f>
        <v>178461.397341873</v>
      </c>
      <c r="AM63" s="13" t="n">
        <f aca="false">IF($A63&lt;=$G$8,$E$8*$F$8,IF(AI63&gt;=$B$8,AK63*$B$4*(1+$B$5)^(($G$8+$B$8+AJ63*($B$8+$B$10))/4),0))</f>
        <v>713845.589367494</v>
      </c>
      <c r="AN63" s="13" t="n">
        <f aca="false">IF($A63&lt;=$G$8,0,IF(AI63=0,AK63*$B$6*(1+$B$7)^(($G$8+AJ63*($B$8+$B$10))/4),0)+IF(AI63=$B$8,$B$11*$B$4*(1+$B$5)^(($G$8+$B$8+AJ63*($B$8+$B$10))/4)*AK63,0))</f>
        <v>0</v>
      </c>
      <c r="AO63" s="23" t="n">
        <f aca="false">IF($A63&lt;=$G$8,0,IF(AI63&lt;$B$8,AK63,0))</f>
        <v>0</v>
      </c>
      <c r="AP63" s="13" t="n">
        <f aca="false">F63+N63+V63+AD63+AL63</f>
        <v>556664.487408195</v>
      </c>
      <c r="AQ63" s="13" t="n">
        <f aca="false">G63+O63+W63+AE63+AM63</f>
        <v>2564605.72561137</v>
      </c>
      <c r="AR63" s="13" t="n">
        <f aca="false">H63+P63+X63+AF63+AN63+IF($A63=$B$15,$B$14,0)</f>
        <v>2162571.4753338</v>
      </c>
      <c r="AS63" s="23" t="n">
        <f aca="false">I63+Q63+Y63+AG63+AO63</f>
        <v>4200</v>
      </c>
      <c r="AT63" s="13" t="n">
        <f aca="false">AP63*(1-$B$12)-AS63*$B$13/4</f>
        <v>465514.618163703</v>
      </c>
      <c r="AU63" s="13" t="n">
        <f aca="false">0</f>
        <v>0</v>
      </c>
      <c r="AV63" s="13" t="n">
        <f aca="false">AT63-AR63-AU63</f>
        <v>-1697056.85717009</v>
      </c>
      <c r="AW63" s="23" t="n">
        <f aca="false">(1+$B$16)^(-$A63/4)</f>
        <v>0.530216367348056</v>
      </c>
      <c r="AX63" s="13" t="n">
        <f aca="false">AV63*AW63</f>
        <v>-899807.321991836</v>
      </c>
      <c r="AY63" s="13" t="n">
        <f aca="false">AV63</f>
        <v>-1697056.85717009</v>
      </c>
    </row>
    <row r="64" customFormat="false" ht="15" hidden="false" customHeight="false" outlineLevel="0" collapsed="false">
      <c r="A64" s="0" t="n">
        <v>35</v>
      </c>
      <c r="B64" s="0" t="n">
        <f aca="false">$A64-$G$4-1</f>
        <v>24</v>
      </c>
      <c r="C64" s="0" t="n">
        <f aca="false">IF(B64&lt;0,-1,MOD(B64,$B$8+$B$10))</f>
        <v>1</v>
      </c>
      <c r="D64" s="0" t="n">
        <f aca="false">IF(B64&lt;0,0,INT(B64/($B$8+$B$10)))</f>
        <v>1</v>
      </c>
      <c r="E64" s="0" t="n">
        <f aca="false">IF($A64&lt;=$G$4,$E$4,$E$4*(1-$H$4)^(D64+1))</f>
        <v>4200</v>
      </c>
      <c r="F64" s="13" t="n">
        <f aca="false">IF($A64&lt;=$G$4,$E$4*$F$4/4,IF(C64&gt;=$B$8+$B$9,E64*$B$4*(1+$B$5)^(($G$4+$B$8+D64*($B$8+$B$10))/4)/4,0))</f>
        <v>0</v>
      </c>
      <c r="G64" s="13" t="n">
        <f aca="false">IF($A64&lt;=$G$4,$E$4*$F$4,IF(C64&gt;=$B$8,E64*$B$4*(1+$B$5)^(($G$4+$B$8+D64*($B$8+$B$10))/4),0))</f>
        <v>0</v>
      </c>
      <c r="H64" s="13" t="n">
        <f aca="false">IF($A64&lt;=$G$4,0,IF(C64=0,E64*$B$6*(1+$B$7)^(($G$4+D64*($B$8+$B$10))/4),0)+IF(C64=$B$8,$B$11*$B$4*(1+$B$5)^(($G$4+$B$8+D64*($B$8+$B$10))/4)*E64,0))</f>
        <v>0</v>
      </c>
      <c r="I64" s="23" t="n">
        <f aca="false">IF($A64&lt;=$G$4,0,IF(C64&lt;$B$8,E64,0))</f>
        <v>4200</v>
      </c>
      <c r="J64" s="23" t="n">
        <f aca="false">$A64-$G$5-1</f>
        <v>18</v>
      </c>
      <c r="K64" s="23" t="n">
        <f aca="false">IF(J64&lt;0,-1,MOD(J64,$B$8+$B$10))</f>
        <v>18</v>
      </c>
      <c r="L64" s="23" t="n">
        <f aca="false">IF(J64&lt;0,0,INT(J64/($B$8+$B$10)))</f>
        <v>0</v>
      </c>
      <c r="M64" s="23" t="n">
        <f aca="false">IF($A64&lt;=$G$5,$E$5,$E$5*(1-$H$5)^(L64+1))</f>
        <v>3100</v>
      </c>
      <c r="N64" s="13" t="n">
        <f aca="false">IF($A64&lt;=$G$5,$E$5*$F$5/4,IF(K64&gt;=$B$8+$B$9,M64*$B$4*(1+$B$5)^(($G$5+$B$8+L64*($B$8+$B$10))/4)/4,0))</f>
        <v>249537.981576387</v>
      </c>
      <c r="O64" s="13" t="n">
        <f aca="false">IF($A64&lt;=$G$5,$E$5*$F$5,IF(K64&gt;=$B$8,M64*$B$4*(1+$B$5)^(($G$5+$B$8+L64*($B$8+$B$10))/4),0))</f>
        <v>998151.926305546</v>
      </c>
      <c r="P64" s="13" t="n">
        <f aca="false">IF($A64&lt;=$G$5,0,IF(K64=0,M64*$B$6*(1+$B$7)^(($G$5+L64*($B$8+$B$10))/4),0)+IF(K64=$B$8,$B$11*$B$4*(1+$B$5)^(($G$5+$B$8+L64*($B$8+$B$10))/4)*M64,0))</f>
        <v>0</v>
      </c>
      <c r="Q64" s="23" t="n">
        <f aca="false">IF($A64&lt;=$G$5,0,IF(K64&lt;$B$8,M64,0))</f>
        <v>0</v>
      </c>
      <c r="R64" s="23" t="n">
        <f aca="false">$A64-$G$6-1</f>
        <v>8</v>
      </c>
      <c r="S64" s="23" t="n">
        <f aca="false">IF(R64&lt;0,-1,MOD(R64,$B$8+$B$10))</f>
        <v>8</v>
      </c>
      <c r="T64" s="23" t="n">
        <f aca="false">IF(R64&lt;0,0,INT(R64/($B$8+$B$10)))</f>
        <v>0</v>
      </c>
      <c r="U64" s="23" t="n">
        <f aca="false">IF($A64&lt;=$G$6,$E$6,$E$6*(1-$H$6)^(T64+1))</f>
        <v>1540</v>
      </c>
      <c r="V64" s="13" t="n">
        <f aca="false">IF($A64&lt;=$G$6,$E$6*$F$6/4,IF(S64&gt;=$B$8+$B$9,U64*$B$4*(1+$B$5)^(($G$6+$B$8+T64*($B$8+$B$10))/4)/4,0))</f>
        <v>128665.108489935</v>
      </c>
      <c r="W64" s="13" t="n">
        <f aca="false">IF($A64&lt;=$G$6,$E$6*$F$6,IF(S64&gt;=$B$8,U64*$B$4*(1+$B$5)^(($G$6+$B$8+T64*($B$8+$B$10))/4),0))</f>
        <v>514660.43395974</v>
      </c>
      <c r="X64" s="13" t="n">
        <f aca="false">IF($A64&lt;=$G$6,0,IF(S64=0,U64*$B$6*(1+$B$7)^(($G$6+T64*($B$8+$B$10))/4),0)+IF(S64=$B$8,$B$11*$B$4*(1+$B$5)^(($G$6+$B$8+T64*($B$8+$B$10))/4)*U64,0))</f>
        <v>0</v>
      </c>
      <c r="Y64" s="23" t="n">
        <f aca="false">IF($A64&lt;=$G$6,0,IF(S64&lt;$B$8,U64,0))</f>
        <v>0</v>
      </c>
      <c r="Z64" s="23" t="n">
        <f aca="false">$A64-$G$7-1</f>
        <v>28</v>
      </c>
      <c r="AA64" s="23" t="n">
        <f aca="false">IF(Z64&lt;0,-1,MOD(Z64,$B$8+$B$10))</f>
        <v>5</v>
      </c>
      <c r="AB64" s="23" t="n">
        <f aca="false">IF(Z64&lt;0,0,INT(Z64/($B$8+$B$10)))</f>
        <v>1</v>
      </c>
      <c r="AC64" s="23" t="n">
        <f aca="false">IF($A64&lt;=$G$7,$E$7,$E$7*(1-$H$7)^(AB64+1))</f>
        <v>1000</v>
      </c>
      <c r="AD64" s="13" t="n">
        <f aca="false">IF($A64&lt;=$G$7,$E$7*$F$7/4,IF(AA64&gt;=$B$8+$B$9,AC64*$B$4*(1+$B$5)^(($G$7+$B$8+AB64*($B$8+$B$10))/4)/4,0))</f>
        <v>0</v>
      </c>
      <c r="AE64" s="13" t="n">
        <f aca="false">IF($A64&lt;=$G$7,$E$7*$F$7,IF(AA64&gt;=$B$8,AC64*$B$4*(1+$B$5)^(($G$7+$B$8+AB64*($B$8+$B$10))/4),0))</f>
        <v>337947.775978592</v>
      </c>
      <c r="AF64" s="13" t="n">
        <f aca="false">IF($A64&lt;=$G$7,0,IF(AA64=0,AC64*$B$6*(1+$B$7)^(($G$7+AB64*($B$8+$B$10))/4),0)+IF(AA64=$B$8,$B$11*$B$4*(1+$B$5)^(($G$7+$B$8+AB64*($B$8+$B$10))/4)*AC64,0))</f>
        <v>0</v>
      </c>
      <c r="AG64" s="23" t="n">
        <f aca="false">IF($A64&lt;=$G$7,0,IF(AA64&lt;$B$8,AC64,0))</f>
        <v>0</v>
      </c>
      <c r="AH64" s="23" t="n">
        <f aca="false">$A64-$G$8-1</f>
        <v>34</v>
      </c>
      <c r="AI64" s="23" t="n">
        <f aca="false">IF(AH64&lt;0,-1,MOD(AH64,$B$8+$B$10))</f>
        <v>11</v>
      </c>
      <c r="AJ64" s="23" t="n">
        <f aca="false">IF(AH64&lt;0,0,INT(AH64/($B$8+$B$10)))</f>
        <v>1</v>
      </c>
      <c r="AK64" s="23" t="n">
        <f aca="false">IF($A64&lt;=$G$8,$E$8,$E$8*(1-$H$8)^(AJ64+1))</f>
        <v>2160</v>
      </c>
      <c r="AL64" s="13" t="n">
        <f aca="false">IF($A64&lt;=$G$8,$E$8*$F$8/4,IF(AI64&gt;=$B$8+$B$9,AK64*$B$4*(1+$B$5)^(($G$8+$B$8+AJ64*($B$8+$B$10))/4)/4,0))</f>
        <v>178461.397341873</v>
      </c>
      <c r="AM64" s="13" t="n">
        <f aca="false">IF($A64&lt;=$G$8,$E$8*$F$8,IF(AI64&gt;=$B$8,AK64*$B$4*(1+$B$5)^(($G$8+$B$8+AJ64*($B$8+$B$10))/4),0))</f>
        <v>713845.589367494</v>
      </c>
      <c r="AN64" s="13" t="n">
        <f aca="false">IF($A64&lt;=$G$8,0,IF(AI64=0,AK64*$B$6*(1+$B$7)^(($G$8+AJ64*($B$8+$B$10))/4),0)+IF(AI64=$B$8,$B$11*$B$4*(1+$B$5)^(($G$8+$B$8+AJ64*($B$8+$B$10))/4)*AK64,0))</f>
        <v>0</v>
      </c>
      <c r="AO64" s="23" t="n">
        <f aca="false">IF($A64&lt;=$G$8,0,IF(AI64&lt;$B$8,AK64,0))</f>
        <v>0</v>
      </c>
      <c r="AP64" s="13" t="n">
        <f aca="false">F64+N64+V64+AD64+AL64</f>
        <v>556664.487408195</v>
      </c>
      <c r="AQ64" s="13" t="n">
        <f aca="false">G64+O64+W64+AE64+AM64</f>
        <v>2564605.72561137</v>
      </c>
      <c r="AR64" s="13" t="n">
        <f aca="false">H64+P64+X64+AF64+AN64+IF($A64=$B$15,$B$14,0)</f>
        <v>0</v>
      </c>
      <c r="AS64" s="23" t="n">
        <f aca="false">I64+Q64+Y64+AG64+AO64</f>
        <v>4200</v>
      </c>
      <c r="AT64" s="13" t="n">
        <f aca="false">AP64*(1-$B$12)-AS64*$B$13/4</f>
        <v>465514.618163703</v>
      </c>
      <c r="AU64" s="13" t="n">
        <f aca="false">0</f>
        <v>0</v>
      </c>
      <c r="AV64" s="13" t="n">
        <f aca="false">AT64-AR64-AU64</f>
        <v>465514.618163703</v>
      </c>
      <c r="AW64" s="23" t="n">
        <f aca="false">(1+$B$16)^(-$A64/4)</f>
        <v>0.520413806983644</v>
      </c>
      <c r="AX64" s="13" t="n">
        <f aca="false">AV64*AW64</f>
        <v>242260.23464511</v>
      </c>
      <c r="AY64" s="13" t="n">
        <f aca="false">AV64</f>
        <v>465514.618163703</v>
      </c>
    </row>
    <row r="65" customFormat="false" ht="15" hidden="false" customHeight="false" outlineLevel="0" collapsed="false">
      <c r="A65" s="0" t="n">
        <v>36</v>
      </c>
      <c r="B65" s="0" t="n">
        <f aca="false">$A65-$G$4-1</f>
        <v>25</v>
      </c>
      <c r="C65" s="0" t="n">
        <f aca="false">IF(B65&lt;0,-1,MOD(B65,$B$8+$B$10))</f>
        <v>2</v>
      </c>
      <c r="D65" s="0" t="n">
        <f aca="false">IF(B65&lt;0,0,INT(B65/($B$8+$B$10)))</f>
        <v>1</v>
      </c>
      <c r="E65" s="0" t="n">
        <f aca="false">IF($A65&lt;=$G$4,$E$4,$E$4*(1-$H$4)^(D65+1))</f>
        <v>4200</v>
      </c>
      <c r="F65" s="13" t="n">
        <f aca="false">IF($A65&lt;=$G$4,$E$4*$F$4/4,IF(C65&gt;=$B$8+$B$9,E65*$B$4*(1+$B$5)^(($G$4+$B$8+D65*($B$8+$B$10))/4)/4,0))</f>
        <v>0</v>
      </c>
      <c r="G65" s="13" t="n">
        <f aca="false">IF($A65&lt;=$G$4,$E$4*$F$4,IF(C65&gt;=$B$8,E65*$B$4*(1+$B$5)^(($G$4+$B$8+D65*($B$8+$B$10))/4),0))</f>
        <v>0</v>
      </c>
      <c r="H65" s="13" t="n">
        <f aca="false">IF($A65&lt;=$G$4,0,IF(C65=0,E65*$B$6*(1+$B$7)^(($G$4+D65*($B$8+$B$10))/4),0)+IF(C65=$B$8,$B$11*$B$4*(1+$B$5)^(($G$4+$B$8+D65*($B$8+$B$10))/4)*E65,0))</f>
        <v>0</v>
      </c>
      <c r="I65" s="23" t="n">
        <f aca="false">IF($A65&lt;=$G$4,0,IF(C65&lt;$B$8,E65,0))</f>
        <v>4200</v>
      </c>
      <c r="J65" s="23" t="n">
        <f aca="false">$A65-$G$5-1</f>
        <v>19</v>
      </c>
      <c r="K65" s="23" t="n">
        <f aca="false">IF(J65&lt;0,-1,MOD(J65,$B$8+$B$10))</f>
        <v>19</v>
      </c>
      <c r="L65" s="23" t="n">
        <f aca="false">IF(J65&lt;0,0,INT(J65/($B$8+$B$10)))</f>
        <v>0</v>
      </c>
      <c r="M65" s="23" t="n">
        <f aca="false">IF($A65&lt;=$G$5,$E$5,$E$5*(1-$H$5)^(L65+1))</f>
        <v>3100</v>
      </c>
      <c r="N65" s="13" t="n">
        <f aca="false">IF($A65&lt;=$G$5,$E$5*$F$5/4,IF(K65&gt;=$B$8+$B$9,M65*$B$4*(1+$B$5)^(($G$5+$B$8+L65*($B$8+$B$10))/4)/4,0))</f>
        <v>249537.981576387</v>
      </c>
      <c r="O65" s="13" t="n">
        <f aca="false">IF($A65&lt;=$G$5,$E$5*$F$5,IF(K65&gt;=$B$8,M65*$B$4*(1+$B$5)^(($G$5+$B$8+L65*($B$8+$B$10))/4),0))</f>
        <v>998151.926305546</v>
      </c>
      <c r="P65" s="13" t="n">
        <f aca="false">IF($A65&lt;=$G$5,0,IF(K65=0,M65*$B$6*(1+$B$7)^(($G$5+L65*($B$8+$B$10))/4),0)+IF(K65=$B$8,$B$11*$B$4*(1+$B$5)^(($G$5+$B$8+L65*($B$8+$B$10))/4)*M65,0))</f>
        <v>0</v>
      </c>
      <c r="Q65" s="23" t="n">
        <f aca="false">IF($A65&lt;=$G$5,0,IF(K65&lt;$B$8,M65,0))</f>
        <v>0</v>
      </c>
      <c r="R65" s="23" t="n">
        <f aca="false">$A65-$G$6-1</f>
        <v>9</v>
      </c>
      <c r="S65" s="23" t="n">
        <f aca="false">IF(R65&lt;0,-1,MOD(R65,$B$8+$B$10))</f>
        <v>9</v>
      </c>
      <c r="T65" s="23" t="n">
        <f aca="false">IF(R65&lt;0,0,INT(R65/($B$8+$B$10)))</f>
        <v>0</v>
      </c>
      <c r="U65" s="23" t="n">
        <f aca="false">IF($A65&lt;=$G$6,$E$6,$E$6*(1-$H$6)^(T65+1))</f>
        <v>1540</v>
      </c>
      <c r="V65" s="13" t="n">
        <f aca="false">IF($A65&lt;=$G$6,$E$6*$F$6/4,IF(S65&gt;=$B$8+$B$9,U65*$B$4*(1+$B$5)^(($G$6+$B$8+T65*($B$8+$B$10))/4)/4,0))</f>
        <v>128665.108489935</v>
      </c>
      <c r="W65" s="13" t="n">
        <f aca="false">IF($A65&lt;=$G$6,$E$6*$F$6,IF(S65&gt;=$B$8,U65*$B$4*(1+$B$5)^(($G$6+$B$8+T65*($B$8+$B$10))/4),0))</f>
        <v>514660.43395974</v>
      </c>
      <c r="X65" s="13" t="n">
        <f aca="false">IF($A65&lt;=$G$6,0,IF(S65=0,U65*$B$6*(1+$B$7)^(($G$6+T65*($B$8+$B$10))/4),0)+IF(S65=$B$8,$B$11*$B$4*(1+$B$5)^(($G$6+$B$8+T65*($B$8+$B$10))/4)*U65,0))</f>
        <v>0</v>
      </c>
      <c r="Y65" s="23" t="n">
        <f aca="false">IF($A65&lt;=$G$6,0,IF(S65&lt;$B$8,U65,0))</f>
        <v>0</v>
      </c>
      <c r="Z65" s="23" t="n">
        <f aca="false">$A65-$G$7-1</f>
        <v>29</v>
      </c>
      <c r="AA65" s="23" t="n">
        <f aca="false">IF(Z65&lt;0,-1,MOD(Z65,$B$8+$B$10))</f>
        <v>6</v>
      </c>
      <c r="AB65" s="23" t="n">
        <f aca="false">IF(Z65&lt;0,0,INT(Z65/($B$8+$B$10)))</f>
        <v>1</v>
      </c>
      <c r="AC65" s="23" t="n">
        <f aca="false">IF($A65&lt;=$G$7,$E$7,$E$7*(1-$H$7)^(AB65+1))</f>
        <v>1000</v>
      </c>
      <c r="AD65" s="13" t="n">
        <f aca="false">IF($A65&lt;=$G$7,$E$7*$F$7/4,IF(AA65&gt;=$B$8+$B$9,AC65*$B$4*(1+$B$5)^(($G$7+$B$8+AB65*($B$8+$B$10))/4)/4,0))</f>
        <v>84486.943994648</v>
      </c>
      <c r="AE65" s="13" t="n">
        <f aca="false">IF($A65&lt;=$G$7,$E$7*$F$7,IF(AA65&gt;=$B$8,AC65*$B$4*(1+$B$5)^(($G$7+$B$8+AB65*($B$8+$B$10))/4),0))</f>
        <v>337947.775978592</v>
      </c>
      <c r="AF65" s="13" t="n">
        <f aca="false">IF($A65&lt;=$G$7,0,IF(AA65=0,AC65*$B$6*(1+$B$7)^(($G$7+AB65*($B$8+$B$10))/4),0)+IF(AA65=$B$8,$B$11*$B$4*(1+$B$5)^(($G$7+$B$8+AB65*($B$8+$B$10))/4)*AC65,0))</f>
        <v>0</v>
      </c>
      <c r="AG65" s="23" t="n">
        <f aca="false">IF($A65&lt;=$G$7,0,IF(AA65&lt;$B$8,AC65,0))</f>
        <v>0</v>
      </c>
      <c r="AH65" s="23" t="n">
        <f aca="false">$A65-$G$8-1</f>
        <v>35</v>
      </c>
      <c r="AI65" s="23" t="n">
        <f aca="false">IF(AH65&lt;0,-1,MOD(AH65,$B$8+$B$10))</f>
        <v>12</v>
      </c>
      <c r="AJ65" s="23" t="n">
        <f aca="false">IF(AH65&lt;0,0,INT(AH65/($B$8+$B$10)))</f>
        <v>1</v>
      </c>
      <c r="AK65" s="23" t="n">
        <f aca="false">IF($A65&lt;=$G$8,$E$8,$E$8*(1-$H$8)^(AJ65+1))</f>
        <v>2160</v>
      </c>
      <c r="AL65" s="13" t="n">
        <f aca="false">IF($A65&lt;=$G$8,$E$8*$F$8/4,IF(AI65&gt;=$B$8+$B$9,AK65*$B$4*(1+$B$5)^(($G$8+$B$8+AJ65*($B$8+$B$10))/4)/4,0))</f>
        <v>178461.397341873</v>
      </c>
      <c r="AM65" s="13" t="n">
        <f aca="false">IF($A65&lt;=$G$8,$E$8*$F$8,IF(AI65&gt;=$B$8,AK65*$B$4*(1+$B$5)^(($G$8+$B$8+AJ65*($B$8+$B$10))/4),0))</f>
        <v>713845.589367494</v>
      </c>
      <c r="AN65" s="13" t="n">
        <f aca="false">IF($A65&lt;=$G$8,0,IF(AI65=0,AK65*$B$6*(1+$B$7)^(($G$8+AJ65*($B$8+$B$10))/4),0)+IF(AI65=$B$8,$B$11*$B$4*(1+$B$5)^(($G$8+$B$8+AJ65*($B$8+$B$10))/4)*AK65,0))</f>
        <v>0</v>
      </c>
      <c r="AO65" s="23" t="n">
        <f aca="false">IF($A65&lt;=$G$8,0,IF(AI65&lt;$B$8,AK65,0))</f>
        <v>0</v>
      </c>
      <c r="AP65" s="13" t="n">
        <f aca="false">F65+N65+V65+AD65+AL65</f>
        <v>641151.431402843</v>
      </c>
      <c r="AQ65" s="13" t="n">
        <f aca="false">G65+O65+W65+AE65+AM65</f>
        <v>2564605.72561137</v>
      </c>
      <c r="AR65" s="13" t="n">
        <f aca="false">H65+P65+X65+AF65+AN65+IF($A65=$B$15,$B$14,0)</f>
        <v>0</v>
      </c>
      <c r="AS65" s="23" t="n">
        <f aca="false">I65+Q65+Y65+AG65+AO65</f>
        <v>4200</v>
      </c>
      <c r="AT65" s="13" t="n">
        <f aca="false">AP65*(1-$B$12)-AS65*$B$13/4</f>
        <v>544932.345518672</v>
      </c>
      <c r="AU65" s="13" t="n">
        <f aca="false">0</f>
        <v>0</v>
      </c>
      <c r="AV65" s="13" t="n">
        <f aca="false">AT65-AR65-AU65</f>
        <v>544932.345518672</v>
      </c>
      <c r="AW65" s="23" t="n">
        <f aca="false">(1+$B$16)^(-$A65/4)</f>
        <v>0.51079247487927</v>
      </c>
      <c r="AX65" s="13" t="n">
        <f aca="false">AV65*AW65</f>
        <v>278347.341409248</v>
      </c>
      <c r="AY65" s="13" t="n">
        <f aca="false">AV65</f>
        <v>544932.345518672</v>
      </c>
    </row>
    <row r="66" customFormat="false" ht="15" hidden="false" customHeight="false" outlineLevel="0" collapsed="false">
      <c r="A66" s="0" t="n">
        <v>37</v>
      </c>
      <c r="B66" s="0" t="n">
        <f aca="false">$A66-$G$4-1</f>
        <v>26</v>
      </c>
      <c r="C66" s="0" t="n">
        <f aca="false">IF(B66&lt;0,-1,MOD(B66,$B$8+$B$10))</f>
        <v>3</v>
      </c>
      <c r="D66" s="0" t="n">
        <f aca="false">IF(B66&lt;0,0,INT(B66/($B$8+$B$10)))</f>
        <v>1</v>
      </c>
      <c r="E66" s="0" t="n">
        <f aca="false">IF($A66&lt;=$G$4,$E$4,$E$4*(1-$H$4)^(D66+1))</f>
        <v>4200</v>
      </c>
      <c r="F66" s="13" t="n">
        <f aca="false">IF($A66&lt;=$G$4,$E$4*$F$4/4,IF(C66&gt;=$B$8+$B$9,E66*$B$4*(1+$B$5)^(($G$4+$B$8+D66*($B$8+$B$10))/4)/4,0))</f>
        <v>0</v>
      </c>
      <c r="G66" s="13" t="n">
        <f aca="false">IF($A66&lt;=$G$4,$E$4*$F$4,IF(C66&gt;=$B$8,E66*$B$4*(1+$B$5)^(($G$4+$B$8+D66*($B$8+$B$10))/4),0))</f>
        <v>1440671.36899674</v>
      </c>
      <c r="H66" s="13" t="n">
        <f aca="false">IF($A66&lt;=$G$4,0,IF(C66=0,E66*$B$6*(1+$B$7)^(($G$4+D66*($B$8+$B$10))/4),0)+IF(C66=$B$8,$B$11*$B$4*(1+$B$5)^(($G$4+$B$8+D66*($B$8+$B$10))/4)*E66,0))</f>
        <v>172880.564279608</v>
      </c>
      <c r="I66" s="23" t="n">
        <f aca="false">IF($A66&lt;=$G$4,0,IF(C66&lt;$B$8,E66,0))</f>
        <v>0</v>
      </c>
      <c r="J66" s="23" t="n">
        <f aca="false">$A66-$G$5-1</f>
        <v>20</v>
      </c>
      <c r="K66" s="23" t="n">
        <f aca="false">IF(J66&lt;0,-1,MOD(J66,$B$8+$B$10))</f>
        <v>20</v>
      </c>
      <c r="L66" s="23" t="n">
        <f aca="false">IF(J66&lt;0,0,INT(J66/($B$8+$B$10)))</f>
        <v>0</v>
      </c>
      <c r="M66" s="23" t="n">
        <f aca="false">IF($A66&lt;=$G$5,$E$5,$E$5*(1-$H$5)^(L66+1))</f>
        <v>3100</v>
      </c>
      <c r="N66" s="13" t="n">
        <f aca="false">IF($A66&lt;=$G$5,$E$5*$F$5/4,IF(K66&gt;=$B$8+$B$9,M66*$B$4*(1+$B$5)^(($G$5+$B$8+L66*($B$8+$B$10))/4)/4,0))</f>
        <v>249537.981576387</v>
      </c>
      <c r="O66" s="13" t="n">
        <f aca="false">IF($A66&lt;=$G$5,$E$5*$F$5,IF(K66&gt;=$B$8,M66*$B$4*(1+$B$5)^(($G$5+$B$8+L66*($B$8+$B$10))/4),0))</f>
        <v>998151.926305546</v>
      </c>
      <c r="P66" s="13" t="n">
        <f aca="false">IF($A66&lt;=$G$5,0,IF(K66=0,M66*$B$6*(1+$B$7)^(($G$5+L66*($B$8+$B$10))/4),0)+IF(K66=$B$8,$B$11*$B$4*(1+$B$5)^(($G$5+$B$8+L66*($B$8+$B$10))/4)*M66,0))</f>
        <v>0</v>
      </c>
      <c r="Q66" s="23" t="n">
        <f aca="false">IF($A66&lt;=$G$5,0,IF(K66&lt;$B$8,M66,0))</f>
        <v>0</v>
      </c>
      <c r="R66" s="23" t="n">
        <f aca="false">$A66-$G$6-1</f>
        <v>10</v>
      </c>
      <c r="S66" s="23" t="n">
        <f aca="false">IF(R66&lt;0,-1,MOD(R66,$B$8+$B$10))</f>
        <v>10</v>
      </c>
      <c r="T66" s="23" t="n">
        <f aca="false">IF(R66&lt;0,0,INT(R66/($B$8+$B$10)))</f>
        <v>0</v>
      </c>
      <c r="U66" s="23" t="n">
        <f aca="false">IF($A66&lt;=$G$6,$E$6,$E$6*(1-$H$6)^(T66+1))</f>
        <v>1540</v>
      </c>
      <c r="V66" s="13" t="n">
        <f aca="false">IF($A66&lt;=$G$6,$E$6*$F$6/4,IF(S66&gt;=$B$8+$B$9,U66*$B$4*(1+$B$5)^(($G$6+$B$8+T66*($B$8+$B$10))/4)/4,0))</f>
        <v>128665.108489935</v>
      </c>
      <c r="W66" s="13" t="n">
        <f aca="false">IF($A66&lt;=$G$6,$E$6*$F$6,IF(S66&gt;=$B$8,U66*$B$4*(1+$B$5)^(($G$6+$B$8+T66*($B$8+$B$10))/4),0))</f>
        <v>514660.43395974</v>
      </c>
      <c r="X66" s="13" t="n">
        <f aca="false">IF($A66&lt;=$G$6,0,IF(S66=0,U66*$B$6*(1+$B$7)^(($G$6+T66*($B$8+$B$10))/4),0)+IF(S66=$B$8,$B$11*$B$4*(1+$B$5)^(($G$6+$B$8+T66*($B$8+$B$10))/4)*U66,0))</f>
        <v>0</v>
      </c>
      <c r="Y66" s="23" t="n">
        <f aca="false">IF($A66&lt;=$G$6,0,IF(S66&lt;$B$8,U66,0))</f>
        <v>0</v>
      </c>
      <c r="Z66" s="23" t="n">
        <f aca="false">$A66-$G$7-1</f>
        <v>30</v>
      </c>
      <c r="AA66" s="23" t="n">
        <f aca="false">IF(Z66&lt;0,-1,MOD(Z66,$B$8+$B$10))</f>
        <v>7</v>
      </c>
      <c r="AB66" s="23" t="n">
        <f aca="false">IF(Z66&lt;0,0,INT(Z66/($B$8+$B$10)))</f>
        <v>1</v>
      </c>
      <c r="AC66" s="23" t="n">
        <f aca="false">IF($A66&lt;=$G$7,$E$7,$E$7*(1-$H$7)^(AB66+1))</f>
        <v>1000</v>
      </c>
      <c r="AD66" s="13" t="n">
        <f aca="false">IF($A66&lt;=$G$7,$E$7*$F$7/4,IF(AA66&gt;=$B$8+$B$9,AC66*$B$4*(1+$B$5)^(($G$7+$B$8+AB66*($B$8+$B$10))/4)/4,0))</f>
        <v>84486.943994648</v>
      </c>
      <c r="AE66" s="13" t="n">
        <f aca="false">IF($A66&lt;=$G$7,$E$7*$F$7,IF(AA66&gt;=$B$8,AC66*$B$4*(1+$B$5)^(($G$7+$B$8+AB66*($B$8+$B$10))/4),0))</f>
        <v>337947.775978592</v>
      </c>
      <c r="AF66" s="13" t="n">
        <f aca="false">IF($A66&lt;=$G$7,0,IF(AA66=0,AC66*$B$6*(1+$B$7)^(($G$7+AB66*($B$8+$B$10))/4),0)+IF(AA66=$B$8,$B$11*$B$4*(1+$B$5)^(($G$7+$B$8+AB66*($B$8+$B$10))/4)*AC66,0))</f>
        <v>0</v>
      </c>
      <c r="AG66" s="23" t="n">
        <f aca="false">IF($A66&lt;=$G$7,0,IF(AA66&lt;$B$8,AC66,0))</f>
        <v>0</v>
      </c>
      <c r="AH66" s="23" t="n">
        <f aca="false">$A66-$G$8-1</f>
        <v>36</v>
      </c>
      <c r="AI66" s="23" t="n">
        <f aca="false">IF(AH66&lt;0,-1,MOD(AH66,$B$8+$B$10))</f>
        <v>13</v>
      </c>
      <c r="AJ66" s="23" t="n">
        <f aca="false">IF(AH66&lt;0,0,INT(AH66/($B$8+$B$10)))</f>
        <v>1</v>
      </c>
      <c r="AK66" s="23" t="n">
        <f aca="false">IF($A66&lt;=$G$8,$E$8,$E$8*(1-$H$8)^(AJ66+1))</f>
        <v>2160</v>
      </c>
      <c r="AL66" s="13" t="n">
        <f aca="false">IF($A66&lt;=$G$8,$E$8*$F$8/4,IF(AI66&gt;=$B$8+$B$9,AK66*$B$4*(1+$B$5)^(($G$8+$B$8+AJ66*($B$8+$B$10))/4)/4,0))</f>
        <v>178461.397341873</v>
      </c>
      <c r="AM66" s="13" t="n">
        <f aca="false">IF($A66&lt;=$G$8,$E$8*$F$8,IF(AI66&gt;=$B$8,AK66*$B$4*(1+$B$5)^(($G$8+$B$8+AJ66*($B$8+$B$10))/4),0))</f>
        <v>713845.589367494</v>
      </c>
      <c r="AN66" s="13" t="n">
        <f aca="false">IF($A66&lt;=$G$8,0,IF(AI66=0,AK66*$B$6*(1+$B$7)^(($G$8+AJ66*($B$8+$B$10))/4),0)+IF(AI66=$B$8,$B$11*$B$4*(1+$B$5)^(($G$8+$B$8+AJ66*($B$8+$B$10))/4)*AK66,0))</f>
        <v>0</v>
      </c>
      <c r="AO66" s="23" t="n">
        <f aca="false">IF($A66&lt;=$G$8,0,IF(AI66&lt;$B$8,AK66,0))</f>
        <v>0</v>
      </c>
      <c r="AP66" s="13" t="n">
        <f aca="false">F66+N66+V66+AD66+AL66</f>
        <v>641151.431402843</v>
      </c>
      <c r="AQ66" s="13" t="n">
        <f aca="false">G66+O66+W66+AE66+AM66</f>
        <v>4005277.09460811</v>
      </c>
      <c r="AR66" s="13" t="n">
        <f aca="false">H66+P66+X66+AF66+AN66+IF($A66=$B$15,$B$14,0)</f>
        <v>172880.564279608</v>
      </c>
      <c r="AS66" s="23" t="n">
        <f aca="false">I66+Q66+Y66+AG66+AO66</f>
        <v>0</v>
      </c>
      <c r="AT66" s="13" t="n">
        <f aca="false">AP66*(1-$B$12)-AS66*$B$13/4</f>
        <v>602682.345518672</v>
      </c>
      <c r="AU66" s="13" t="n">
        <f aca="false">0</f>
        <v>0</v>
      </c>
      <c r="AV66" s="13" t="n">
        <f aca="false">AT66-AR66-AU66</f>
        <v>429801.781239064</v>
      </c>
      <c r="AW66" s="23" t="n">
        <f aca="false">(1+$B$16)^(-$A66/4)</f>
        <v>0.501349020514149</v>
      </c>
      <c r="AX66" s="13" t="n">
        <f aca="false">AV66*AW66</f>
        <v>215480.702039441</v>
      </c>
      <c r="AY66" s="13" t="n">
        <f aca="false">AV66</f>
        <v>429801.781239064</v>
      </c>
    </row>
    <row r="67" customFormat="false" ht="15" hidden="false" customHeight="false" outlineLevel="0" collapsed="false">
      <c r="A67" s="0" t="n">
        <v>38</v>
      </c>
      <c r="B67" s="0" t="n">
        <f aca="false">$A67-$G$4-1</f>
        <v>27</v>
      </c>
      <c r="C67" s="0" t="n">
        <f aca="false">IF(B67&lt;0,-1,MOD(B67,$B$8+$B$10))</f>
        <v>4</v>
      </c>
      <c r="D67" s="0" t="n">
        <f aca="false">IF(B67&lt;0,0,INT(B67/($B$8+$B$10)))</f>
        <v>1</v>
      </c>
      <c r="E67" s="0" t="n">
        <f aca="false">IF($A67&lt;=$G$4,$E$4,$E$4*(1-$H$4)^(D67+1))</f>
        <v>4200</v>
      </c>
      <c r="F67" s="13" t="n">
        <f aca="false">IF($A67&lt;=$G$4,$E$4*$F$4/4,IF(C67&gt;=$B$8+$B$9,E67*$B$4*(1+$B$5)^(($G$4+$B$8+D67*($B$8+$B$10))/4)/4,0))</f>
        <v>0</v>
      </c>
      <c r="G67" s="13" t="n">
        <f aca="false">IF($A67&lt;=$G$4,$E$4*$F$4,IF(C67&gt;=$B$8,E67*$B$4*(1+$B$5)^(($G$4+$B$8+D67*($B$8+$B$10))/4),0))</f>
        <v>1440671.36899674</v>
      </c>
      <c r="H67" s="13" t="n">
        <f aca="false">IF($A67&lt;=$G$4,0,IF(C67=0,E67*$B$6*(1+$B$7)^(($G$4+D67*($B$8+$B$10))/4),0)+IF(C67=$B$8,$B$11*$B$4*(1+$B$5)^(($G$4+$B$8+D67*($B$8+$B$10))/4)*E67,0))</f>
        <v>0</v>
      </c>
      <c r="I67" s="23" t="n">
        <f aca="false">IF($A67&lt;=$G$4,0,IF(C67&lt;$B$8,E67,0))</f>
        <v>0</v>
      </c>
      <c r="J67" s="23" t="n">
        <f aca="false">$A67-$G$5-1</f>
        <v>21</v>
      </c>
      <c r="K67" s="23" t="n">
        <f aca="false">IF(J67&lt;0,-1,MOD(J67,$B$8+$B$10))</f>
        <v>21</v>
      </c>
      <c r="L67" s="23" t="n">
        <f aca="false">IF(J67&lt;0,0,INT(J67/($B$8+$B$10)))</f>
        <v>0</v>
      </c>
      <c r="M67" s="23" t="n">
        <f aca="false">IF($A67&lt;=$G$5,$E$5,$E$5*(1-$H$5)^(L67+1))</f>
        <v>3100</v>
      </c>
      <c r="N67" s="13" t="n">
        <f aca="false">IF($A67&lt;=$G$5,$E$5*$F$5/4,IF(K67&gt;=$B$8+$B$9,M67*$B$4*(1+$B$5)^(($G$5+$B$8+L67*($B$8+$B$10))/4)/4,0))</f>
        <v>249537.981576387</v>
      </c>
      <c r="O67" s="13" t="n">
        <f aca="false">IF($A67&lt;=$G$5,$E$5*$F$5,IF(K67&gt;=$B$8,M67*$B$4*(1+$B$5)^(($G$5+$B$8+L67*($B$8+$B$10))/4),0))</f>
        <v>998151.926305546</v>
      </c>
      <c r="P67" s="13" t="n">
        <f aca="false">IF($A67&lt;=$G$5,0,IF(K67=0,M67*$B$6*(1+$B$7)^(($G$5+L67*($B$8+$B$10))/4),0)+IF(K67=$B$8,$B$11*$B$4*(1+$B$5)^(($G$5+$B$8+L67*($B$8+$B$10))/4)*M67,0))</f>
        <v>0</v>
      </c>
      <c r="Q67" s="23" t="n">
        <f aca="false">IF($A67&lt;=$G$5,0,IF(K67&lt;$B$8,M67,0))</f>
        <v>0</v>
      </c>
      <c r="R67" s="23" t="n">
        <f aca="false">$A67-$G$6-1</f>
        <v>11</v>
      </c>
      <c r="S67" s="23" t="n">
        <f aca="false">IF(R67&lt;0,-1,MOD(R67,$B$8+$B$10))</f>
        <v>11</v>
      </c>
      <c r="T67" s="23" t="n">
        <f aca="false">IF(R67&lt;0,0,INT(R67/($B$8+$B$10)))</f>
        <v>0</v>
      </c>
      <c r="U67" s="23" t="n">
        <f aca="false">IF($A67&lt;=$G$6,$E$6,$E$6*(1-$H$6)^(T67+1))</f>
        <v>1540</v>
      </c>
      <c r="V67" s="13" t="n">
        <f aca="false">IF($A67&lt;=$G$6,$E$6*$F$6/4,IF(S67&gt;=$B$8+$B$9,U67*$B$4*(1+$B$5)^(($G$6+$B$8+T67*($B$8+$B$10))/4)/4,0))</f>
        <v>128665.108489935</v>
      </c>
      <c r="W67" s="13" t="n">
        <f aca="false">IF($A67&lt;=$G$6,$E$6*$F$6,IF(S67&gt;=$B$8,U67*$B$4*(1+$B$5)^(($G$6+$B$8+T67*($B$8+$B$10))/4),0))</f>
        <v>514660.43395974</v>
      </c>
      <c r="X67" s="13" t="n">
        <f aca="false">IF($A67&lt;=$G$6,0,IF(S67=0,U67*$B$6*(1+$B$7)^(($G$6+T67*($B$8+$B$10))/4),0)+IF(S67=$B$8,$B$11*$B$4*(1+$B$5)^(($G$6+$B$8+T67*($B$8+$B$10))/4)*U67,0))</f>
        <v>0</v>
      </c>
      <c r="Y67" s="23" t="n">
        <f aca="false">IF($A67&lt;=$G$6,0,IF(S67&lt;$B$8,U67,0))</f>
        <v>0</v>
      </c>
      <c r="Z67" s="23" t="n">
        <f aca="false">$A67-$G$7-1</f>
        <v>31</v>
      </c>
      <c r="AA67" s="23" t="n">
        <f aca="false">IF(Z67&lt;0,-1,MOD(Z67,$B$8+$B$10))</f>
        <v>8</v>
      </c>
      <c r="AB67" s="23" t="n">
        <f aca="false">IF(Z67&lt;0,0,INT(Z67/($B$8+$B$10)))</f>
        <v>1</v>
      </c>
      <c r="AC67" s="23" t="n">
        <f aca="false">IF($A67&lt;=$G$7,$E$7,$E$7*(1-$H$7)^(AB67+1))</f>
        <v>1000</v>
      </c>
      <c r="AD67" s="13" t="n">
        <f aca="false">IF($A67&lt;=$G$7,$E$7*$F$7/4,IF(AA67&gt;=$B$8+$B$9,AC67*$B$4*(1+$B$5)^(($G$7+$B$8+AB67*($B$8+$B$10))/4)/4,0))</f>
        <v>84486.943994648</v>
      </c>
      <c r="AE67" s="13" t="n">
        <f aca="false">IF($A67&lt;=$G$7,$E$7*$F$7,IF(AA67&gt;=$B$8,AC67*$B$4*(1+$B$5)^(($G$7+$B$8+AB67*($B$8+$B$10))/4),0))</f>
        <v>337947.775978592</v>
      </c>
      <c r="AF67" s="13" t="n">
        <f aca="false">IF($A67&lt;=$G$7,0,IF(AA67=0,AC67*$B$6*(1+$B$7)^(($G$7+AB67*($B$8+$B$10))/4),0)+IF(AA67=$B$8,$B$11*$B$4*(1+$B$5)^(($G$7+$B$8+AB67*($B$8+$B$10))/4)*AC67,0))</f>
        <v>0</v>
      </c>
      <c r="AG67" s="23" t="n">
        <f aca="false">IF($A67&lt;=$G$7,0,IF(AA67&lt;$B$8,AC67,0))</f>
        <v>0</v>
      </c>
      <c r="AH67" s="23" t="n">
        <f aca="false">$A67-$G$8-1</f>
        <v>37</v>
      </c>
      <c r="AI67" s="23" t="n">
        <f aca="false">IF(AH67&lt;0,-1,MOD(AH67,$B$8+$B$10))</f>
        <v>14</v>
      </c>
      <c r="AJ67" s="23" t="n">
        <f aca="false">IF(AH67&lt;0,0,INT(AH67/($B$8+$B$10)))</f>
        <v>1</v>
      </c>
      <c r="AK67" s="23" t="n">
        <f aca="false">IF($A67&lt;=$G$8,$E$8,$E$8*(1-$H$8)^(AJ67+1))</f>
        <v>2160</v>
      </c>
      <c r="AL67" s="13" t="n">
        <f aca="false">IF($A67&lt;=$G$8,$E$8*$F$8/4,IF(AI67&gt;=$B$8+$B$9,AK67*$B$4*(1+$B$5)^(($G$8+$B$8+AJ67*($B$8+$B$10))/4)/4,0))</f>
        <v>178461.397341873</v>
      </c>
      <c r="AM67" s="13" t="n">
        <f aca="false">IF($A67&lt;=$G$8,$E$8*$F$8,IF(AI67&gt;=$B$8,AK67*$B$4*(1+$B$5)^(($G$8+$B$8+AJ67*($B$8+$B$10))/4),0))</f>
        <v>713845.589367494</v>
      </c>
      <c r="AN67" s="13" t="n">
        <f aca="false">IF($A67&lt;=$G$8,0,IF(AI67=0,AK67*$B$6*(1+$B$7)^(($G$8+AJ67*($B$8+$B$10))/4),0)+IF(AI67=$B$8,$B$11*$B$4*(1+$B$5)^(($G$8+$B$8+AJ67*($B$8+$B$10))/4)*AK67,0))</f>
        <v>0</v>
      </c>
      <c r="AO67" s="23" t="n">
        <f aca="false">IF($A67&lt;=$G$8,0,IF(AI67&lt;$B$8,AK67,0))</f>
        <v>0</v>
      </c>
      <c r="AP67" s="13" t="n">
        <f aca="false">F67+N67+V67+AD67+AL67</f>
        <v>641151.431402843</v>
      </c>
      <c r="AQ67" s="13" t="n">
        <f aca="false">G67+O67+W67+AE67+AM67</f>
        <v>4005277.09460811</v>
      </c>
      <c r="AR67" s="13" t="n">
        <f aca="false">H67+P67+X67+AF67+AN67+IF($A67=$B$15,$B$14,0)</f>
        <v>0</v>
      </c>
      <c r="AS67" s="23" t="n">
        <f aca="false">I67+Q67+Y67+AG67+AO67</f>
        <v>0</v>
      </c>
      <c r="AT67" s="13" t="n">
        <f aca="false">AP67*(1-$B$12)-AS67*$B$13/4</f>
        <v>602682.345518672</v>
      </c>
      <c r="AU67" s="13" t="n">
        <f aca="false">0</f>
        <v>0</v>
      </c>
      <c r="AV67" s="13" t="n">
        <f aca="false">AT67-AR67-AU67</f>
        <v>602682.345518672</v>
      </c>
      <c r="AW67" s="23" t="n">
        <f aca="false">(1+$B$16)^(-$A67/4)</f>
        <v>0.492080155311421</v>
      </c>
      <c r="AX67" s="13" t="n">
        <f aca="false">AV67*AW67</f>
        <v>296568.02218628</v>
      </c>
      <c r="AY67" s="13" t="n">
        <f aca="false">AV67</f>
        <v>602682.345518672</v>
      </c>
    </row>
    <row r="68" customFormat="false" ht="15" hidden="false" customHeight="false" outlineLevel="0" collapsed="false">
      <c r="A68" s="0" t="n">
        <v>39</v>
      </c>
      <c r="B68" s="0" t="n">
        <f aca="false">$A68-$G$4-1</f>
        <v>28</v>
      </c>
      <c r="C68" s="0" t="n">
        <f aca="false">IF(B68&lt;0,-1,MOD(B68,$B$8+$B$10))</f>
        <v>5</v>
      </c>
      <c r="D68" s="0" t="n">
        <f aca="false">IF(B68&lt;0,0,INT(B68/($B$8+$B$10)))</f>
        <v>1</v>
      </c>
      <c r="E68" s="0" t="n">
        <f aca="false">IF($A68&lt;=$G$4,$E$4,$E$4*(1-$H$4)^(D68+1))</f>
        <v>4200</v>
      </c>
      <c r="F68" s="13" t="n">
        <f aca="false">IF($A68&lt;=$G$4,$E$4*$F$4/4,IF(C68&gt;=$B$8+$B$9,E68*$B$4*(1+$B$5)^(($G$4+$B$8+D68*($B$8+$B$10))/4)/4,0))</f>
        <v>0</v>
      </c>
      <c r="G68" s="13" t="n">
        <f aca="false">IF($A68&lt;=$G$4,$E$4*$F$4,IF(C68&gt;=$B$8,E68*$B$4*(1+$B$5)^(($G$4+$B$8+D68*($B$8+$B$10))/4),0))</f>
        <v>1440671.36899674</v>
      </c>
      <c r="H68" s="13" t="n">
        <f aca="false">IF($A68&lt;=$G$4,0,IF(C68=0,E68*$B$6*(1+$B$7)^(($G$4+D68*($B$8+$B$10))/4),0)+IF(C68=$B$8,$B$11*$B$4*(1+$B$5)^(($G$4+$B$8+D68*($B$8+$B$10))/4)*E68,0))</f>
        <v>0</v>
      </c>
      <c r="I68" s="23" t="n">
        <f aca="false">IF($A68&lt;=$G$4,0,IF(C68&lt;$B$8,E68,0))</f>
        <v>0</v>
      </c>
      <c r="J68" s="23" t="n">
        <f aca="false">$A68-$G$5-1</f>
        <v>22</v>
      </c>
      <c r="K68" s="23" t="n">
        <f aca="false">IF(J68&lt;0,-1,MOD(J68,$B$8+$B$10))</f>
        <v>22</v>
      </c>
      <c r="L68" s="23" t="n">
        <f aca="false">IF(J68&lt;0,0,INT(J68/($B$8+$B$10)))</f>
        <v>0</v>
      </c>
      <c r="M68" s="23" t="n">
        <f aca="false">IF($A68&lt;=$G$5,$E$5,$E$5*(1-$H$5)^(L68+1))</f>
        <v>3100</v>
      </c>
      <c r="N68" s="13" t="n">
        <f aca="false">IF($A68&lt;=$G$5,$E$5*$F$5/4,IF(K68&gt;=$B$8+$B$9,M68*$B$4*(1+$B$5)^(($G$5+$B$8+L68*($B$8+$B$10))/4)/4,0))</f>
        <v>249537.981576387</v>
      </c>
      <c r="O68" s="13" t="n">
        <f aca="false">IF($A68&lt;=$G$5,$E$5*$F$5,IF(K68&gt;=$B$8,M68*$B$4*(1+$B$5)^(($G$5+$B$8+L68*($B$8+$B$10))/4),0))</f>
        <v>998151.926305546</v>
      </c>
      <c r="P68" s="13" t="n">
        <f aca="false">IF($A68&lt;=$G$5,0,IF(K68=0,M68*$B$6*(1+$B$7)^(($G$5+L68*($B$8+$B$10))/4),0)+IF(K68=$B$8,$B$11*$B$4*(1+$B$5)^(($G$5+$B$8+L68*($B$8+$B$10))/4)*M68,0))</f>
        <v>0</v>
      </c>
      <c r="Q68" s="23" t="n">
        <f aca="false">IF($A68&lt;=$G$5,0,IF(K68&lt;$B$8,M68,0))</f>
        <v>0</v>
      </c>
      <c r="R68" s="23" t="n">
        <f aca="false">$A68-$G$6-1</f>
        <v>12</v>
      </c>
      <c r="S68" s="23" t="n">
        <f aca="false">IF(R68&lt;0,-1,MOD(R68,$B$8+$B$10))</f>
        <v>12</v>
      </c>
      <c r="T68" s="23" t="n">
        <f aca="false">IF(R68&lt;0,0,INT(R68/($B$8+$B$10)))</f>
        <v>0</v>
      </c>
      <c r="U68" s="23" t="n">
        <f aca="false">IF($A68&lt;=$G$6,$E$6,$E$6*(1-$H$6)^(T68+1))</f>
        <v>1540</v>
      </c>
      <c r="V68" s="13" t="n">
        <f aca="false">IF($A68&lt;=$G$6,$E$6*$F$6/4,IF(S68&gt;=$B$8+$B$9,U68*$B$4*(1+$B$5)^(($G$6+$B$8+T68*($B$8+$B$10))/4)/4,0))</f>
        <v>128665.108489935</v>
      </c>
      <c r="W68" s="13" t="n">
        <f aca="false">IF($A68&lt;=$G$6,$E$6*$F$6,IF(S68&gt;=$B$8,U68*$B$4*(1+$B$5)^(($G$6+$B$8+T68*($B$8+$B$10))/4),0))</f>
        <v>514660.43395974</v>
      </c>
      <c r="X68" s="13" t="n">
        <f aca="false">IF($A68&lt;=$G$6,0,IF(S68=0,U68*$B$6*(1+$B$7)^(($G$6+T68*($B$8+$B$10))/4),0)+IF(S68=$B$8,$B$11*$B$4*(1+$B$5)^(($G$6+$B$8+T68*($B$8+$B$10))/4)*U68,0))</f>
        <v>0</v>
      </c>
      <c r="Y68" s="23" t="n">
        <f aca="false">IF($A68&lt;=$G$6,0,IF(S68&lt;$B$8,U68,0))</f>
        <v>0</v>
      </c>
      <c r="Z68" s="23" t="n">
        <f aca="false">$A68-$G$7-1</f>
        <v>32</v>
      </c>
      <c r="AA68" s="23" t="n">
        <f aca="false">IF(Z68&lt;0,-1,MOD(Z68,$B$8+$B$10))</f>
        <v>9</v>
      </c>
      <c r="AB68" s="23" t="n">
        <f aca="false">IF(Z68&lt;0,0,INT(Z68/($B$8+$B$10)))</f>
        <v>1</v>
      </c>
      <c r="AC68" s="23" t="n">
        <f aca="false">IF($A68&lt;=$G$7,$E$7,$E$7*(1-$H$7)^(AB68+1))</f>
        <v>1000</v>
      </c>
      <c r="AD68" s="13" t="n">
        <f aca="false">IF($A68&lt;=$G$7,$E$7*$F$7/4,IF(AA68&gt;=$B$8+$B$9,AC68*$B$4*(1+$B$5)^(($G$7+$B$8+AB68*($B$8+$B$10))/4)/4,0))</f>
        <v>84486.943994648</v>
      </c>
      <c r="AE68" s="13" t="n">
        <f aca="false">IF($A68&lt;=$G$7,$E$7*$F$7,IF(AA68&gt;=$B$8,AC68*$B$4*(1+$B$5)^(($G$7+$B$8+AB68*($B$8+$B$10))/4),0))</f>
        <v>337947.775978592</v>
      </c>
      <c r="AF68" s="13" t="n">
        <f aca="false">IF($A68&lt;=$G$7,0,IF(AA68=0,AC68*$B$6*(1+$B$7)^(($G$7+AB68*($B$8+$B$10))/4),0)+IF(AA68=$B$8,$B$11*$B$4*(1+$B$5)^(($G$7+$B$8+AB68*($B$8+$B$10))/4)*AC68,0))</f>
        <v>0</v>
      </c>
      <c r="AG68" s="23" t="n">
        <f aca="false">IF($A68&lt;=$G$7,0,IF(AA68&lt;$B$8,AC68,0))</f>
        <v>0</v>
      </c>
      <c r="AH68" s="23" t="n">
        <f aca="false">$A68-$G$8-1</f>
        <v>38</v>
      </c>
      <c r="AI68" s="23" t="n">
        <f aca="false">IF(AH68&lt;0,-1,MOD(AH68,$B$8+$B$10))</f>
        <v>15</v>
      </c>
      <c r="AJ68" s="23" t="n">
        <f aca="false">IF(AH68&lt;0,0,INT(AH68/($B$8+$B$10)))</f>
        <v>1</v>
      </c>
      <c r="AK68" s="23" t="n">
        <f aca="false">IF($A68&lt;=$G$8,$E$8,$E$8*(1-$H$8)^(AJ68+1))</f>
        <v>2160</v>
      </c>
      <c r="AL68" s="13" t="n">
        <f aca="false">IF($A68&lt;=$G$8,$E$8*$F$8/4,IF(AI68&gt;=$B$8+$B$9,AK68*$B$4*(1+$B$5)^(($G$8+$B$8+AJ68*($B$8+$B$10))/4)/4,0))</f>
        <v>178461.397341873</v>
      </c>
      <c r="AM68" s="13" t="n">
        <f aca="false">IF($A68&lt;=$G$8,$E$8*$F$8,IF(AI68&gt;=$B$8,AK68*$B$4*(1+$B$5)^(($G$8+$B$8+AJ68*($B$8+$B$10))/4),0))</f>
        <v>713845.589367494</v>
      </c>
      <c r="AN68" s="13" t="n">
        <f aca="false">IF($A68&lt;=$G$8,0,IF(AI68=0,AK68*$B$6*(1+$B$7)^(($G$8+AJ68*($B$8+$B$10))/4),0)+IF(AI68=$B$8,$B$11*$B$4*(1+$B$5)^(($G$8+$B$8+AJ68*($B$8+$B$10))/4)*AK68,0))</f>
        <v>0</v>
      </c>
      <c r="AO68" s="23" t="n">
        <f aca="false">IF($A68&lt;=$G$8,0,IF(AI68&lt;$B$8,AK68,0))</f>
        <v>0</v>
      </c>
      <c r="AP68" s="13" t="n">
        <f aca="false">F68+N68+V68+AD68+AL68</f>
        <v>641151.431402843</v>
      </c>
      <c r="AQ68" s="13" t="n">
        <f aca="false">G68+O68+W68+AE68+AM68</f>
        <v>4005277.09460811</v>
      </c>
      <c r="AR68" s="13" t="n">
        <f aca="false">H68+P68+X68+AF68+AN68+IF($A68=$B$15,$B$14,0)</f>
        <v>0</v>
      </c>
      <c r="AS68" s="23" t="n">
        <f aca="false">I68+Q68+Y68+AG68+AO68</f>
        <v>0</v>
      </c>
      <c r="AT68" s="13" t="n">
        <f aca="false">AP68*(1-$B$12)-AS68*$B$13/4</f>
        <v>602682.345518672</v>
      </c>
      <c r="AU68" s="13" t="n">
        <f aca="false">0</f>
        <v>0</v>
      </c>
      <c r="AV68" s="13" t="n">
        <f aca="false">AT68-AR68-AU68</f>
        <v>602682.345518672</v>
      </c>
      <c r="AW68" s="23" t="n">
        <f aca="false">(1+$B$16)^(-$A68/4)</f>
        <v>0.482982651492941</v>
      </c>
      <c r="AX68" s="13" t="n">
        <f aca="false">AV68*AW68</f>
        <v>291085.117246593</v>
      </c>
      <c r="AY68" s="13" t="n">
        <f aca="false">AV68</f>
        <v>602682.345518672</v>
      </c>
    </row>
    <row r="69" customFormat="false" ht="15" hidden="false" customHeight="false" outlineLevel="0" collapsed="false">
      <c r="A69" s="0" t="n">
        <v>40</v>
      </c>
      <c r="B69" s="0" t="n">
        <f aca="false">$A69-$G$4-1</f>
        <v>29</v>
      </c>
      <c r="C69" s="0" t="n">
        <f aca="false">IF(B69&lt;0,-1,MOD(B69,$B$8+$B$10))</f>
        <v>6</v>
      </c>
      <c r="D69" s="0" t="n">
        <f aca="false">IF(B69&lt;0,0,INT(B69/($B$8+$B$10)))</f>
        <v>1</v>
      </c>
      <c r="E69" s="0" t="n">
        <f aca="false">IF($A69&lt;=$G$4,$E$4,$E$4*(1-$H$4)^(D69+1))</f>
        <v>4200</v>
      </c>
      <c r="F69" s="13" t="n">
        <f aca="false">IF($A69&lt;=$G$4,$E$4*$F$4/4,IF(C69&gt;=$B$8+$B$9,E69*$B$4*(1+$B$5)^(($G$4+$B$8+D69*($B$8+$B$10))/4)/4,0))</f>
        <v>360167.842249184</v>
      </c>
      <c r="G69" s="13" t="n">
        <f aca="false">IF($A69&lt;=$G$4,$E$4*$F$4,IF(C69&gt;=$B$8,E69*$B$4*(1+$B$5)^(($G$4+$B$8+D69*($B$8+$B$10))/4),0))</f>
        <v>1440671.36899674</v>
      </c>
      <c r="H69" s="13" t="n">
        <f aca="false">IF($A69&lt;=$G$4,0,IF(C69=0,E69*$B$6*(1+$B$7)^(($G$4+D69*($B$8+$B$10))/4),0)+IF(C69=$B$8,$B$11*$B$4*(1+$B$5)^(($G$4+$B$8+D69*($B$8+$B$10))/4)*E69,0))</f>
        <v>0</v>
      </c>
      <c r="I69" s="23" t="n">
        <f aca="false">IF($A69&lt;=$G$4,0,IF(C69&lt;$B$8,E69,0))</f>
        <v>0</v>
      </c>
      <c r="J69" s="23" t="n">
        <f aca="false">$A69-$G$5-1</f>
        <v>23</v>
      </c>
      <c r="K69" s="23" t="n">
        <f aca="false">IF(J69&lt;0,-1,MOD(J69,$B$8+$B$10))</f>
        <v>0</v>
      </c>
      <c r="L69" s="23" t="n">
        <f aca="false">IF(J69&lt;0,0,INT(J69/($B$8+$B$10)))</f>
        <v>1</v>
      </c>
      <c r="M69" s="23" t="n">
        <f aca="false">IF($A69&lt;=$G$5,$E$5,$E$5*(1-$H$5)^(L69+1))</f>
        <v>3100</v>
      </c>
      <c r="N69" s="13" t="n">
        <f aca="false">IF($A69&lt;=$G$5,$E$5*$F$5/4,IF(K69&gt;=$B$8+$B$9,M69*$B$4*(1+$B$5)^(($G$5+$B$8+L69*($B$8+$B$10))/4)/4,0))</f>
        <v>0</v>
      </c>
      <c r="O69" s="13" t="n">
        <f aca="false">IF($A69&lt;=$G$5,$E$5*$F$5,IF(K69&gt;=$B$8,M69*$B$4*(1+$B$5)^(($G$5+$B$8+L69*($B$8+$B$10))/4),0))</f>
        <v>0</v>
      </c>
      <c r="P69" s="13" t="n">
        <f aca="false">IF($A69&lt;=$G$5,0,IF(K69=0,M69*$B$6*(1+$B$7)^(($G$5+L69*($B$8+$B$10))/4),0)+IF(K69=$B$8,$B$11*$B$4*(1+$B$5)^(($G$5+$B$8+L69*($B$8+$B$10))/4)*M69,0))</f>
        <v>1656413.15825074</v>
      </c>
      <c r="Q69" s="23" t="n">
        <f aca="false">IF($A69&lt;=$G$5,0,IF(K69&lt;$B$8,M69,0))</f>
        <v>3100</v>
      </c>
      <c r="R69" s="23" t="n">
        <f aca="false">$A69-$G$6-1</f>
        <v>13</v>
      </c>
      <c r="S69" s="23" t="n">
        <f aca="false">IF(R69&lt;0,-1,MOD(R69,$B$8+$B$10))</f>
        <v>13</v>
      </c>
      <c r="T69" s="23" t="n">
        <f aca="false">IF(R69&lt;0,0,INT(R69/($B$8+$B$10)))</f>
        <v>0</v>
      </c>
      <c r="U69" s="23" t="n">
        <f aca="false">IF($A69&lt;=$G$6,$E$6,$E$6*(1-$H$6)^(T69+1))</f>
        <v>1540</v>
      </c>
      <c r="V69" s="13" t="n">
        <f aca="false">IF($A69&lt;=$G$6,$E$6*$F$6/4,IF(S69&gt;=$B$8+$B$9,U69*$B$4*(1+$B$5)^(($G$6+$B$8+T69*($B$8+$B$10))/4)/4,0))</f>
        <v>128665.108489935</v>
      </c>
      <c r="W69" s="13" t="n">
        <f aca="false">IF($A69&lt;=$G$6,$E$6*$F$6,IF(S69&gt;=$B$8,U69*$B$4*(1+$B$5)^(($G$6+$B$8+T69*($B$8+$B$10))/4),0))</f>
        <v>514660.43395974</v>
      </c>
      <c r="X69" s="13" t="n">
        <f aca="false">IF($A69&lt;=$G$6,0,IF(S69=0,U69*$B$6*(1+$B$7)^(($G$6+T69*($B$8+$B$10))/4),0)+IF(S69=$B$8,$B$11*$B$4*(1+$B$5)^(($G$6+$B$8+T69*($B$8+$B$10))/4)*U69,0))</f>
        <v>0</v>
      </c>
      <c r="Y69" s="23" t="n">
        <f aca="false">IF($A69&lt;=$G$6,0,IF(S69&lt;$B$8,U69,0))</f>
        <v>0</v>
      </c>
      <c r="Z69" s="23" t="n">
        <f aca="false">$A69-$G$7-1</f>
        <v>33</v>
      </c>
      <c r="AA69" s="23" t="n">
        <f aca="false">IF(Z69&lt;0,-1,MOD(Z69,$B$8+$B$10))</f>
        <v>10</v>
      </c>
      <c r="AB69" s="23" t="n">
        <f aca="false">IF(Z69&lt;0,0,INT(Z69/($B$8+$B$10)))</f>
        <v>1</v>
      </c>
      <c r="AC69" s="23" t="n">
        <f aca="false">IF($A69&lt;=$G$7,$E$7,$E$7*(1-$H$7)^(AB69+1))</f>
        <v>1000</v>
      </c>
      <c r="AD69" s="13" t="n">
        <f aca="false">IF($A69&lt;=$G$7,$E$7*$F$7/4,IF(AA69&gt;=$B$8+$B$9,AC69*$B$4*(1+$B$5)^(($G$7+$B$8+AB69*($B$8+$B$10))/4)/4,0))</f>
        <v>84486.943994648</v>
      </c>
      <c r="AE69" s="13" t="n">
        <f aca="false">IF($A69&lt;=$G$7,$E$7*$F$7,IF(AA69&gt;=$B$8,AC69*$B$4*(1+$B$5)^(($G$7+$B$8+AB69*($B$8+$B$10))/4),0))</f>
        <v>337947.775978592</v>
      </c>
      <c r="AF69" s="13" t="n">
        <f aca="false">IF($A69&lt;=$G$7,0,IF(AA69=0,AC69*$B$6*(1+$B$7)^(($G$7+AB69*($B$8+$B$10))/4),0)+IF(AA69=$B$8,$B$11*$B$4*(1+$B$5)^(($G$7+$B$8+AB69*($B$8+$B$10))/4)*AC69,0))</f>
        <v>0</v>
      </c>
      <c r="AG69" s="23" t="n">
        <f aca="false">IF($A69&lt;=$G$7,0,IF(AA69&lt;$B$8,AC69,0))</f>
        <v>0</v>
      </c>
      <c r="AH69" s="23" t="n">
        <f aca="false">$A69-$G$8-1</f>
        <v>39</v>
      </c>
      <c r="AI69" s="23" t="n">
        <f aca="false">IF(AH69&lt;0,-1,MOD(AH69,$B$8+$B$10))</f>
        <v>16</v>
      </c>
      <c r="AJ69" s="23" t="n">
        <f aca="false">IF(AH69&lt;0,0,INT(AH69/($B$8+$B$10)))</f>
        <v>1</v>
      </c>
      <c r="AK69" s="23" t="n">
        <f aca="false">IF($A69&lt;=$G$8,$E$8,$E$8*(1-$H$8)^(AJ69+1))</f>
        <v>2160</v>
      </c>
      <c r="AL69" s="13" t="n">
        <f aca="false">IF($A69&lt;=$G$8,$E$8*$F$8/4,IF(AI69&gt;=$B$8+$B$9,AK69*$B$4*(1+$B$5)^(($G$8+$B$8+AJ69*($B$8+$B$10))/4)/4,0))</f>
        <v>178461.397341873</v>
      </c>
      <c r="AM69" s="13" t="n">
        <f aca="false">IF($A69&lt;=$G$8,$E$8*$F$8,IF(AI69&gt;=$B$8,AK69*$B$4*(1+$B$5)^(($G$8+$B$8+AJ69*($B$8+$B$10))/4),0))</f>
        <v>713845.589367494</v>
      </c>
      <c r="AN69" s="13" t="n">
        <f aca="false">IF($A69&lt;=$G$8,0,IF(AI69=0,AK69*$B$6*(1+$B$7)^(($G$8+AJ69*($B$8+$B$10))/4),0)+IF(AI69=$B$8,$B$11*$B$4*(1+$B$5)^(($G$8+$B$8+AJ69*($B$8+$B$10))/4)*AK69,0))</f>
        <v>0</v>
      </c>
      <c r="AO69" s="23" t="n">
        <f aca="false">IF($A69&lt;=$G$8,0,IF(AI69&lt;$B$8,AK69,0))</f>
        <v>0</v>
      </c>
      <c r="AP69" s="13" t="n">
        <f aca="false">F69+N69+V69+AD69+AL69</f>
        <v>751781.292075641</v>
      </c>
      <c r="AQ69" s="13" t="n">
        <f aca="false">G69+O69+W69+AE69+AM69</f>
        <v>3007125.16830256</v>
      </c>
      <c r="AR69" s="13" t="n">
        <f aca="false">H69+P69+X69+AF69+AN69+IF($A69=$B$15,$B$14,0)</f>
        <v>1656413.15825074</v>
      </c>
      <c r="AS69" s="23" t="n">
        <f aca="false">I69+Q69+Y69+AG69+AO69</f>
        <v>3100</v>
      </c>
      <c r="AT69" s="13" t="n">
        <f aca="false">AP69*(1-$B$12)-AS69*$B$13/4</f>
        <v>664049.414551102</v>
      </c>
      <c r="AU69" s="13" t="n">
        <f aca="false">0</f>
        <v>0</v>
      </c>
      <c r="AV69" s="13" t="n">
        <f aca="false">AT69-AR69-AU69</f>
        <v>-992363.743699641</v>
      </c>
      <c r="AW69" s="23" t="n">
        <f aca="false">(1+$B$16)^(-$A69/4)</f>
        <v>0.474053340955239</v>
      </c>
      <c r="AX69" s="13" t="n">
        <f aca="false">AV69*AW69</f>
        <v>-470433.348143663</v>
      </c>
      <c r="AY69" s="13" t="n">
        <f aca="false">AV69+$J$9</f>
        <v>53374751.9325467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Y6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7" min="4" style="0" width="13"/>
    <col collapsed="false" customWidth="true" hidden="false" outlineLevel="0" max="8" min="8" style="0" width="12"/>
    <col collapsed="false" customWidth="true" hidden="false" outlineLevel="0" max="9" min="9" style="0" width="44"/>
    <col collapsed="false" customWidth="true" hidden="false" outlineLevel="0" max="10" min="10" style="0" width="16"/>
  </cols>
  <sheetData>
    <row r="1" customFormat="false" ht="16.15" hidden="false" customHeight="false" outlineLevel="0" collapsed="false">
      <c r="A1" s="5" t="s">
        <v>217</v>
      </c>
    </row>
    <row r="2" customFormat="false" ht="15" hidden="false" customHeight="false" outlineLevel="0" collapsed="false">
      <c r="A2" s="22" t="s">
        <v>218</v>
      </c>
    </row>
    <row r="3" customFormat="false" ht="15" hidden="false" customHeight="false" outlineLevel="0" collapsed="false">
      <c r="A3" s="19" t="s">
        <v>147</v>
      </c>
      <c r="B3" s="19" t="s">
        <v>148</v>
      </c>
      <c r="D3" s="19" t="s">
        <v>136</v>
      </c>
      <c r="E3" s="19" t="s">
        <v>137</v>
      </c>
      <c r="F3" s="19" t="s">
        <v>138</v>
      </c>
      <c r="G3" s="19" t="s">
        <v>139</v>
      </c>
      <c r="H3" s="19" t="s">
        <v>149</v>
      </c>
      <c r="I3" s="19" t="s">
        <v>150</v>
      </c>
      <c r="J3" s="19" t="s">
        <v>148</v>
      </c>
    </row>
    <row r="4" customFormat="false" ht="15" hidden="false" customHeight="false" outlineLevel="0" collapsed="false">
      <c r="A4" s="0" t="s">
        <v>119</v>
      </c>
      <c r="B4" s="21" t="n">
        <v>248</v>
      </c>
      <c r="D4" s="0" t="str">
        <f aca="false">'7. Office leases'!A3</f>
        <v>Tenant A</v>
      </c>
      <c r="E4" s="13" t="n">
        <f aca="false">'7. Office leases'!B3</f>
        <v>4200</v>
      </c>
      <c r="F4" s="20" t="n">
        <f aca="false">'7. Office leases'!C3</f>
        <v>318</v>
      </c>
      <c r="G4" s="25" t="n">
        <f aca="false">'7. Office leases'!D3</f>
        <v>10</v>
      </c>
      <c r="H4" s="26" t="n">
        <f aca="false">$B$21</f>
        <v>0</v>
      </c>
      <c r="I4" s="23" t="s">
        <v>151</v>
      </c>
      <c r="J4" s="20" t="n">
        <f aca="false">$B$4*(1+$B$5)^(39/4)</f>
        <v>286.744827641424</v>
      </c>
    </row>
    <row r="5" customFormat="false" ht="15" hidden="false" customHeight="false" outlineLevel="0" collapsed="false">
      <c r="A5" s="0" t="s">
        <v>120</v>
      </c>
      <c r="B5" s="27" t="n">
        <f aca="false">'6. Office inputs'!B4</f>
        <v>0.015</v>
      </c>
      <c r="D5" s="0" t="str">
        <f aca="false">'7. Office leases'!A4</f>
        <v>Tenant B</v>
      </c>
      <c r="E5" s="13" t="n">
        <f aca="false">'7. Office leases'!B4</f>
        <v>3100</v>
      </c>
      <c r="F5" s="20" t="n">
        <f aca="false">'7. Office leases'!C4</f>
        <v>305</v>
      </c>
      <c r="G5" s="25" t="n">
        <f aca="false">'7. Office leases'!D4</f>
        <v>16</v>
      </c>
      <c r="H5" s="26" t="n">
        <f aca="false">$B$21</f>
        <v>0</v>
      </c>
      <c r="I5" s="23" t="s">
        <v>152</v>
      </c>
      <c r="J5" s="20" t="n">
        <f aca="false">$B$6*(1+$B$7)^(39/4)</f>
        <v>114.498605409038</v>
      </c>
    </row>
    <row r="6" customFormat="false" ht="15" hidden="false" customHeight="false" outlineLevel="0" collapsed="false">
      <c r="A6" s="0" t="s">
        <v>121</v>
      </c>
      <c r="B6" s="21" t="n">
        <v>90</v>
      </c>
      <c r="D6" s="0" t="str">
        <f aca="false">'7. Office leases'!A5</f>
        <v>Tenant C</v>
      </c>
      <c r="E6" s="13" t="n">
        <f aca="false">'7. Office leases'!B5</f>
        <v>1540</v>
      </c>
      <c r="F6" s="20" t="n">
        <f aca="false">'7. Office leases'!C5</f>
        <v>296</v>
      </c>
      <c r="G6" s="25" t="n">
        <f aca="false">'7. Office leases'!D5</f>
        <v>26</v>
      </c>
      <c r="H6" s="26" t="n">
        <f aca="false">$B$21</f>
        <v>0</v>
      </c>
      <c r="I6" s="23" t="s">
        <v>153</v>
      </c>
      <c r="J6" s="13" t="n">
        <f aca="false">AQ69</f>
        <v>3382203.14788958</v>
      </c>
    </row>
    <row r="7" customFormat="false" ht="15" hidden="false" customHeight="false" outlineLevel="0" collapsed="false">
      <c r="A7" s="0" t="s">
        <v>122</v>
      </c>
      <c r="B7" s="27" t="n">
        <f aca="false">'6. Office inputs'!B6</f>
        <v>0.025</v>
      </c>
      <c r="D7" s="0" t="str">
        <f aca="false">'7. Office leases'!A6</f>
        <v>Tenant D</v>
      </c>
      <c r="E7" s="13" t="n">
        <f aca="false">'7. Office leases'!B6</f>
        <v>1000</v>
      </c>
      <c r="F7" s="20" t="n">
        <f aca="false">'7. Office leases'!C6</f>
        <v>312</v>
      </c>
      <c r="G7" s="25" t="n">
        <f aca="false">'7. Office leases'!D6</f>
        <v>6</v>
      </c>
      <c r="H7" s="26" t="n">
        <f aca="false">$B$21</f>
        <v>0</v>
      </c>
      <c r="I7" s="23" t="s">
        <v>154</v>
      </c>
      <c r="J7" s="13" t="n">
        <f aca="false">AS69</f>
        <v>0</v>
      </c>
    </row>
    <row r="8" customFormat="false" ht="15" hidden="false" customHeight="false" outlineLevel="0" collapsed="false">
      <c r="A8" s="0" t="s">
        <v>123</v>
      </c>
      <c r="B8" s="28" t="n">
        <v>5</v>
      </c>
      <c r="D8" s="0" t="str">
        <f aca="false">'7. Office leases'!A7</f>
        <v>Vacant</v>
      </c>
      <c r="E8" s="13" t="n">
        <f aca="false">'7. Office leases'!B7</f>
        <v>2160</v>
      </c>
      <c r="F8" s="20" t="n">
        <f aca="false">'7. Office leases'!C7</f>
        <v>0</v>
      </c>
      <c r="G8" s="25" t="n">
        <f aca="false">'7. Office leases'!D7</f>
        <v>0</v>
      </c>
      <c r="H8" s="26" t="n">
        <f aca="false">$B$21</f>
        <v>0</v>
      </c>
      <c r="I8" s="23" t="s">
        <v>155</v>
      </c>
      <c r="J8" s="13" t="n">
        <f aca="false">(J6+J7*J4)*(1-$B$12)</f>
        <v>3179270.9590162</v>
      </c>
    </row>
    <row r="9" customFormat="false" ht="15" hidden="false" customHeight="false" outlineLevel="0" collapsed="false">
      <c r="A9" s="0" t="s">
        <v>124</v>
      </c>
      <c r="B9" s="28" t="n">
        <v>5</v>
      </c>
      <c r="I9" s="23" t="s">
        <v>156</v>
      </c>
      <c r="J9" s="13" t="n">
        <f aca="false">(J8/$B$17-J7*J5)*(1-$B$19)</f>
        <v>40407508.3178188</v>
      </c>
    </row>
    <row r="10" customFormat="false" ht="15" hidden="false" customHeight="false" outlineLevel="0" collapsed="false">
      <c r="A10" s="0" t="s">
        <v>125</v>
      </c>
      <c r="B10" s="28" t="n">
        <v>12</v>
      </c>
      <c r="I10" s="23" t="s">
        <v>157</v>
      </c>
      <c r="J10" s="13" t="n">
        <f aca="false">SUM(AX29:AX69)</f>
        <v>7899077.33552264</v>
      </c>
    </row>
    <row r="11" customFormat="false" ht="15" hidden="false" customHeight="false" outlineLevel="0" collapsed="false">
      <c r="A11" s="0" t="s">
        <v>126</v>
      </c>
      <c r="B11" s="27" t="n">
        <f aca="false">'6. Office inputs'!B10</f>
        <v>0.12</v>
      </c>
      <c r="I11" s="23" t="s">
        <v>158</v>
      </c>
      <c r="J11" s="13" t="n">
        <f aca="false">J9*AW69</f>
        <v>19155314.3177386</v>
      </c>
    </row>
    <row r="12" customFormat="false" ht="15" hidden="false" customHeight="false" outlineLevel="0" collapsed="false">
      <c r="A12" s="0" t="s">
        <v>127</v>
      </c>
      <c r="B12" s="27" t="n">
        <f aca="false">'6. Office inputs'!B11</f>
        <v>0.06</v>
      </c>
      <c r="I12" s="23" t="s">
        <v>159</v>
      </c>
      <c r="J12" s="13" t="n">
        <f aca="false">J10+J11</f>
        <v>27054391.6532612</v>
      </c>
    </row>
    <row r="13" customFormat="false" ht="15" hidden="false" customHeight="false" outlineLevel="0" collapsed="false">
      <c r="A13" s="0" t="s">
        <v>128</v>
      </c>
      <c r="B13" s="20" t="n">
        <f aca="false">'6. Office inputs'!B12</f>
        <v>55</v>
      </c>
      <c r="I13" s="23" t="s">
        <v>160</v>
      </c>
      <c r="J13" s="14" t="n">
        <f aca="false">J12/(1+$B$18)</f>
        <v>25403184.6509495</v>
      </c>
    </row>
    <row r="14" customFormat="false" ht="15" hidden="false" customHeight="false" outlineLevel="0" collapsed="false">
      <c r="A14" s="0" t="s">
        <v>129</v>
      </c>
      <c r="B14" s="13" t="n">
        <f aca="false">'6. Office inputs'!B13</f>
        <v>1900000</v>
      </c>
      <c r="I14" s="23" t="s">
        <v>161</v>
      </c>
      <c r="J14" s="26" t="n">
        <f aca="false">J11/J12</f>
        <v>0.708029755879931</v>
      </c>
    </row>
    <row r="15" customFormat="false" ht="15" hidden="false" customHeight="false" outlineLevel="0" collapsed="false">
      <c r="A15" s="0" t="s">
        <v>130</v>
      </c>
      <c r="B15" s="25" t="n">
        <f aca="false">'6. Office inputs'!B14</f>
        <v>12</v>
      </c>
      <c r="I15" s="23" t="s">
        <v>162</v>
      </c>
      <c r="J15" s="27" t="n">
        <f aca="false">(1+IRR(AY29:AY69,0.01))^4-1</f>
        <v>0.0114667303713112</v>
      </c>
    </row>
    <row r="16" customFormat="false" ht="15" hidden="false" customHeight="false" outlineLevel="0" collapsed="false">
      <c r="A16" s="0" t="s">
        <v>131</v>
      </c>
      <c r="B16" s="27" t="n">
        <f aca="false">'6. Office inputs'!B15</f>
        <v>0.0775</v>
      </c>
      <c r="I16" s="23" t="s">
        <v>163</v>
      </c>
      <c r="J16" s="13" t="n">
        <f aca="false">SUM(AT30:AT69)</f>
        <v>15367578.0381603</v>
      </c>
    </row>
    <row r="17" customFormat="false" ht="15" hidden="false" customHeight="false" outlineLevel="0" collapsed="false">
      <c r="A17" s="0" t="s">
        <v>132</v>
      </c>
      <c r="B17" s="29" t="n">
        <v>0.0775</v>
      </c>
      <c r="I17" s="23" t="s">
        <v>164</v>
      </c>
      <c r="J17" s="13" t="n">
        <f aca="false">SUM(AR30:AR69)</f>
        <v>5212647.16037531</v>
      </c>
    </row>
    <row r="18" customFormat="false" ht="15" hidden="false" customHeight="false" outlineLevel="0" collapsed="false">
      <c r="A18" s="0" t="s">
        <v>32</v>
      </c>
      <c r="B18" s="27" t="n">
        <f aca="false">'6. Office inputs'!B17</f>
        <v>0.065</v>
      </c>
      <c r="I18" s="23" t="s">
        <v>219</v>
      </c>
      <c r="J18" s="13" t="n">
        <f aca="false">J13-'E1 Hold'!$J$13</f>
        <v>-7148015.24407345</v>
      </c>
    </row>
    <row r="19" customFormat="false" ht="15" hidden="false" customHeight="false" outlineLevel="0" collapsed="false">
      <c r="A19" s="0" t="s">
        <v>133</v>
      </c>
      <c r="B19" s="27" t="n">
        <f aca="false">'6. Office inputs'!B18</f>
        <v>0.015</v>
      </c>
      <c r="I19" s="23" t="s">
        <v>220</v>
      </c>
      <c r="J19" s="26" t="n">
        <f aca="false">J13/'E1 Hold'!$J$13-1</f>
        <v>-0.21959298788142</v>
      </c>
    </row>
    <row r="20" customFormat="false" ht="15" hidden="false" customHeight="false" outlineLevel="0" collapsed="false">
      <c r="A20" s="0" t="s">
        <v>134</v>
      </c>
      <c r="B20" s="13" t="n">
        <f aca="false">'6. Office inputs'!B19</f>
        <v>43000000</v>
      </c>
    </row>
    <row r="21" customFormat="false" ht="15" hidden="false" customHeight="false" outlineLevel="0" collapsed="false">
      <c r="A21" s="0" t="s">
        <v>165</v>
      </c>
      <c r="B21" s="11" t="n">
        <v>0</v>
      </c>
    </row>
    <row r="28" customFormat="false" ht="15" hidden="false" customHeight="false" outlineLevel="0" collapsed="false">
      <c r="A28" s="19" t="s">
        <v>166</v>
      </c>
      <c r="B28" s="19" t="s">
        <v>167</v>
      </c>
      <c r="C28" s="19" t="s">
        <v>168</v>
      </c>
      <c r="D28" s="19" t="s">
        <v>169</v>
      </c>
      <c r="E28" s="19" t="s">
        <v>170</v>
      </c>
      <c r="F28" s="19" t="s">
        <v>171</v>
      </c>
      <c r="G28" s="19" t="s">
        <v>172</v>
      </c>
      <c r="H28" s="19" t="s">
        <v>173</v>
      </c>
      <c r="I28" s="19" t="s">
        <v>174</v>
      </c>
      <c r="J28" s="19" t="s">
        <v>175</v>
      </c>
      <c r="K28" s="19" t="s">
        <v>176</v>
      </c>
      <c r="L28" s="19" t="s">
        <v>177</v>
      </c>
      <c r="M28" s="19" t="s">
        <v>178</v>
      </c>
      <c r="N28" s="19" t="s">
        <v>179</v>
      </c>
      <c r="O28" s="19" t="s">
        <v>180</v>
      </c>
      <c r="P28" s="19" t="s">
        <v>181</v>
      </c>
      <c r="Q28" s="19" t="s">
        <v>182</v>
      </c>
      <c r="R28" s="19" t="s">
        <v>183</v>
      </c>
      <c r="S28" s="19" t="s">
        <v>184</v>
      </c>
      <c r="T28" s="19" t="s">
        <v>185</v>
      </c>
      <c r="U28" s="19" t="s">
        <v>186</v>
      </c>
      <c r="V28" s="19" t="s">
        <v>187</v>
      </c>
      <c r="W28" s="19" t="s">
        <v>188</v>
      </c>
      <c r="X28" s="19" t="s">
        <v>189</v>
      </c>
      <c r="Y28" s="19" t="s">
        <v>190</v>
      </c>
      <c r="Z28" s="19" t="s">
        <v>191</v>
      </c>
      <c r="AA28" s="19" t="s">
        <v>192</v>
      </c>
      <c r="AB28" s="19" t="s">
        <v>193</v>
      </c>
      <c r="AC28" s="19" t="s">
        <v>194</v>
      </c>
      <c r="AD28" s="19" t="s">
        <v>195</v>
      </c>
      <c r="AE28" s="19" t="s">
        <v>196</v>
      </c>
      <c r="AF28" s="19" t="s">
        <v>197</v>
      </c>
      <c r="AG28" s="19" t="s">
        <v>198</v>
      </c>
      <c r="AH28" s="19" t="s">
        <v>199</v>
      </c>
      <c r="AI28" s="19" t="s">
        <v>200</v>
      </c>
      <c r="AJ28" s="19" t="s">
        <v>201</v>
      </c>
      <c r="AK28" s="19" t="s">
        <v>202</v>
      </c>
      <c r="AL28" s="19" t="s">
        <v>203</v>
      </c>
      <c r="AM28" s="19" t="s">
        <v>204</v>
      </c>
      <c r="AN28" s="19" t="s">
        <v>205</v>
      </c>
      <c r="AO28" s="19" t="s">
        <v>206</v>
      </c>
      <c r="AP28" s="19" t="s">
        <v>207</v>
      </c>
      <c r="AQ28" s="19" t="s">
        <v>208</v>
      </c>
      <c r="AR28" s="19" t="s">
        <v>209</v>
      </c>
      <c r="AS28" s="19" t="s">
        <v>210</v>
      </c>
      <c r="AT28" s="19" t="s">
        <v>211</v>
      </c>
      <c r="AU28" s="19" t="s">
        <v>212</v>
      </c>
      <c r="AV28" s="19" t="s">
        <v>213</v>
      </c>
      <c r="AW28" s="19" t="s">
        <v>214</v>
      </c>
      <c r="AX28" s="19" t="s">
        <v>215</v>
      </c>
      <c r="AY28" s="19" t="s">
        <v>216</v>
      </c>
    </row>
    <row r="29" customFormat="false" ht="15" hidden="false" customHeight="false" outlineLevel="0" collapsed="false">
      <c r="A29" s="0" t="n">
        <v>0</v>
      </c>
      <c r="AU29" s="0" t="n">
        <f aca="false">0</f>
        <v>0</v>
      </c>
      <c r="AV29" s="0" t="n">
        <f aca="false">-AU29</f>
        <v>-0</v>
      </c>
      <c r="AW29" s="0" t="n">
        <v>1</v>
      </c>
      <c r="AX29" s="0" t="n">
        <f aca="false">AV29</f>
        <v>-0</v>
      </c>
      <c r="AY29" s="0" t="n">
        <f aca="false">-$B$20*(1+$B$18)-AU29</f>
        <v>-45795000</v>
      </c>
    </row>
    <row r="30" customFormat="false" ht="15" hidden="false" customHeight="false" outlineLevel="0" collapsed="false">
      <c r="A30" s="0" t="n">
        <v>1</v>
      </c>
      <c r="B30" s="0" t="n">
        <f aca="false">$A30-$G$4-1</f>
        <v>-10</v>
      </c>
      <c r="C30" s="0" t="n">
        <f aca="false">IF(B30&lt;0,-1,MOD(B30,$B$8+$B$10))</f>
        <v>-1</v>
      </c>
      <c r="D30" s="0" t="n">
        <f aca="false">IF(B30&lt;0,0,INT(B30/($B$8+$B$10)))</f>
        <v>0</v>
      </c>
      <c r="E30" s="13" t="n">
        <f aca="false">IF($A30&lt;=$G$4,$E$4,$E$4*(1-$H$4)^(D30+1))</f>
        <v>4200</v>
      </c>
      <c r="F30" s="13" t="n">
        <f aca="false">IF($A30&lt;=$G$4,$E$4*$F$4/4,IF(C30&gt;=$B$8+$B$9,E30*$B$4*(1+$B$5)^(($G$4+$B$8+D30*($B$8+$B$10))/4)/4,0))</f>
        <v>333900</v>
      </c>
      <c r="G30" s="13" t="n">
        <f aca="false">IF($A30&lt;=$G$4,$E$4*$F$4,IF(C30&gt;=$B$8,E30*$B$4*(1+$B$5)^(($G$4+$B$8+D30*($B$8+$B$10))/4),0))</f>
        <v>1335600</v>
      </c>
      <c r="H30" s="13" t="n">
        <f aca="false">IF($A30&lt;=$G$4,0,IF(C30=0,E30*$B$6*(1+$B$7)^(($G$4+D30*($B$8+$B$10))/4),0)+IF(C30=$B$8,$B$11*$B$4*(1+$B$5)^(($G$4+$B$8+D30*($B$8+$B$10))/4)*E30,0))</f>
        <v>0</v>
      </c>
      <c r="I30" s="23" t="n">
        <f aca="false">IF($A30&lt;=$G$4,0,IF(C30&lt;$B$8,E30,0))</f>
        <v>0</v>
      </c>
      <c r="J30" s="23" t="n">
        <f aca="false">$A30-$G$5-1</f>
        <v>-16</v>
      </c>
      <c r="K30" s="23" t="n">
        <f aca="false">IF(J30&lt;0,-1,MOD(J30,$B$8+$B$10))</f>
        <v>-1</v>
      </c>
      <c r="L30" s="23" t="n">
        <f aca="false">IF(J30&lt;0,0,INT(J30/($B$8+$B$10)))</f>
        <v>0</v>
      </c>
      <c r="M30" s="13" t="n">
        <f aca="false">IF($A30&lt;=$G$5,$E$5,$E$5*(1-$H$5)^(L30+1))</f>
        <v>3100</v>
      </c>
      <c r="N30" s="13" t="n">
        <f aca="false">IF($A30&lt;=$G$5,$E$5*$F$5/4,IF(K30&gt;=$B$8+$B$9,M30*$B$4*(1+$B$5)^(($G$5+$B$8+L30*($B$8+$B$10))/4)/4,0))</f>
        <v>236375</v>
      </c>
      <c r="O30" s="13" t="n">
        <f aca="false">IF($A30&lt;=$G$5,$E$5*$F$5,IF(K30&gt;=$B$8,M30*$B$4*(1+$B$5)^(($G$5+$B$8+L30*($B$8+$B$10))/4),0))</f>
        <v>945500</v>
      </c>
      <c r="P30" s="13" t="n">
        <f aca="false">IF($A30&lt;=$G$5,0,IF(K30=0,M30*$B$6*(1+$B$7)^(($G$5+L30*($B$8+$B$10))/4),0)+IF(K30=$B$8,$B$11*$B$4*(1+$B$5)^(($G$5+$B$8+L30*($B$8+$B$10))/4)*M30,0))</f>
        <v>0</v>
      </c>
      <c r="Q30" s="23" t="n">
        <f aca="false">IF($A30&lt;=$G$5,0,IF(K30&lt;$B$8,M30,0))</f>
        <v>0</v>
      </c>
      <c r="R30" s="23" t="n">
        <f aca="false">$A30-$G$6-1</f>
        <v>-26</v>
      </c>
      <c r="S30" s="23" t="n">
        <f aca="false">IF(R30&lt;0,-1,MOD(R30,$B$8+$B$10))</f>
        <v>-1</v>
      </c>
      <c r="T30" s="23" t="n">
        <f aca="false">IF(R30&lt;0,0,INT(R30/($B$8+$B$10)))</f>
        <v>0</v>
      </c>
      <c r="U30" s="13" t="n">
        <f aca="false">IF($A30&lt;=$G$6,$E$6,$E$6*(1-$H$6)^(T30+1))</f>
        <v>1540</v>
      </c>
      <c r="V30" s="13" t="n">
        <f aca="false">IF($A30&lt;=$G$6,$E$6*$F$6/4,IF(S30&gt;=$B$8+$B$9,U30*$B$4*(1+$B$5)^(($G$6+$B$8+T30*($B$8+$B$10))/4)/4,0))</f>
        <v>113960</v>
      </c>
      <c r="W30" s="13" t="n">
        <f aca="false">IF($A30&lt;=$G$6,$E$6*$F$6,IF(S30&gt;=$B$8,U30*$B$4*(1+$B$5)^(($G$6+$B$8+T30*($B$8+$B$10))/4),0))</f>
        <v>455840</v>
      </c>
      <c r="X30" s="13" t="n">
        <f aca="false">IF($A30&lt;=$G$6,0,IF(S30=0,U30*$B$6*(1+$B$7)^(($G$6+T30*($B$8+$B$10))/4),0)+IF(S30=$B$8,$B$11*$B$4*(1+$B$5)^(($G$6+$B$8+T30*($B$8+$B$10))/4)*U30,0))</f>
        <v>0</v>
      </c>
      <c r="Y30" s="23" t="n">
        <f aca="false">IF($A30&lt;=$G$6,0,IF(S30&lt;$B$8,U30,0))</f>
        <v>0</v>
      </c>
      <c r="Z30" s="23" t="n">
        <f aca="false">$A30-$G$7-1</f>
        <v>-6</v>
      </c>
      <c r="AA30" s="23" t="n">
        <f aca="false">IF(Z30&lt;0,-1,MOD(Z30,$B$8+$B$10))</f>
        <v>-1</v>
      </c>
      <c r="AB30" s="23" t="n">
        <f aca="false">IF(Z30&lt;0,0,INT(Z30/($B$8+$B$10)))</f>
        <v>0</v>
      </c>
      <c r="AC30" s="13" t="n">
        <f aca="false">IF($A30&lt;=$G$7,$E$7,$E$7*(1-$H$7)^(AB30+1))</f>
        <v>1000</v>
      </c>
      <c r="AD30" s="13" t="n">
        <f aca="false">IF($A30&lt;=$G$7,$E$7*$F$7/4,IF(AA30&gt;=$B$8+$B$9,AC30*$B$4*(1+$B$5)^(($G$7+$B$8+AB30*($B$8+$B$10))/4)/4,0))</f>
        <v>78000</v>
      </c>
      <c r="AE30" s="13" t="n">
        <f aca="false">IF($A30&lt;=$G$7,$E$7*$F$7,IF(AA30&gt;=$B$8,AC30*$B$4*(1+$B$5)^(($G$7+$B$8+AB30*($B$8+$B$10))/4),0))</f>
        <v>312000</v>
      </c>
      <c r="AF30" s="13" t="n">
        <f aca="false">IF($A30&lt;=$G$7,0,IF(AA30=0,AC30*$B$6*(1+$B$7)^(($G$7+AB30*($B$8+$B$10))/4),0)+IF(AA30=$B$8,$B$11*$B$4*(1+$B$5)^(($G$7+$B$8+AB30*($B$8+$B$10))/4)*AC30,0))</f>
        <v>0</v>
      </c>
      <c r="AG30" s="23" t="n">
        <f aca="false">IF($A30&lt;=$G$7,0,IF(AA30&lt;$B$8,AC30,0))</f>
        <v>0</v>
      </c>
      <c r="AH30" s="23" t="n">
        <f aca="false">$A30-$G$8-1</f>
        <v>0</v>
      </c>
      <c r="AI30" s="23" t="n">
        <f aca="false">IF(AH30&lt;0,-1,MOD(AH30,$B$8+$B$10))</f>
        <v>0</v>
      </c>
      <c r="AJ30" s="23" t="n">
        <f aca="false">IF(AH30&lt;0,0,INT(AH30/($B$8+$B$10)))</f>
        <v>0</v>
      </c>
      <c r="AK30" s="23" t="n">
        <f aca="false">IF($A30&lt;=$G$8,$E$8,$E$8*(1-$H$8)^(AJ30+1))</f>
        <v>2160</v>
      </c>
      <c r="AL30" s="13" t="n">
        <f aca="false">IF($A30&lt;=$G$8,$E$8*$F$8/4,IF(AI30&gt;=$B$8+$B$9,AK30*$B$4*(1+$B$5)^(($G$8+$B$8+AJ30*($B$8+$B$10))/4)/4,0))</f>
        <v>0</v>
      </c>
      <c r="AM30" s="13" t="n">
        <f aca="false">IF($A30&lt;=$G$8,$E$8*$F$8,IF(AI30&gt;=$B$8,AK30*$B$4*(1+$B$5)^(($G$8+$B$8+AJ30*($B$8+$B$10))/4),0))</f>
        <v>0</v>
      </c>
      <c r="AN30" s="13" t="n">
        <f aca="false">IF($A30&lt;=$G$8,0,IF(AI30=0,AK30*$B$6*(1+$B$7)^(($G$8+AJ30*($B$8+$B$10))/4),0)+IF(AI30=$B$8,$B$11*$B$4*(1+$B$5)^(($G$8+$B$8+AJ30*($B$8+$B$10))/4)*AK30,0))</f>
        <v>194400</v>
      </c>
      <c r="AO30" s="23" t="n">
        <f aca="false">IF($A30&lt;=$G$8,0,IF(AI30&lt;$B$8,AK30,0))</f>
        <v>2160</v>
      </c>
      <c r="AP30" s="13" t="n">
        <f aca="false">F30+N30+V30+AD30+AL30</f>
        <v>762235</v>
      </c>
      <c r="AQ30" s="13" t="n">
        <f aca="false">G30+O30+W30+AE30+AM30</f>
        <v>3048940</v>
      </c>
      <c r="AR30" s="13" t="n">
        <f aca="false">H30+P30+X30+AF30+AN30+IF($A30=$B$15,$B$14,0)</f>
        <v>194400</v>
      </c>
      <c r="AS30" s="23" t="n">
        <f aca="false">I30+Q30+Y30+AG30+AO30</f>
        <v>2160</v>
      </c>
      <c r="AT30" s="13" t="n">
        <f aca="false">AP30*(1-$B$12)-AS30*$B$13/4</f>
        <v>686800.9</v>
      </c>
      <c r="AU30" s="13" t="n">
        <f aca="false">0</f>
        <v>0</v>
      </c>
      <c r="AV30" s="13" t="n">
        <f aca="false">AT30-AR30-AU30</f>
        <v>492400.9</v>
      </c>
      <c r="AW30" s="23" t="n">
        <f aca="false">(1+$B$16)^(-$A30/4)</f>
        <v>0.98151215057083</v>
      </c>
      <c r="AX30" s="13" t="n">
        <f aca="false">AV30*AW30</f>
        <v>483297.466302012</v>
      </c>
      <c r="AY30" s="13" t="n">
        <f aca="false">AV30</f>
        <v>492400.9</v>
      </c>
    </row>
    <row r="31" customFormat="false" ht="15" hidden="false" customHeight="false" outlineLevel="0" collapsed="false">
      <c r="A31" s="0" t="n">
        <v>2</v>
      </c>
      <c r="B31" s="0" t="n">
        <f aca="false">$A31-$G$4-1</f>
        <v>-9</v>
      </c>
      <c r="C31" s="0" t="n">
        <f aca="false">IF(B31&lt;0,-1,MOD(B31,$B$8+$B$10))</f>
        <v>-1</v>
      </c>
      <c r="D31" s="0" t="n">
        <f aca="false">IF(B31&lt;0,0,INT(B31/($B$8+$B$10)))</f>
        <v>0</v>
      </c>
      <c r="E31" s="13" t="n">
        <f aca="false">IF($A31&lt;=$G$4,$E$4,$E$4*(1-$H$4)^(D31+1))</f>
        <v>4200</v>
      </c>
      <c r="F31" s="13" t="n">
        <f aca="false">IF($A31&lt;=$G$4,$E$4*$F$4/4,IF(C31&gt;=$B$8+$B$9,E31*$B$4*(1+$B$5)^(($G$4+$B$8+D31*($B$8+$B$10))/4)/4,0))</f>
        <v>333900</v>
      </c>
      <c r="G31" s="13" t="n">
        <f aca="false">IF($A31&lt;=$G$4,$E$4*$F$4,IF(C31&gt;=$B$8,E31*$B$4*(1+$B$5)^(($G$4+$B$8+D31*($B$8+$B$10))/4),0))</f>
        <v>1335600</v>
      </c>
      <c r="H31" s="13" t="n">
        <f aca="false">IF($A31&lt;=$G$4,0,IF(C31=0,E31*$B$6*(1+$B$7)^(($G$4+D31*($B$8+$B$10))/4),0)+IF(C31=$B$8,$B$11*$B$4*(1+$B$5)^(($G$4+$B$8+D31*($B$8+$B$10))/4)*E31,0))</f>
        <v>0</v>
      </c>
      <c r="I31" s="23" t="n">
        <f aca="false">IF($A31&lt;=$G$4,0,IF(C31&lt;$B$8,E31,0))</f>
        <v>0</v>
      </c>
      <c r="J31" s="23" t="n">
        <f aca="false">$A31-$G$5-1</f>
        <v>-15</v>
      </c>
      <c r="K31" s="23" t="n">
        <f aca="false">IF(J31&lt;0,-1,MOD(J31,$B$8+$B$10))</f>
        <v>-1</v>
      </c>
      <c r="L31" s="23" t="n">
        <f aca="false">IF(J31&lt;0,0,INT(J31/($B$8+$B$10)))</f>
        <v>0</v>
      </c>
      <c r="M31" s="13" t="n">
        <f aca="false">IF($A31&lt;=$G$5,$E$5,$E$5*(1-$H$5)^(L31+1))</f>
        <v>3100</v>
      </c>
      <c r="N31" s="13" t="n">
        <f aca="false">IF($A31&lt;=$G$5,$E$5*$F$5/4,IF(K31&gt;=$B$8+$B$9,M31*$B$4*(1+$B$5)^(($G$5+$B$8+L31*($B$8+$B$10))/4)/4,0))</f>
        <v>236375</v>
      </c>
      <c r="O31" s="13" t="n">
        <f aca="false">IF($A31&lt;=$G$5,$E$5*$F$5,IF(K31&gt;=$B$8,M31*$B$4*(1+$B$5)^(($G$5+$B$8+L31*($B$8+$B$10))/4),0))</f>
        <v>945500</v>
      </c>
      <c r="P31" s="13" t="n">
        <f aca="false">IF($A31&lt;=$G$5,0,IF(K31=0,M31*$B$6*(1+$B$7)^(($G$5+L31*($B$8+$B$10))/4),0)+IF(K31=$B$8,$B$11*$B$4*(1+$B$5)^(($G$5+$B$8+L31*($B$8+$B$10))/4)*M31,0))</f>
        <v>0</v>
      </c>
      <c r="Q31" s="23" t="n">
        <f aca="false">IF($A31&lt;=$G$5,0,IF(K31&lt;$B$8,M31,0))</f>
        <v>0</v>
      </c>
      <c r="R31" s="23" t="n">
        <f aca="false">$A31-$G$6-1</f>
        <v>-25</v>
      </c>
      <c r="S31" s="23" t="n">
        <f aca="false">IF(R31&lt;0,-1,MOD(R31,$B$8+$B$10))</f>
        <v>-1</v>
      </c>
      <c r="T31" s="23" t="n">
        <f aca="false">IF(R31&lt;0,0,INT(R31/($B$8+$B$10)))</f>
        <v>0</v>
      </c>
      <c r="U31" s="13" t="n">
        <f aca="false">IF($A31&lt;=$G$6,$E$6,$E$6*(1-$H$6)^(T31+1))</f>
        <v>1540</v>
      </c>
      <c r="V31" s="13" t="n">
        <f aca="false">IF($A31&lt;=$G$6,$E$6*$F$6/4,IF(S31&gt;=$B$8+$B$9,U31*$B$4*(1+$B$5)^(($G$6+$B$8+T31*($B$8+$B$10))/4)/4,0))</f>
        <v>113960</v>
      </c>
      <c r="W31" s="13" t="n">
        <f aca="false">IF($A31&lt;=$G$6,$E$6*$F$6,IF(S31&gt;=$B$8,U31*$B$4*(1+$B$5)^(($G$6+$B$8+T31*($B$8+$B$10))/4),0))</f>
        <v>455840</v>
      </c>
      <c r="X31" s="13" t="n">
        <f aca="false">IF($A31&lt;=$G$6,0,IF(S31=0,U31*$B$6*(1+$B$7)^(($G$6+T31*($B$8+$B$10))/4),0)+IF(S31=$B$8,$B$11*$B$4*(1+$B$5)^(($G$6+$B$8+T31*($B$8+$B$10))/4)*U31,0))</f>
        <v>0</v>
      </c>
      <c r="Y31" s="23" t="n">
        <f aca="false">IF($A31&lt;=$G$6,0,IF(S31&lt;$B$8,U31,0))</f>
        <v>0</v>
      </c>
      <c r="Z31" s="23" t="n">
        <f aca="false">$A31-$G$7-1</f>
        <v>-5</v>
      </c>
      <c r="AA31" s="23" t="n">
        <f aca="false">IF(Z31&lt;0,-1,MOD(Z31,$B$8+$B$10))</f>
        <v>-1</v>
      </c>
      <c r="AB31" s="23" t="n">
        <f aca="false">IF(Z31&lt;0,0,INT(Z31/($B$8+$B$10)))</f>
        <v>0</v>
      </c>
      <c r="AC31" s="13" t="n">
        <f aca="false">IF($A31&lt;=$G$7,$E$7,$E$7*(1-$H$7)^(AB31+1))</f>
        <v>1000</v>
      </c>
      <c r="AD31" s="13" t="n">
        <f aca="false">IF($A31&lt;=$G$7,$E$7*$F$7/4,IF(AA31&gt;=$B$8+$B$9,AC31*$B$4*(1+$B$5)^(($G$7+$B$8+AB31*($B$8+$B$10))/4)/4,0))</f>
        <v>78000</v>
      </c>
      <c r="AE31" s="13" t="n">
        <f aca="false">IF($A31&lt;=$G$7,$E$7*$F$7,IF(AA31&gt;=$B$8,AC31*$B$4*(1+$B$5)^(($G$7+$B$8+AB31*($B$8+$B$10))/4),0))</f>
        <v>312000</v>
      </c>
      <c r="AF31" s="13" t="n">
        <f aca="false">IF($A31&lt;=$G$7,0,IF(AA31=0,AC31*$B$6*(1+$B$7)^(($G$7+AB31*($B$8+$B$10))/4),0)+IF(AA31=$B$8,$B$11*$B$4*(1+$B$5)^(($G$7+$B$8+AB31*($B$8+$B$10))/4)*AC31,0))</f>
        <v>0</v>
      </c>
      <c r="AG31" s="23" t="n">
        <f aca="false">IF($A31&lt;=$G$7,0,IF(AA31&lt;$B$8,AC31,0))</f>
        <v>0</v>
      </c>
      <c r="AH31" s="23" t="n">
        <f aca="false">$A31-$G$8-1</f>
        <v>1</v>
      </c>
      <c r="AI31" s="23" t="n">
        <f aca="false">IF(AH31&lt;0,-1,MOD(AH31,$B$8+$B$10))</f>
        <v>1</v>
      </c>
      <c r="AJ31" s="23" t="n">
        <f aca="false">IF(AH31&lt;0,0,INT(AH31/($B$8+$B$10)))</f>
        <v>0</v>
      </c>
      <c r="AK31" s="23" t="n">
        <f aca="false">IF($A31&lt;=$G$8,$E$8,$E$8*(1-$H$8)^(AJ31+1))</f>
        <v>2160</v>
      </c>
      <c r="AL31" s="13" t="n">
        <f aca="false">IF($A31&lt;=$G$8,$E$8*$F$8/4,IF(AI31&gt;=$B$8+$B$9,AK31*$B$4*(1+$B$5)^(($G$8+$B$8+AJ31*($B$8+$B$10))/4)/4,0))</f>
        <v>0</v>
      </c>
      <c r="AM31" s="13" t="n">
        <f aca="false">IF($A31&lt;=$G$8,$E$8*$F$8,IF(AI31&gt;=$B$8,AK31*$B$4*(1+$B$5)^(($G$8+$B$8+AJ31*($B$8+$B$10))/4),0))</f>
        <v>0</v>
      </c>
      <c r="AN31" s="13" t="n">
        <f aca="false">IF($A31&lt;=$G$8,0,IF(AI31=0,AK31*$B$6*(1+$B$7)^(($G$8+AJ31*($B$8+$B$10))/4),0)+IF(AI31=$B$8,$B$11*$B$4*(1+$B$5)^(($G$8+$B$8+AJ31*($B$8+$B$10))/4)*AK31,0))</f>
        <v>0</v>
      </c>
      <c r="AO31" s="23" t="n">
        <f aca="false">IF($A31&lt;=$G$8,0,IF(AI31&lt;$B$8,AK31,0))</f>
        <v>2160</v>
      </c>
      <c r="AP31" s="13" t="n">
        <f aca="false">F31+N31+V31+AD31+AL31</f>
        <v>762235</v>
      </c>
      <c r="AQ31" s="13" t="n">
        <f aca="false">G31+O31+W31+AE31+AM31</f>
        <v>3048940</v>
      </c>
      <c r="AR31" s="13" t="n">
        <f aca="false">H31+P31+X31+AF31+AN31+IF($A31=$B$15,$B$14,0)</f>
        <v>0</v>
      </c>
      <c r="AS31" s="23" t="n">
        <f aca="false">I31+Q31+Y31+AG31+AO31</f>
        <v>2160</v>
      </c>
      <c r="AT31" s="13" t="n">
        <f aca="false">AP31*(1-$B$12)-AS31*$B$13/4</f>
        <v>686800.9</v>
      </c>
      <c r="AU31" s="13" t="n">
        <f aca="false">0</f>
        <v>0</v>
      </c>
      <c r="AV31" s="13" t="n">
        <f aca="false">AT31-AR31-AU31</f>
        <v>686800.9</v>
      </c>
      <c r="AW31" s="23" t="n">
        <f aca="false">(1+$B$16)^(-$A31/4)</f>
        <v>0.963366101718176</v>
      </c>
      <c r="AX31" s="13" t="n">
        <f aca="false">AV31*AW31</f>
        <v>661640.705689535</v>
      </c>
      <c r="AY31" s="13" t="n">
        <f aca="false">AV31</f>
        <v>686800.9</v>
      </c>
    </row>
    <row r="32" customFormat="false" ht="15" hidden="false" customHeight="false" outlineLevel="0" collapsed="false">
      <c r="A32" s="0" t="n">
        <v>3</v>
      </c>
      <c r="B32" s="0" t="n">
        <f aca="false">$A32-$G$4-1</f>
        <v>-8</v>
      </c>
      <c r="C32" s="0" t="n">
        <f aca="false">IF(B32&lt;0,-1,MOD(B32,$B$8+$B$10))</f>
        <v>-1</v>
      </c>
      <c r="D32" s="0" t="n">
        <f aca="false">IF(B32&lt;0,0,INT(B32/($B$8+$B$10)))</f>
        <v>0</v>
      </c>
      <c r="E32" s="13" t="n">
        <f aca="false">IF($A32&lt;=$G$4,$E$4,$E$4*(1-$H$4)^(D32+1))</f>
        <v>4200</v>
      </c>
      <c r="F32" s="13" t="n">
        <f aca="false">IF($A32&lt;=$G$4,$E$4*$F$4/4,IF(C32&gt;=$B$8+$B$9,E32*$B$4*(1+$B$5)^(($G$4+$B$8+D32*($B$8+$B$10))/4)/4,0))</f>
        <v>333900</v>
      </c>
      <c r="G32" s="13" t="n">
        <f aca="false">IF($A32&lt;=$G$4,$E$4*$F$4,IF(C32&gt;=$B$8,E32*$B$4*(1+$B$5)^(($G$4+$B$8+D32*($B$8+$B$10))/4),0))</f>
        <v>1335600</v>
      </c>
      <c r="H32" s="13" t="n">
        <f aca="false">IF($A32&lt;=$G$4,0,IF(C32=0,E32*$B$6*(1+$B$7)^(($G$4+D32*($B$8+$B$10))/4),0)+IF(C32=$B$8,$B$11*$B$4*(1+$B$5)^(($G$4+$B$8+D32*($B$8+$B$10))/4)*E32,0))</f>
        <v>0</v>
      </c>
      <c r="I32" s="23" t="n">
        <f aca="false">IF($A32&lt;=$G$4,0,IF(C32&lt;$B$8,E32,0))</f>
        <v>0</v>
      </c>
      <c r="J32" s="23" t="n">
        <f aca="false">$A32-$G$5-1</f>
        <v>-14</v>
      </c>
      <c r="K32" s="23" t="n">
        <f aca="false">IF(J32&lt;0,-1,MOD(J32,$B$8+$B$10))</f>
        <v>-1</v>
      </c>
      <c r="L32" s="23" t="n">
        <f aca="false">IF(J32&lt;0,0,INT(J32/($B$8+$B$10)))</f>
        <v>0</v>
      </c>
      <c r="M32" s="13" t="n">
        <f aca="false">IF($A32&lt;=$G$5,$E$5,$E$5*(1-$H$5)^(L32+1))</f>
        <v>3100</v>
      </c>
      <c r="N32" s="13" t="n">
        <f aca="false">IF($A32&lt;=$G$5,$E$5*$F$5/4,IF(K32&gt;=$B$8+$B$9,M32*$B$4*(1+$B$5)^(($G$5+$B$8+L32*($B$8+$B$10))/4)/4,0))</f>
        <v>236375</v>
      </c>
      <c r="O32" s="13" t="n">
        <f aca="false">IF($A32&lt;=$G$5,$E$5*$F$5,IF(K32&gt;=$B$8,M32*$B$4*(1+$B$5)^(($G$5+$B$8+L32*($B$8+$B$10))/4),0))</f>
        <v>945500</v>
      </c>
      <c r="P32" s="13" t="n">
        <f aca="false">IF($A32&lt;=$G$5,0,IF(K32=0,M32*$B$6*(1+$B$7)^(($G$5+L32*($B$8+$B$10))/4),0)+IF(K32=$B$8,$B$11*$B$4*(1+$B$5)^(($G$5+$B$8+L32*($B$8+$B$10))/4)*M32,0))</f>
        <v>0</v>
      </c>
      <c r="Q32" s="23" t="n">
        <f aca="false">IF($A32&lt;=$G$5,0,IF(K32&lt;$B$8,M32,0))</f>
        <v>0</v>
      </c>
      <c r="R32" s="23" t="n">
        <f aca="false">$A32-$G$6-1</f>
        <v>-24</v>
      </c>
      <c r="S32" s="23" t="n">
        <f aca="false">IF(R32&lt;0,-1,MOD(R32,$B$8+$B$10))</f>
        <v>-1</v>
      </c>
      <c r="T32" s="23" t="n">
        <f aca="false">IF(R32&lt;0,0,INT(R32/($B$8+$B$10)))</f>
        <v>0</v>
      </c>
      <c r="U32" s="13" t="n">
        <f aca="false">IF($A32&lt;=$G$6,$E$6,$E$6*(1-$H$6)^(T32+1))</f>
        <v>1540</v>
      </c>
      <c r="V32" s="13" t="n">
        <f aca="false">IF($A32&lt;=$G$6,$E$6*$F$6/4,IF(S32&gt;=$B$8+$B$9,U32*$B$4*(1+$B$5)^(($G$6+$B$8+T32*($B$8+$B$10))/4)/4,0))</f>
        <v>113960</v>
      </c>
      <c r="W32" s="13" t="n">
        <f aca="false">IF($A32&lt;=$G$6,$E$6*$F$6,IF(S32&gt;=$B$8,U32*$B$4*(1+$B$5)^(($G$6+$B$8+T32*($B$8+$B$10))/4),0))</f>
        <v>455840</v>
      </c>
      <c r="X32" s="13" t="n">
        <f aca="false">IF($A32&lt;=$G$6,0,IF(S32=0,U32*$B$6*(1+$B$7)^(($G$6+T32*($B$8+$B$10))/4),0)+IF(S32=$B$8,$B$11*$B$4*(1+$B$5)^(($G$6+$B$8+T32*($B$8+$B$10))/4)*U32,0))</f>
        <v>0</v>
      </c>
      <c r="Y32" s="23" t="n">
        <f aca="false">IF($A32&lt;=$G$6,0,IF(S32&lt;$B$8,U32,0))</f>
        <v>0</v>
      </c>
      <c r="Z32" s="23" t="n">
        <f aca="false">$A32-$G$7-1</f>
        <v>-4</v>
      </c>
      <c r="AA32" s="23" t="n">
        <f aca="false">IF(Z32&lt;0,-1,MOD(Z32,$B$8+$B$10))</f>
        <v>-1</v>
      </c>
      <c r="AB32" s="23" t="n">
        <f aca="false">IF(Z32&lt;0,0,INT(Z32/($B$8+$B$10)))</f>
        <v>0</v>
      </c>
      <c r="AC32" s="13" t="n">
        <f aca="false">IF($A32&lt;=$G$7,$E$7,$E$7*(1-$H$7)^(AB32+1))</f>
        <v>1000</v>
      </c>
      <c r="AD32" s="13" t="n">
        <f aca="false">IF($A32&lt;=$G$7,$E$7*$F$7/4,IF(AA32&gt;=$B$8+$B$9,AC32*$B$4*(1+$B$5)^(($G$7+$B$8+AB32*($B$8+$B$10))/4)/4,0))</f>
        <v>78000</v>
      </c>
      <c r="AE32" s="13" t="n">
        <f aca="false">IF($A32&lt;=$G$7,$E$7*$F$7,IF(AA32&gt;=$B$8,AC32*$B$4*(1+$B$5)^(($G$7+$B$8+AB32*($B$8+$B$10))/4),0))</f>
        <v>312000</v>
      </c>
      <c r="AF32" s="13" t="n">
        <f aca="false">IF($A32&lt;=$G$7,0,IF(AA32=0,AC32*$B$6*(1+$B$7)^(($G$7+AB32*($B$8+$B$10))/4),0)+IF(AA32=$B$8,$B$11*$B$4*(1+$B$5)^(($G$7+$B$8+AB32*($B$8+$B$10))/4)*AC32,0))</f>
        <v>0</v>
      </c>
      <c r="AG32" s="23" t="n">
        <f aca="false">IF($A32&lt;=$G$7,0,IF(AA32&lt;$B$8,AC32,0))</f>
        <v>0</v>
      </c>
      <c r="AH32" s="23" t="n">
        <f aca="false">$A32-$G$8-1</f>
        <v>2</v>
      </c>
      <c r="AI32" s="23" t="n">
        <f aca="false">IF(AH32&lt;0,-1,MOD(AH32,$B$8+$B$10))</f>
        <v>2</v>
      </c>
      <c r="AJ32" s="23" t="n">
        <f aca="false">IF(AH32&lt;0,0,INT(AH32/($B$8+$B$10)))</f>
        <v>0</v>
      </c>
      <c r="AK32" s="23" t="n">
        <f aca="false">IF($A32&lt;=$G$8,$E$8,$E$8*(1-$H$8)^(AJ32+1))</f>
        <v>2160</v>
      </c>
      <c r="AL32" s="13" t="n">
        <f aca="false">IF($A32&lt;=$G$8,$E$8*$F$8/4,IF(AI32&gt;=$B$8+$B$9,AK32*$B$4*(1+$B$5)^(($G$8+$B$8+AJ32*($B$8+$B$10))/4)/4,0))</f>
        <v>0</v>
      </c>
      <c r="AM32" s="13" t="n">
        <f aca="false">IF($A32&lt;=$G$8,$E$8*$F$8,IF(AI32&gt;=$B$8,AK32*$B$4*(1+$B$5)^(($G$8+$B$8+AJ32*($B$8+$B$10))/4),0))</f>
        <v>0</v>
      </c>
      <c r="AN32" s="13" t="n">
        <f aca="false">IF($A32&lt;=$G$8,0,IF(AI32=0,AK32*$B$6*(1+$B$7)^(($G$8+AJ32*($B$8+$B$10))/4),0)+IF(AI32=$B$8,$B$11*$B$4*(1+$B$5)^(($G$8+$B$8+AJ32*($B$8+$B$10))/4)*AK32,0))</f>
        <v>0</v>
      </c>
      <c r="AO32" s="23" t="n">
        <f aca="false">IF($A32&lt;=$G$8,0,IF(AI32&lt;$B$8,AK32,0))</f>
        <v>2160</v>
      </c>
      <c r="AP32" s="13" t="n">
        <f aca="false">F32+N32+V32+AD32+AL32</f>
        <v>762235</v>
      </c>
      <c r="AQ32" s="13" t="n">
        <f aca="false">G32+O32+W32+AE32+AM32</f>
        <v>3048940</v>
      </c>
      <c r="AR32" s="13" t="n">
        <f aca="false">H32+P32+X32+AF32+AN32+IF($A32=$B$15,$B$14,0)</f>
        <v>0</v>
      </c>
      <c r="AS32" s="23" t="n">
        <f aca="false">I32+Q32+Y32+AG32+AO32</f>
        <v>2160</v>
      </c>
      <c r="AT32" s="13" t="n">
        <f aca="false">AP32*(1-$B$12)-AS32*$B$13/4</f>
        <v>686800.9</v>
      </c>
      <c r="AU32" s="13" t="n">
        <f aca="false">0</f>
        <v>0</v>
      </c>
      <c r="AV32" s="13" t="n">
        <f aca="false">AT32-AR32-AU32</f>
        <v>686800.9</v>
      </c>
      <c r="AW32" s="23" t="n">
        <f aca="false">(1+$B$16)^(-$A32/4)</f>
        <v>0.945555534284444</v>
      </c>
      <c r="AX32" s="13" t="n">
        <f aca="false">AV32*AW32</f>
        <v>649408.391946537</v>
      </c>
      <c r="AY32" s="13" t="n">
        <f aca="false">AV32</f>
        <v>686800.9</v>
      </c>
    </row>
    <row r="33" customFormat="false" ht="15" hidden="false" customHeight="false" outlineLevel="0" collapsed="false">
      <c r="A33" s="0" t="n">
        <v>4</v>
      </c>
      <c r="B33" s="0" t="n">
        <f aca="false">$A33-$G$4-1</f>
        <v>-7</v>
      </c>
      <c r="C33" s="0" t="n">
        <f aca="false">IF(B33&lt;0,-1,MOD(B33,$B$8+$B$10))</f>
        <v>-1</v>
      </c>
      <c r="D33" s="0" t="n">
        <f aca="false">IF(B33&lt;0,0,INT(B33/($B$8+$B$10)))</f>
        <v>0</v>
      </c>
      <c r="E33" s="13" t="n">
        <f aca="false">IF($A33&lt;=$G$4,$E$4,$E$4*(1-$H$4)^(D33+1))</f>
        <v>4200</v>
      </c>
      <c r="F33" s="13" t="n">
        <f aca="false">IF($A33&lt;=$G$4,$E$4*$F$4/4,IF(C33&gt;=$B$8+$B$9,E33*$B$4*(1+$B$5)^(($G$4+$B$8+D33*($B$8+$B$10))/4)/4,0))</f>
        <v>333900</v>
      </c>
      <c r="G33" s="13" t="n">
        <f aca="false">IF($A33&lt;=$G$4,$E$4*$F$4,IF(C33&gt;=$B$8,E33*$B$4*(1+$B$5)^(($G$4+$B$8+D33*($B$8+$B$10))/4),0))</f>
        <v>1335600</v>
      </c>
      <c r="H33" s="13" t="n">
        <f aca="false">IF($A33&lt;=$G$4,0,IF(C33=0,E33*$B$6*(1+$B$7)^(($G$4+D33*($B$8+$B$10))/4),0)+IF(C33=$B$8,$B$11*$B$4*(1+$B$5)^(($G$4+$B$8+D33*($B$8+$B$10))/4)*E33,0))</f>
        <v>0</v>
      </c>
      <c r="I33" s="23" t="n">
        <f aca="false">IF($A33&lt;=$G$4,0,IF(C33&lt;$B$8,E33,0))</f>
        <v>0</v>
      </c>
      <c r="J33" s="23" t="n">
        <f aca="false">$A33-$G$5-1</f>
        <v>-13</v>
      </c>
      <c r="K33" s="23" t="n">
        <f aca="false">IF(J33&lt;0,-1,MOD(J33,$B$8+$B$10))</f>
        <v>-1</v>
      </c>
      <c r="L33" s="23" t="n">
        <f aca="false">IF(J33&lt;0,0,INT(J33/($B$8+$B$10)))</f>
        <v>0</v>
      </c>
      <c r="M33" s="13" t="n">
        <f aca="false">IF($A33&lt;=$G$5,$E$5,$E$5*(1-$H$5)^(L33+1))</f>
        <v>3100</v>
      </c>
      <c r="N33" s="13" t="n">
        <f aca="false">IF($A33&lt;=$G$5,$E$5*$F$5/4,IF(K33&gt;=$B$8+$B$9,M33*$B$4*(1+$B$5)^(($G$5+$B$8+L33*($B$8+$B$10))/4)/4,0))</f>
        <v>236375</v>
      </c>
      <c r="O33" s="13" t="n">
        <f aca="false">IF($A33&lt;=$G$5,$E$5*$F$5,IF(K33&gt;=$B$8,M33*$B$4*(1+$B$5)^(($G$5+$B$8+L33*($B$8+$B$10))/4),0))</f>
        <v>945500</v>
      </c>
      <c r="P33" s="13" t="n">
        <f aca="false">IF($A33&lt;=$G$5,0,IF(K33=0,M33*$B$6*(1+$B$7)^(($G$5+L33*($B$8+$B$10))/4),0)+IF(K33=$B$8,$B$11*$B$4*(1+$B$5)^(($G$5+$B$8+L33*($B$8+$B$10))/4)*M33,0))</f>
        <v>0</v>
      </c>
      <c r="Q33" s="23" t="n">
        <f aca="false">IF($A33&lt;=$G$5,0,IF(K33&lt;$B$8,M33,0))</f>
        <v>0</v>
      </c>
      <c r="R33" s="23" t="n">
        <f aca="false">$A33-$G$6-1</f>
        <v>-23</v>
      </c>
      <c r="S33" s="23" t="n">
        <f aca="false">IF(R33&lt;0,-1,MOD(R33,$B$8+$B$10))</f>
        <v>-1</v>
      </c>
      <c r="T33" s="23" t="n">
        <f aca="false">IF(R33&lt;0,0,INT(R33/($B$8+$B$10)))</f>
        <v>0</v>
      </c>
      <c r="U33" s="13" t="n">
        <f aca="false">IF($A33&lt;=$G$6,$E$6,$E$6*(1-$H$6)^(T33+1))</f>
        <v>1540</v>
      </c>
      <c r="V33" s="13" t="n">
        <f aca="false">IF($A33&lt;=$G$6,$E$6*$F$6/4,IF(S33&gt;=$B$8+$B$9,U33*$B$4*(1+$B$5)^(($G$6+$B$8+T33*($B$8+$B$10))/4)/4,0))</f>
        <v>113960</v>
      </c>
      <c r="W33" s="13" t="n">
        <f aca="false">IF($A33&lt;=$G$6,$E$6*$F$6,IF(S33&gt;=$B$8,U33*$B$4*(1+$B$5)^(($G$6+$B$8+T33*($B$8+$B$10))/4),0))</f>
        <v>455840</v>
      </c>
      <c r="X33" s="13" t="n">
        <f aca="false">IF($A33&lt;=$G$6,0,IF(S33=0,U33*$B$6*(1+$B$7)^(($G$6+T33*($B$8+$B$10))/4),0)+IF(S33=$B$8,$B$11*$B$4*(1+$B$5)^(($G$6+$B$8+T33*($B$8+$B$10))/4)*U33,0))</f>
        <v>0</v>
      </c>
      <c r="Y33" s="23" t="n">
        <f aca="false">IF($A33&lt;=$G$6,0,IF(S33&lt;$B$8,U33,0))</f>
        <v>0</v>
      </c>
      <c r="Z33" s="23" t="n">
        <f aca="false">$A33-$G$7-1</f>
        <v>-3</v>
      </c>
      <c r="AA33" s="23" t="n">
        <f aca="false">IF(Z33&lt;0,-1,MOD(Z33,$B$8+$B$10))</f>
        <v>-1</v>
      </c>
      <c r="AB33" s="23" t="n">
        <f aca="false">IF(Z33&lt;0,0,INT(Z33/($B$8+$B$10)))</f>
        <v>0</v>
      </c>
      <c r="AC33" s="13" t="n">
        <f aca="false">IF($A33&lt;=$G$7,$E$7,$E$7*(1-$H$7)^(AB33+1))</f>
        <v>1000</v>
      </c>
      <c r="AD33" s="13" t="n">
        <f aca="false">IF($A33&lt;=$G$7,$E$7*$F$7/4,IF(AA33&gt;=$B$8+$B$9,AC33*$B$4*(1+$B$5)^(($G$7+$B$8+AB33*($B$8+$B$10))/4)/4,0))</f>
        <v>78000</v>
      </c>
      <c r="AE33" s="13" t="n">
        <f aca="false">IF($A33&lt;=$G$7,$E$7*$F$7,IF(AA33&gt;=$B$8,AC33*$B$4*(1+$B$5)^(($G$7+$B$8+AB33*($B$8+$B$10))/4),0))</f>
        <v>312000</v>
      </c>
      <c r="AF33" s="13" t="n">
        <f aca="false">IF($A33&lt;=$G$7,0,IF(AA33=0,AC33*$B$6*(1+$B$7)^(($G$7+AB33*($B$8+$B$10))/4),0)+IF(AA33=$B$8,$B$11*$B$4*(1+$B$5)^(($G$7+$B$8+AB33*($B$8+$B$10))/4)*AC33,0))</f>
        <v>0</v>
      </c>
      <c r="AG33" s="23" t="n">
        <f aca="false">IF($A33&lt;=$G$7,0,IF(AA33&lt;$B$8,AC33,0))</f>
        <v>0</v>
      </c>
      <c r="AH33" s="23" t="n">
        <f aca="false">$A33-$G$8-1</f>
        <v>3</v>
      </c>
      <c r="AI33" s="23" t="n">
        <f aca="false">IF(AH33&lt;0,-1,MOD(AH33,$B$8+$B$10))</f>
        <v>3</v>
      </c>
      <c r="AJ33" s="23" t="n">
        <f aca="false">IF(AH33&lt;0,0,INT(AH33/($B$8+$B$10)))</f>
        <v>0</v>
      </c>
      <c r="AK33" s="23" t="n">
        <f aca="false">IF($A33&lt;=$G$8,$E$8,$E$8*(1-$H$8)^(AJ33+1))</f>
        <v>2160</v>
      </c>
      <c r="AL33" s="13" t="n">
        <f aca="false">IF($A33&lt;=$G$8,$E$8*$F$8/4,IF(AI33&gt;=$B$8+$B$9,AK33*$B$4*(1+$B$5)^(($G$8+$B$8+AJ33*($B$8+$B$10))/4)/4,0))</f>
        <v>0</v>
      </c>
      <c r="AM33" s="13" t="n">
        <f aca="false">IF($A33&lt;=$G$8,$E$8*$F$8,IF(AI33&gt;=$B$8,AK33*$B$4*(1+$B$5)^(($G$8+$B$8+AJ33*($B$8+$B$10))/4),0))</f>
        <v>0</v>
      </c>
      <c r="AN33" s="13" t="n">
        <f aca="false">IF($A33&lt;=$G$8,0,IF(AI33=0,AK33*$B$6*(1+$B$7)^(($G$8+AJ33*($B$8+$B$10))/4),0)+IF(AI33=$B$8,$B$11*$B$4*(1+$B$5)^(($G$8+$B$8+AJ33*($B$8+$B$10))/4)*AK33,0))</f>
        <v>0</v>
      </c>
      <c r="AO33" s="23" t="n">
        <f aca="false">IF($A33&lt;=$G$8,0,IF(AI33&lt;$B$8,AK33,0))</f>
        <v>2160</v>
      </c>
      <c r="AP33" s="13" t="n">
        <f aca="false">F33+N33+V33+AD33+AL33</f>
        <v>762235</v>
      </c>
      <c r="AQ33" s="13" t="n">
        <f aca="false">G33+O33+W33+AE33+AM33</f>
        <v>3048940</v>
      </c>
      <c r="AR33" s="13" t="n">
        <f aca="false">H33+P33+X33+AF33+AN33+IF($A33=$B$15,$B$14,0)</f>
        <v>0</v>
      </c>
      <c r="AS33" s="23" t="n">
        <f aca="false">I33+Q33+Y33+AG33+AO33</f>
        <v>2160</v>
      </c>
      <c r="AT33" s="13" t="n">
        <f aca="false">AP33*(1-$B$12)-AS33*$B$13/4</f>
        <v>686800.9</v>
      </c>
      <c r="AU33" s="13" t="n">
        <f aca="false">0</f>
        <v>0</v>
      </c>
      <c r="AV33" s="13" t="n">
        <f aca="false">AT33-AR33-AU33</f>
        <v>686800.9</v>
      </c>
      <c r="AW33" s="23" t="n">
        <f aca="false">(1+$B$16)^(-$A33/4)</f>
        <v>0.928074245939675</v>
      </c>
      <c r="AX33" s="13" t="n">
        <f aca="false">AV33*AW33</f>
        <v>637402.22737819</v>
      </c>
      <c r="AY33" s="13" t="n">
        <f aca="false">AV33</f>
        <v>686800.9</v>
      </c>
    </row>
    <row r="34" customFormat="false" ht="15" hidden="false" customHeight="false" outlineLevel="0" collapsed="false">
      <c r="A34" s="0" t="n">
        <v>5</v>
      </c>
      <c r="B34" s="0" t="n">
        <f aca="false">$A34-$G$4-1</f>
        <v>-6</v>
      </c>
      <c r="C34" s="0" t="n">
        <f aca="false">IF(B34&lt;0,-1,MOD(B34,$B$8+$B$10))</f>
        <v>-1</v>
      </c>
      <c r="D34" s="0" t="n">
        <f aca="false">IF(B34&lt;0,0,INT(B34/($B$8+$B$10)))</f>
        <v>0</v>
      </c>
      <c r="E34" s="13" t="n">
        <f aca="false">IF($A34&lt;=$G$4,$E$4,$E$4*(1-$H$4)^(D34+1))</f>
        <v>4200</v>
      </c>
      <c r="F34" s="13" t="n">
        <f aca="false">IF($A34&lt;=$G$4,$E$4*$F$4/4,IF(C34&gt;=$B$8+$B$9,E34*$B$4*(1+$B$5)^(($G$4+$B$8+D34*($B$8+$B$10))/4)/4,0))</f>
        <v>333900</v>
      </c>
      <c r="G34" s="13" t="n">
        <f aca="false">IF($A34&lt;=$G$4,$E$4*$F$4,IF(C34&gt;=$B$8,E34*$B$4*(1+$B$5)^(($G$4+$B$8+D34*($B$8+$B$10))/4),0))</f>
        <v>1335600</v>
      </c>
      <c r="H34" s="13" t="n">
        <f aca="false">IF($A34&lt;=$G$4,0,IF(C34=0,E34*$B$6*(1+$B$7)^(($G$4+D34*($B$8+$B$10))/4),0)+IF(C34=$B$8,$B$11*$B$4*(1+$B$5)^(($G$4+$B$8+D34*($B$8+$B$10))/4)*E34,0))</f>
        <v>0</v>
      </c>
      <c r="I34" s="23" t="n">
        <f aca="false">IF($A34&lt;=$G$4,0,IF(C34&lt;$B$8,E34,0))</f>
        <v>0</v>
      </c>
      <c r="J34" s="23" t="n">
        <f aca="false">$A34-$G$5-1</f>
        <v>-12</v>
      </c>
      <c r="K34" s="23" t="n">
        <f aca="false">IF(J34&lt;0,-1,MOD(J34,$B$8+$B$10))</f>
        <v>-1</v>
      </c>
      <c r="L34" s="23" t="n">
        <f aca="false">IF(J34&lt;0,0,INT(J34/($B$8+$B$10)))</f>
        <v>0</v>
      </c>
      <c r="M34" s="13" t="n">
        <f aca="false">IF($A34&lt;=$G$5,$E$5,$E$5*(1-$H$5)^(L34+1))</f>
        <v>3100</v>
      </c>
      <c r="N34" s="13" t="n">
        <f aca="false">IF($A34&lt;=$G$5,$E$5*$F$5/4,IF(K34&gt;=$B$8+$B$9,M34*$B$4*(1+$B$5)^(($G$5+$B$8+L34*($B$8+$B$10))/4)/4,0))</f>
        <v>236375</v>
      </c>
      <c r="O34" s="13" t="n">
        <f aca="false">IF($A34&lt;=$G$5,$E$5*$F$5,IF(K34&gt;=$B$8,M34*$B$4*(1+$B$5)^(($G$5+$B$8+L34*($B$8+$B$10))/4),0))</f>
        <v>945500</v>
      </c>
      <c r="P34" s="13" t="n">
        <f aca="false">IF($A34&lt;=$G$5,0,IF(K34=0,M34*$B$6*(1+$B$7)^(($G$5+L34*($B$8+$B$10))/4),0)+IF(K34=$B$8,$B$11*$B$4*(1+$B$5)^(($G$5+$B$8+L34*($B$8+$B$10))/4)*M34,0))</f>
        <v>0</v>
      </c>
      <c r="Q34" s="23" t="n">
        <f aca="false">IF($A34&lt;=$G$5,0,IF(K34&lt;$B$8,M34,0))</f>
        <v>0</v>
      </c>
      <c r="R34" s="23" t="n">
        <f aca="false">$A34-$G$6-1</f>
        <v>-22</v>
      </c>
      <c r="S34" s="23" t="n">
        <f aca="false">IF(R34&lt;0,-1,MOD(R34,$B$8+$B$10))</f>
        <v>-1</v>
      </c>
      <c r="T34" s="23" t="n">
        <f aca="false">IF(R34&lt;0,0,INT(R34/($B$8+$B$10)))</f>
        <v>0</v>
      </c>
      <c r="U34" s="13" t="n">
        <f aca="false">IF($A34&lt;=$G$6,$E$6,$E$6*(1-$H$6)^(T34+1))</f>
        <v>1540</v>
      </c>
      <c r="V34" s="13" t="n">
        <f aca="false">IF($A34&lt;=$G$6,$E$6*$F$6/4,IF(S34&gt;=$B$8+$B$9,U34*$B$4*(1+$B$5)^(($G$6+$B$8+T34*($B$8+$B$10))/4)/4,0))</f>
        <v>113960</v>
      </c>
      <c r="W34" s="13" t="n">
        <f aca="false">IF($A34&lt;=$G$6,$E$6*$F$6,IF(S34&gt;=$B$8,U34*$B$4*(1+$B$5)^(($G$6+$B$8+T34*($B$8+$B$10))/4),0))</f>
        <v>455840</v>
      </c>
      <c r="X34" s="13" t="n">
        <f aca="false">IF($A34&lt;=$G$6,0,IF(S34=0,U34*$B$6*(1+$B$7)^(($G$6+T34*($B$8+$B$10))/4),0)+IF(S34=$B$8,$B$11*$B$4*(1+$B$5)^(($G$6+$B$8+T34*($B$8+$B$10))/4)*U34,0))</f>
        <v>0</v>
      </c>
      <c r="Y34" s="23" t="n">
        <f aca="false">IF($A34&lt;=$G$6,0,IF(S34&lt;$B$8,U34,0))</f>
        <v>0</v>
      </c>
      <c r="Z34" s="23" t="n">
        <f aca="false">$A34-$G$7-1</f>
        <v>-2</v>
      </c>
      <c r="AA34" s="23" t="n">
        <f aca="false">IF(Z34&lt;0,-1,MOD(Z34,$B$8+$B$10))</f>
        <v>-1</v>
      </c>
      <c r="AB34" s="23" t="n">
        <f aca="false">IF(Z34&lt;0,0,INT(Z34/($B$8+$B$10)))</f>
        <v>0</v>
      </c>
      <c r="AC34" s="13" t="n">
        <f aca="false">IF($A34&lt;=$G$7,$E$7,$E$7*(1-$H$7)^(AB34+1))</f>
        <v>1000</v>
      </c>
      <c r="AD34" s="13" t="n">
        <f aca="false">IF($A34&lt;=$G$7,$E$7*$F$7/4,IF(AA34&gt;=$B$8+$B$9,AC34*$B$4*(1+$B$5)^(($G$7+$B$8+AB34*($B$8+$B$10))/4)/4,0))</f>
        <v>78000</v>
      </c>
      <c r="AE34" s="13" t="n">
        <f aca="false">IF($A34&lt;=$G$7,$E$7*$F$7,IF(AA34&gt;=$B$8,AC34*$B$4*(1+$B$5)^(($G$7+$B$8+AB34*($B$8+$B$10))/4),0))</f>
        <v>312000</v>
      </c>
      <c r="AF34" s="13" t="n">
        <f aca="false">IF($A34&lt;=$G$7,0,IF(AA34=0,AC34*$B$6*(1+$B$7)^(($G$7+AB34*($B$8+$B$10))/4),0)+IF(AA34=$B$8,$B$11*$B$4*(1+$B$5)^(($G$7+$B$8+AB34*($B$8+$B$10))/4)*AC34,0))</f>
        <v>0</v>
      </c>
      <c r="AG34" s="23" t="n">
        <f aca="false">IF($A34&lt;=$G$7,0,IF(AA34&lt;$B$8,AC34,0))</f>
        <v>0</v>
      </c>
      <c r="AH34" s="23" t="n">
        <f aca="false">$A34-$G$8-1</f>
        <v>4</v>
      </c>
      <c r="AI34" s="23" t="n">
        <f aca="false">IF(AH34&lt;0,-1,MOD(AH34,$B$8+$B$10))</f>
        <v>4</v>
      </c>
      <c r="AJ34" s="23" t="n">
        <f aca="false">IF(AH34&lt;0,0,INT(AH34/($B$8+$B$10)))</f>
        <v>0</v>
      </c>
      <c r="AK34" s="23" t="n">
        <f aca="false">IF($A34&lt;=$G$8,$E$8,$E$8*(1-$H$8)^(AJ34+1))</f>
        <v>2160</v>
      </c>
      <c r="AL34" s="13" t="n">
        <f aca="false">IF($A34&lt;=$G$8,$E$8*$F$8/4,IF(AI34&gt;=$B$8+$B$9,AK34*$B$4*(1+$B$5)^(($G$8+$B$8+AJ34*($B$8+$B$10))/4)/4,0))</f>
        <v>0</v>
      </c>
      <c r="AM34" s="13" t="n">
        <f aca="false">IF($A34&lt;=$G$8,$E$8*$F$8,IF(AI34&gt;=$B$8,AK34*$B$4*(1+$B$5)^(($G$8+$B$8+AJ34*($B$8+$B$10))/4),0))</f>
        <v>0</v>
      </c>
      <c r="AN34" s="13" t="n">
        <f aca="false">IF($A34&lt;=$G$8,0,IF(AI34=0,AK34*$B$6*(1+$B$7)^(($G$8+AJ34*($B$8+$B$10))/4),0)+IF(AI34=$B$8,$B$11*$B$4*(1+$B$5)^(($G$8+$B$8+AJ34*($B$8+$B$10))/4)*AK34,0))</f>
        <v>0</v>
      </c>
      <c r="AO34" s="23" t="n">
        <f aca="false">IF($A34&lt;=$G$8,0,IF(AI34&lt;$B$8,AK34,0))</f>
        <v>2160</v>
      </c>
      <c r="AP34" s="13" t="n">
        <f aca="false">F34+N34+V34+AD34+AL34</f>
        <v>762235</v>
      </c>
      <c r="AQ34" s="13" t="n">
        <f aca="false">G34+O34+W34+AE34+AM34</f>
        <v>3048940</v>
      </c>
      <c r="AR34" s="13" t="n">
        <f aca="false">H34+P34+X34+AF34+AN34+IF($A34=$B$15,$B$14,0)</f>
        <v>0</v>
      </c>
      <c r="AS34" s="23" t="n">
        <f aca="false">I34+Q34+Y34+AG34+AO34</f>
        <v>2160</v>
      </c>
      <c r="AT34" s="13" t="n">
        <f aca="false">AP34*(1-$B$12)-AS34*$B$13/4</f>
        <v>686800.9</v>
      </c>
      <c r="AU34" s="13" t="n">
        <f aca="false">0</f>
        <v>0</v>
      </c>
      <c r="AV34" s="13" t="n">
        <f aca="false">AT34-AR34-AU34</f>
        <v>686800.9</v>
      </c>
      <c r="AW34" s="23" t="n">
        <f aca="false">(1+$B$16)^(-$A34/4)</f>
        <v>0.910916149021652</v>
      </c>
      <c r="AX34" s="13" t="n">
        <f aca="false">AV34*AW34</f>
        <v>625618.030972605</v>
      </c>
      <c r="AY34" s="13" t="n">
        <f aca="false">AV34</f>
        <v>686800.9</v>
      </c>
    </row>
    <row r="35" customFormat="false" ht="15" hidden="false" customHeight="false" outlineLevel="0" collapsed="false">
      <c r="A35" s="0" t="n">
        <v>6</v>
      </c>
      <c r="B35" s="0" t="n">
        <f aca="false">$A35-$G$4-1</f>
        <v>-5</v>
      </c>
      <c r="C35" s="0" t="n">
        <f aca="false">IF(B35&lt;0,-1,MOD(B35,$B$8+$B$10))</f>
        <v>-1</v>
      </c>
      <c r="D35" s="0" t="n">
        <f aca="false">IF(B35&lt;0,0,INT(B35/($B$8+$B$10)))</f>
        <v>0</v>
      </c>
      <c r="E35" s="13" t="n">
        <f aca="false">IF($A35&lt;=$G$4,$E$4,$E$4*(1-$H$4)^(D35+1))</f>
        <v>4200</v>
      </c>
      <c r="F35" s="13" t="n">
        <f aca="false">IF($A35&lt;=$G$4,$E$4*$F$4/4,IF(C35&gt;=$B$8+$B$9,E35*$B$4*(1+$B$5)^(($G$4+$B$8+D35*($B$8+$B$10))/4)/4,0))</f>
        <v>333900</v>
      </c>
      <c r="G35" s="13" t="n">
        <f aca="false">IF($A35&lt;=$G$4,$E$4*$F$4,IF(C35&gt;=$B$8,E35*$B$4*(1+$B$5)^(($G$4+$B$8+D35*($B$8+$B$10))/4),0))</f>
        <v>1335600</v>
      </c>
      <c r="H35" s="13" t="n">
        <f aca="false">IF($A35&lt;=$G$4,0,IF(C35=0,E35*$B$6*(1+$B$7)^(($G$4+D35*($B$8+$B$10))/4),0)+IF(C35=$B$8,$B$11*$B$4*(1+$B$5)^(($G$4+$B$8+D35*($B$8+$B$10))/4)*E35,0))</f>
        <v>0</v>
      </c>
      <c r="I35" s="23" t="n">
        <f aca="false">IF($A35&lt;=$G$4,0,IF(C35&lt;$B$8,E35,0))</f>
        <v>0</v>
      </c>
      <c r="J35" s="23" t="n">
        <f aca="false">$A35-$G$5-1</f>
        <v>-11</v>
      </c>
      <c r="K35" s="23" t="n">
        <f aca="false">IF(J35&lt;0,-1,MOD(J35,$B$8+$B$10))</f>
        <v>-1</v>
      </c>
      <c r="L35" s="23" t="n">
        <f aca="false">IF(J35&lt;0,0,INT(J35/($B$8+$B$10)))</f>
        <v>0</v>
      </c>
      <c r="M35" s="13" t="n">
        <f aca="false">IF($A35&lt;=$G$5,$E$5,$E$5*(1-$H$5)^(L35+1))</f>
        <v>3100</v>
      </c>
      <c r="N35" s="13" t="n">
        <f aca="false">IF($A35&lt;=$G$5,$E$5*$F$5/4,IF(K35&gt;=$B$8+$B$9,M35*$B$4*(1+$B$5)^(($G$5+$B$8+L35*($B$8+$B$10))/4)/4,0))</f>
        <v>236375</v>
      </c>
      <c r="O35" s="13" t="n">
        <f aca="false">IF($A35&lt;=$G$5,$E$5*$F$5,IF(K35&gt;=$B$8,M35*$B$4*(1+$B$5)^(($G$5+$B$8+L35*($B$8+$B$10))/4),0))</f>
        <v>945500</v>
      </c>
      <c r="P35" s="13" t="n">
        <f aca="false">IF($A35&lt;=$G$5,0,IF(K35=0,M35*$B$6*(1+$B$7)^(($G$5+L35*($B$8+$B$10))/4),0)+IF(K35=$B$8,$B$11*$B$4*(1+$B$5)^(($G$5+$B$8+L35*($B$8+$B$10))/4)*M35,0))</f>
        <v>0</v>
      </c>
      <c r="Q35" s="23" t="n">
        <f aca="false">IF($A35&lt;=$G$5,0,IF(K35&lt;$B$8,M35,0))</f>
        <v>0</v>
      </c>
      <c r="R35" s="23" t="n">
        <f aca="false">$A35-$G$6-1</f>
        <v>-21</v>
      </c>
      <c r="S35" s="23" t="n">
        <f aca="false">IF(R35&lt;0,-1,MOD(R35,$B$8+$B$10))</f>
        <v>-1</v>
      </c>
      <c r="T35" s="23" t="n">
        <f aca="false">IF(R35&lt;0,0,INT(R35/($B$8+$B$10)))</f>
        <v>0</v>
      </c>
      <c r="U35" s="13" t="n">
        <f aca="false">IF($A35&lt;=$G$6,$E$6,$E$6*(1-$H$6)^(T35+1))</f>
        <v>1540</v>
      </c>
      <c r="V35" s="13" t="n">
        <f aca="false">IF($A35&lt;=$G$6,$E$6*$F$6/4,IF(S35&gt;=$B$8+$B$9,U35*$B$4*(1+$B$5)^(($G$6+$B$8+T35*($B$8+$B$10))/4)/4,0))</f>
        <v>113960</v>
      </c>
      <c r="W35" s="13" t="n">
        <f aca="false">IF($A35&lt;=$G$6,$E$6*$F$6,IF(S35&gt;=$B$8,U35*$B$4*(1+$B$5)^(($G$6+$B$8+T35*($B$8+$B$10))/4),0))</f>
        <v>455840</v>
      </c>
      <c r="X35" s="13" t="n">
        <f aca="false">IF($A35&lt;=$G$6,0,IF(S35=0,U35*$B$6*(1+$B$7)^(($G$6+T35*($B$8+$B$10))/4),0)+IF(S35=$B$8,$B$11*$B$4*(1+$B$5)^(($G$6+$B$8+T35*($B$8+$B$10))/4)*U35,0))</f>
        <v>0</v>
      </c>
      <c r="Y35" s="23" t="n">
        <f aca="false">IF($A35&lt;=$G$6,0,IF(S35&lt;$B$8,U35,0))</f>
        <v>0</v>
      </c>
      <c r="Z35" s="23" t="n">
        <f aca="false">$A35-$G$7-1</f>
        <v>-1</v>
      </c>
      <c r="AA35" s="23" t="n">
        <f aca="false">IF(Z35&lt;0,-1,MOD(Z35,$B$8+$B$10))</f>
        <v>-1</v>
      </c>
      <c r="AB35" s="23" t="n">
        <f aca="false">IF(Z35&lt;0,0,INT(Z35/($B$8+$B$10)))</f>
        <v>0</v>
      </c>
      <c r="AC35" s="13" t="n">
        <f aca="false">IF($A35&lt;=$G$7,$E$7,$E$7*(1-$H$7)^(AB35+1))</f>
        <v>1000</v>
      </c>
      <c r="AD35" s="13" t="n">
        <f aca="false">IF($A35&lt;=$G$7,$E$7*$F$7/4,IF(AA35&gt;=$B$8+$B$9,AC35*$B$4*(1+$B$5)^(($G$7+$B$8+AB35*($B$8+$B$10))/4)/4,0))</f>
        <v>78000</v>
      </c>
      <c r="AE35" s="13" t="n">
        <f aca="false">IF($A35&lt;=$G$7,$E$7*$F$7,IF(AA35&gt;=$B$8,AC35*$B$4*(1+$B$5)^(($G$7+$B$8+AB35*($B$8+$B$10))/4),0))</f>
        <v>312000</v>
      </c>
      <c r="AF35" s="13" t="n">
        <f aca="false">IF($A35&lt;=$G$7,0,IF(AA35=0,AC35*$B$6*(1+$B$7)^(($G$7+AB35*($B$8+$B$10))/4),0)+IF(AA35=$B$8,$B$11*$B$4*(1+$B$5)^(($G$7+$B$8+AB35*($B$8+$B$10))/4)*AC35,0))</f>
        <v>0</v>
      </c>
      <c r="AG35" s="23" t="n">
        <f aca="false">IF($A35&lt;=$G$7,0,IF(AA35&lt;$B$8,AC35,0))</f>
        <v>0</v>
      </c>
      <c r="AH35" s="23" t="n">
        <f aca="false">$A35-$G$8-1</f>
        <v>5</v>
      </c>
      <c r="AI35" s="23" t="n">
        <f aca="false">IF(AH35&lt;0,-1,MOD(AH35,$B$8+$B$10))</f>
        <v>5</v>
      </c>
      <c r="AJ35" s="23" t="n">
        <f aca="false">IF(AH35&lt;0,0,INT(AH35/($B$8+$B$10)))</f>
        <v>0</v>
      </c>
      <c r="AK35" s="23" t="n">
        <f aca="false">IF($A35&lt;=$G$8,$E$8,$E$8*(1-$H$8)^(AJ35+1))</f>
        <v>2160</v>
      </c>
      <c r="AL35" s="13" t="n">
        <f aca="false">IF($A35&lt;=$G$8,$E$8*$F$8/4,IF(AI35&gt;=$B$8+$B$9,AK35*$B$4*(1+$B$5)^(($G$8+$B$8+AJ35*($B$8+$B$10))/4)/4,0))</f>
        <v>0</v>
      </c>
      <c r="AM35" s="13" t="n">
        <f aca="false">IF($A35&lt;=$G$8,$E$8*$F$8,IF(AI35&gt;=$B$8,AK35*$B$4*(1+$B$5)^(($G$8+$B$8+AJ35*($B$8+$B$10))/4),0))</f>
        <v>545742.762337793</v>
      </c>
      <c r="AN35" s="13" t="n">
        <f aca="false">IF($A35&lt;=$G$8,0,IF(AI35=0,AK35*$B$6*(1+$B$7)^(($G$8+AJ35*($B$8+$B$10))/4),0)+IF(AI35=$B$8,$B$11*$B$4*(1+$B$5)^(($G$8+$B$8+AJ35*($B$8+$B$10))/4)*AK35,0))</f>
        <v>65489.1314805351</v>
      </c>
      <c r="AO35" s="23" t="n">
        <f aca="false">IF($A35&lt;=$G$8,0,IF(AI35&lt;$B$8,AK35,0))</f>
        <v>0</v>
      </c>
      <c r="AP35" s="13" t="n">
        <f aca="false">F35+N35+V35+AD35+AL35</f>
        <v>762235</v>
      </c>
      <c r="AQ35" s="13" t="n">
        <f aca="false">G35+O35+W35+AE35+AM35</f>
        <v>3594682.76233779</v>
      </c>
      <c r="AR35" s="13" t="n">
        <f aca="false">H35+P35+X35+AF35+AN35+IF($A35=$B$15,$B$14,0)</f>
        <v>65489.1314805351</v>
      </c>
      <c r="AS35" s="23" t="n">
        <f aca="false">I35+Q35+Y35+AG35+AO35</f>
        <v>0</v>
      </c>
      <c r="AT35" s="13" t="n">
        <f aca="false">AP35*(1-$B$12)-AS35*$B$13/4</f>
        <v>716500.9</v>
      </c>
      <c r="AU35" s="13" t="n">
        <f aca="false">0</f>
        <v>0</v>
      </c>
      <c r="AV35" s="13" t="n">
        <f aca="false">AT35-AR35-AU35</f>
        <v>651011.768519465</v>
      </c>
      <c r="AW35" s="23" t="n">
        <f aca="false">(1+$B$16)^(-$A35/4)</f>
        <v>0.894075268415941</v>
      </c>
      <c r="AX35" s="13" t="n">
        <f aca="false">AV35*AW35</f>
        <v>582053.521680977</v>
      </c>
      <c r="AY35" s="13" t="n">
        <f aca="false">AV35</f>
        <v>651011.768519465</v>
      </c>
    </row>
    <row r="36" customFormat="false" ht="15" hidden="false" customHeight="false" outlineLevel="0" collapsed="false">
      <c r="A36" s="0" t="n">
        <v>7</v>
      </c>
      <c r="B36" s="0" t="n">
        <f aca="false">$A36-$G$4-1</f>
        <v>-4</v>
      </c>
      <c r="C36" s="0" t="n">
        <f aca="false">IF(B36&lt;0,-1,MOD(B36,$B$8+$B$10))</f>
        <v>-1</v>
      </c>
      <c r="D36" s="0" t="n">
        <f aca="false">IF(B36&lt;0,0,INT(B36/($B$8+$B$10)))</f>
        <v>0</v>
      </c>
      <c r="E36" s="13" t="n">
        <f aca="false">IF($A36&lt;=$G$4,$E$4,$E$4*(1-$H$4)^(D36+1))</f>
        <v>4200</v>
      </c>
      <c r="F36" s="13" t="n">
        <f aca="false">IF($A36&lt;=$G$4,$E$4*$F$4/4,IF(C36&gt;=$B$8+$B$9,E36*$B$4*(1+$B$5)^(($G$4+$B$8+D36*($B$8+$B$10))/4)/4,0))</f>
        <v>333900</v>
      </c>
      <c r="G36" s="13" t="n">
        <f aca="false">IF($A36&lt;=$G$4,$E$4*$F$4,IF(C36&gt;=$B$8,E36*$B$4*(1+$B$5)^(($G$4+$B$8+D36*($B$8+$B$10))/4),0))</f>
        <v>1335600</v>
      </c>
      <c r="H36" s="13" t="n">
        <f aca="false">IF($A36&lt;=$G$4,0,IF(C36=0,E36*$B$6*(1+$B$7)^(($G$4+D36*($B$8+$B$10))/4),0)+IF(C36=$B$8,$B$11*$B$4*(1+$B$5)^(($G$4+$B$8+D36*($B$8+$B$10))/4)*E36,0))</f>
        <v>0</v>
      </c>
      <c r="I36" s="23" t="n">
        <f aca="false">IF($A36&lt;=$G$4,0,IF(C36&lt;$B$8,E36,0))</f>
        <v>0</v>
      </c>
      <c r="J36" s="23" t="n">
        <f aca="false">$A36-$G$5-1</f>
        <v>-10</v>
      </c>
      <c r="K36" s="23" t="n">
        <f aca="false">IF(J36&lt;0,-1,MOD(J36,$B$8+$B$10))</f>
        <v>-1</v>
      </c>
      <c r="L36" s="23" t="n">
        <f aca="false">IF(J36&lt;0,0,INT(J36/($B$8+$B$10)))</f>
        <v>0</v>
      </c>
      <c r="M36" s="13" t="n">
        <f aca="false">IF($A36&lt;=$G$5,$E$5,$E$5*(1-$H$5)^(L36+1))</f>
        <v>3100</v>
      </c>
      <c r="N36" s="13" t="n">
        <f aca="false">IF($A36&lt;=$G$5,$E$5*$F$5/4,IF(K36&gt;=$B$8+$B$9,M36*$B$4*(1+$B$5)^(($G$5+$B$8+L36*($B$8+$B$10))/4)/4,0))</f>
        <v>236375</v>
      </c>
      <c r="O36" s="13" t="n">
        <f aca="false">IF($A36&lt;=$G$5,$E$5*$F$5,IF(K36&gt;=$B$8,M36*$B$4*(1+$B$5)^(($G$5+$B$8+L36*($B$8+$B$10))/4),0))</f>
        <v>945500</v>
      </c>
      <c r="P36" s="13" t="n">
        <f aca="false">IF($A36&lt;=$G$5,0,IF(K36=0,M36*$B$6*(1+$B$7)^(($G$5+L36*($B$8+$B$10))/4),0)+IF(K36=$B$8,$B$11*$B$4*(1+$B$5)^(($G$5+$B$8+L36*($B$8+$B$10))/4)*M36,0))</f>
        <v>0</v>
      </c>
      <c r="Q36" s="23" t="n">
        <f aca="false">IF($A36&lt;=$G$5,0,IF(K36&lt;$B$8,M36,0))</f>
        <v>0</v>
      </c>
      <c r="R36" s="23" t="n">
        <f aca="false">$A36-$G$6-1</f>
        <v>-20</v>
      </c>
      <c r="S36" s="23" t="n">
        <f aca="false">IF(R36&lt;0,-1,MOD(R36,$B$8+$B$10))</f>
        <v>-1</v>
      </c>
      <c r="T36" s="23" t="n">
        <f aca="false">IF(R36&lt;0,0,INT(R36/($B$8+$B$10)))</f>
        <v>0</v>
      </c>
      <c r="U36" s="13" t="n">
        <f aca="false">IF($A36&lt;=$G$6,$E$6,$E$6*(1-$H$6)^(T36+1))</f>
        <v>1540</v>
      </c>
      <c r="V36" s="13" t="n">
        <f aca="false">IF($A36&lt;=$G$6,$E$6*$F$6/4,IF(S36&gt;=$B$8+$B$9,U36*$B$4*(1+$B$5)^(($G$6+$B$8+T36*($B$8+$B$10))/4)/4,0))</f>
        <v>113960</v>
      </c>
      <c r="W36" s="13" t="n">
        <f aca="false">IF($A36&lt;=$G$6,$E$6*$F$6,IF(S36&gt;=$B$8,U36*$B$4*(1+$B$5)^(($G$6+$B$8+T36*($B$8+$B$10))/4),0))</f>
        <v>455840</v>
      </c>
      <c r="X36" s="13" t="n">
        <f aca="false">IF($A36&lt;=$G$6,0,IF(S36=0,U36*$B$6*(1+$B$7)^(($G$6+T36*($B$8+$B$10))/4),0)+IF(S36=$B$8,$B$11*$B$4*(1+$B$5)^(($G$6+$B$8+T36*($B$8+$B$10))/4)*U36,0))</f>
        <v>0</v>
      </c>
      <c r="Y36" s="23" t="n">
        <f aca="false">IF($A36&lt;=$G$6,0,IF(S36&lt;$B$8,U36,0))</f>
        <v>0</v>
      </c>
      <c r="Z36" s="23" t="n">
        <f aca="false">$A36-$G$7-1</f>
        <v>0</v>
      </c>
      <c r="AA36" s="23" t="n">
        <f aca="false">IF(Z36&lt;0,-1,MOD(Z36,$B$8+$B$10))</f>
        <v>0</v>
      </c>
      <c r="AB36" s="23" t="n">
        <f aca="false">IF(Z36&lt;0,0,INT(Z36/($B$8+$B$10)))</f>
        <v>0</v>
      </c>
      <c r="AC36" s="23" t="n">
        <f aca="false">IF($A36&lt;=$G$7,$E$7,$E$7*(1-$H$7)^(AB36+1))</f>
        <v>1000</v>
      </c>
      <c r="AD36" s="13" t="n">
        <f aca="false">IF($A36&lt;=$G$7,$E$7*$F$7/4,IF(AA36&gt;=$B$8+$B$9,AC36*$B$4*(1+$B$5)^(($G$7+$B$8+AB36*($B$8+$B$10))/4)/4,0))</f>
        <v>0</v>
      </c>
      <c r="AE36" s="13" t="n">
        <f aca="false">IF($A36&lt;=$G$7,$E$7*$F$7,IF(AA36&gt;=$B$8,AC36*$B$4*(1+$B$5)^(($G$7+$B$8+AB36*($B$8+$B$10))/4),0))</f>
        <v>0</v>
      </c>
      <c r="AF36" s="13" t="n">
        <f aca="false">IF($A36&lt;=$G$7,0,IF(AA36=0,AC36*$B$6*(1+$B$7)^(($G$7+AB36*($B$8+$B$10))/4),0)+IF(AA36=$B$8,$B$11*$B$4*(1+$B$5)^(($G$7+$B$8+AB36*($B$8+$B$10))/4)*AC36,0))</f>
        <v>93396.0066731977</v>
      </c>
      <c r="AG36" s="23" t="n">
        <f aca="false">IF($A36&lt;=$G$7,0,IF(AA36&lt;$B$8,AC36,0))</f>
        <v>1000</v>
      </c>
      <c r="AH36" s="23" t="n">
        <f aca="false">$A36-$G$8-1</f>
        <v>6</v>
      </c>
      <c r="AI36" s="23" t="n">
        <f aca="false">IF(AH36&lt;0,-1,MOD(AH36,$B$8+$B$10))</f>
        <v>6</v>
      </c>
      <c r="AJ36" s="23" t="n">
        <f aca="false">IF(AH36&lt;0,0,INT(AH36/($B$8+$B$10)))</f>
        <v>0</v>
      </c>
      <c r="AK36" s="23" t="n">
        <f aca="false">IF($A36&lt;=$G$8,$E$8,$E$8*(1-$H$8)^(AJ36+1))</f>
        <v>2160</v>
      </c>
      <c r="AL36" s="13" t="n">
        <f aca="false">IF($A36&lt;=$G$8,$E$8*$F$8/4,IF(AI36&gt;=$B$8+$B$9,AK36*$B$4*(1+$B$5)^(($G$8+$B$8+AJ36*($B$8+$B$10))/4)/4,0))</f>
        <v>0</v>
      </c>
      <c r="AM36" s="13" t="n">
        <f aca="false">IF($A36&lt;=$G$8,$E$8*$F$8,IF(AI36&gt;=$B$8,AK36*$B$4*(1+$B$5)^(($G$8+$B$8+AJ36*($B$8+$B$10))/4),0))</f>
        <v>545742.762337793</v>
      </c>
      <c r="AN36" s="13" t="n">
        <f aca="false">IF($A36&lt;=$G$8,0,IF(AI36=0,AK36*$B$6*(1+$B$7)^(($G$8+AJ36*($B$8+$B$10))/4),0)+IF(AI36=$B$8,$B$11*$B$4*(1+$B$5)^(($G$8+$B$8+AJ36*($B$8+$B$10))/4)*AK36,0))</f>
        <v>0</v>
      </c>
      <c r="AO36" s="23" t="n">
        <f aca="false">IF($A36&lt;=$G$8,0,IF(AI36&lt;$B$8,AK36,0))</f>
        <v>0</v>
      </c>
      <c r="AP36" s="13" t="n">
        <f aca="false">F36+N36+V36+AD36+AL36</f>
        <v>684235</v>
      </c>
      <c r="AQ36" s="13" t="n">
        <f aca="false">G36+O36+W36+AE36+AM36</f>
        <v>3282682.76233779</v>
      </c>
      <c r="AR36" s="13" t="n">
        <f aca="false">H36+P36+X36+AF36+AN36+IF($A36=$B$15,$B$14,0)</f>
        <v>93396.0066731977</v>
      </c>
      <c r="AS36" s="23" t="n">
        <f aca="false">I36+Q36+Y36+AG36+AO36</f>
        <v>1000</v>
      </c>
      <c r="AT36" s="13" t="n">
        <f aca="false">AP36*(1-$B$12)-AS36*$B$13/4</f>
        <v>629430.9</v>
      </c>
      <c r="AU36" s="13" t="n">
        <f aca="false">0</f>
        <v>0</v>
      </c>
      <c r="AV36" s="13" t="n">
        <f aca="false">AT36-AR36-AU36</f>
        <v>536034.893326802</v>
      </c>
      <c r="AW36" s="23" t="n">
        <f aca="false">(1+$B$16)^(-$A36/4)</f>
        <v>0.877545739475122</v>
      </c>
      <c r="AX36" s="13" t="n">
        <f aca="false">AV36*AW36</f>
        <v>470395.136848937</v>
      </c>
      <c r="AY36" s="13" t="n">
        <f aca="false">AV36</f>
        <v>536034.893326802</v>
      </c>
    </row>
    <row r="37" customFormat="false" ht="15" hidden="false" customHeight="false" outlineLevel="0" collapsed="false">
      <c r="A37" s="0" t="n">
        <v>8</v>
      </c>
      <c r="B37" s="0" t="n">
        <f aca="false">$A37-$G$4-1</f>
        <v>-3</v>
      </c>
      <c r="C37" s="0" t="n">
        <f aca="false">IF(B37&lt;0,-1,MOD(B37,$B$8+$B$10))</f>
        <v>-1</v>
      </c>
      <c r="D37" s="0" t="n">
        <f aca="false">IF(B37&lt;0,0,INT(B37/($B$8+$B$10)))</f>
        <v>0</v>
      </c>
      <c r="E37" s="13" t="n">
        <f aca="false">IF($A37&lt;=$G$4,$E$4,$E$4*(1-$H$4)^(D37+1))</f>
        <v>4200</v>
      </c>
      <c r="F37" s="13" t="n">
        <f aca="false">IF($A37&lt;=$G$4,$E$4*$F$4/4,IF(C37&gt;=$B$8+$B$9,E37*$B$4*(1+$B$5)^(($G$4+$B$8+D37*($B$8+$B$10))/4)/4,0))</f>
        <v>333900</v>
      </c>
      <c r="G37" s="13" t="n">
        <f aca="false">IF($A37&lt;=$G$4,$E$4*$F$4,IF(C37&gt;=$B$8,E37*$B$4*(1+$B$5)^(($G$4+$B$8+D37*($B$8+$B$10))/4),0))</f>
        <v>1335600</v>
      </c>
      <c r="H37" s="13" t="n">
        <f aca="false">IF($A37&lt;=$G$4,0,IF(C37=0,E37*$B$6*(1+$B$7)^(($G$4+D37*($B$8+$B$10))/4),0)+IF(C37=$B$8,$B$11*$B$4*(1+$B$5)^(($G$4+$B$8+D37*($B$8+$B$10))/4)*E37,0))</f>
        <v>0</v>
      </c>
      <c r="I37" s="23" t="n">
        <f aca="false">IF($A37&lt;=$G$4,0,IF(C37&lt;$B$8,E37,0))</f>
        <v>0</v>
      </c>
      <c r="J37" s="23" t="n">
        <f aca="false">$A37-$G$5-1</f>
        <v>-9</v>
      </c>
      <c r="K37" s="23" t="n">
        <f aca="false">IF(J37&lt;0,-1,MOD(J37,$B$8+$B$10))</f>
        <v>-1</v>
      </c>
      <c r="L37" s="23" t="n">
        <f aca="false">IF(J37&lt;0,0,INT(J37/($B$8+$B$10)))</f>
        <v>0</v>
      </c>
      <c r="M37" s="13" t="n">
        <f aca="false">IF($A37&lt;=$G$5,$E$5,$E$5*(1-$H$5)^(L37+1))</f>
        <v>3100</v>
      </c>
      <c r="N37" s="13" t="n">
        <f aca="false">IF($A37&lt;=$G$5,$E$5*$F$5/4,IF(K37&gt;=$B$8+$B$9,M37*$B$4*(1+$B$5)^(($G$5+$B$8+L37*($B$8+$B$10))/4)/4,0))</f>
        <v>236375</v>
      </c>
      <c r="O37" s="13" t="n">
        <f aca="false">IF($A37&lt;=$G$5,$E$5*$F$5,IF(K37&gt;=$B$8,M37*$B$4*(1+$B$5)^(($G$5+$B$8+L37*($B$8+$B$10))/4),0))</f>
        <v>945500</v>
      </c>
      <c r="P37" s="13" t="n">
        <f aca="false">IF($A37&lt;=$G$5,0,IF(K37=0,M37*$B$6*(1+$B$7)^(($G$5+L37*($B$8+$B$10))/4),0)+IF(K37=$B$8,$B$11*$B$4*(1+$B$5)^(($G$5+$B$8+L37*($B$8+$B$10))/4)*M37,0))</f>
        <v>0</v>
      </c>
      <c r="Q37" s="23" t="n">
        <f aca="false">IF($A37&lt;=$G$5,0,IF(K37&lt;$B$8,M37,0))</f>
        <v>0</v>
      </c>
      <c r="R37" s="23" t="n">
        <f aca="false">$A37-$G$6-1</f>
        <v>-19</v>
      </c>
      <c r="S37" s="23" t="n">
        <f aca="false">IF(R37&lt;0,-1,MOD(R37,$B$8+$B$10))</f>
        <v>-1</v>
      </c>
      <c r="T37" s="23" t="n">
        <f aca="false">IF(R37&lt;0,0,INT(R37/($B$8+$B$10)))</f>
        <v>0</v>
      </c>
      <c r="U37" s="13" t="n">
        <f aca="false">IF($A37&lt;=$G$6,$E$6,$E$6*(1-$H$6)^(T37+1))</f>
        <v>1540</v>
      </c>
      <c r="V37" s="13" t="n">
        <f aca="false">IF($A37&lt;=$G$6,$E$6*$F$6/4,IF(S37&gt;=$B$8+$B$9,U37*$B$4*(1+$B$5)^(($G$6+$B$8+T37*($B$8+$B$10))/4)/4,0))</f>
        <v>113960</v>
      </c>
      <c r="W37" s="13" t="n">
        <f aca="false">IF($A37&lt;=$G$6,$E$6*$F$6,IF(S37&gt;=$B$8,U37*$B$4*(1+$B$5)^(($G$6+$B$8+T37*($B$8+$B$10))/4),0))</f>
        <v>455840</v>
      </c>
      <c r="X37" s="13" t="n">
        <f aca="false">IF($A37&lt;=$G$6,0,IF(S37=0,U37*$B$6*(1+$B$7)^(($G$6+T37*($B$8+$B$10))/4),0)+IF(S37=$B$8,$B$11*$B$4*(1+$B$5)^(($G$6+$B$8+T37*($B$8+$B$10))/4)*U37,0))</f>
        <v>0</v>
      </c>
      <c r="Y37" s="23" t="n">
        <f aca="false">IF($A37&lt;=$G$6,0,IF(S37&lt;$B$8,U37,0))</f>
        <v>0</v>
      </c>
      <c r="Z37" s="23" t="n">
        <f aca="false">$A37-$G$7-1</f>
        <v>1</v>
      </c>
      <c r="AA37" s="23" t="n">
        <f aca="false">IF(Z37&lt;0,-1,MOD(Z37,$B$8+$B$10))</f>
        <v>1</v>
      </c>
      <c r="AB37" s="23" t="n">
        <f aca="false">IF(Z37&lt;0,0,INT(Z37/($B$8+$B$10)))</f>
        <v>0</v>
      </c>
      <c r="AC37" s="23" t="n">
        <f aca="false">IF($A37&lt;=$G$7,$E$7,$E$7*(1-$H$7)^(AB37+1))</f>
        <v>1000</v>
      </c>
      <c r="AD37" s="13" t="n">
        <f aca="false">IF($A37&lt;=$G$7,$E$7*$F$7/4,IF(AA37&gt;=$B$8+$B$9,AC37*$B$4*(1+$B$5)^(($G$7+$B$8+AB37*($B$8+$B$10))/4)/4,0))</f>
        <v>0</v>
      </c>
      <c r="AE37" s="13" t="n">
        <f aca="false">IF($A37&lt;=$G$7,$E$7*$F$7,IF(AA37&gt;=$B$8,AC37*$B$4*(1+$B$5)^(($G$7+$B$8+AB37*($B$8+$B$10))/4),0))</f>
        <v>0</v>
      </c>
      <c r="AF37" s="13" t="n">
        <f aca="false">IF($A37&lt;=$G$7,0,IF(AA37=0,AC37*$B$6*(1+$B$7)^(($G$7+AB37*($B$8+$B$10))/4),0)+IF(AA37=$B$8,$B$11*$B$4*(1+$B$5)^(($G$7+$B$8+AB37*($B$8+$B$10))/4)*AC37,0))</f>
        <v>0</v>
      </c>
      <c r="AG37" s="23" t="n">
        <f aca="false">IF($A37&lt;=$G$7,0,IF(AA37&lt;$B$8,AC37,0))</f>
        <v>1000</v>
      </c>
      <c r="AH37" s="23" t="n">
        <f aca="false">$A37-$G$8-1</f>
        <v>7</v>
      </c>
      <c r="AI37" s="23" t="n">
        <f aca="false">IF(AH37&lt;0,-1,MOD(AH37,$B$8+$B$10))</f>
        <v>7</v>
      </c>
      <c r="AJ37" s="23" t="n">
        <f aca="false">IF(AH37&lt;0,0,INT(AH37/($B$8+$B$10)))</f>
        <v>0</v>
      </c>
      <c r="AK37" s="23" t="n">
        <f aca="false">IF($A37&lt;=$G$8,$E$8,$E$8*(1-$H$8)^(AJ37+1))</f>
        <v>2160</v>
      </c>
      <c r="AL37" s="13" t="n">
        <f aca="false">IF($A37&lt;=$G$8,$E$8*$F$8/4,IF(AI37&gt;=$B$8+$B$9,AK37*$B$4*(1+$B$5)^(($G$8+$B$8+AJ37*($B$8+$B$10))/4)/4,0))</f>
        <v>0</v>
      </c>
      <c r="AM37" s="13" t="n">
        <f aca="false">IF($A37&lt;=$G$8,$E$8*$F$8,IF(AI37&gt;=$B$8,AK37*$B$4*(1+$B$5)^(($G$8+$B$8+AJ37*($B$8+$B$10))/4),0))</f>
        <v>545742.762337793</v>
      </c>
      <c r="AN37" s="13" t="n">
        <f aca="false">IF($A37&lt;=$G$8,0,IF(AI37=0,AK37*$B$6*(1+$B$7)^(($G$8+AJ37*($B$8+$B$10))/4),0)+IF(AI37=$B$8,$B$11*$B$4*(1+$B$5)^(($G$8+$B$8+AJ37*($B$8+$B$10))/4)*AK37,0))</f>
        <v>0</v>
      </c>
      <c r="AO37" s="23" t="n">
        <f aca="false">IF($A37&lt;=$G$8,0,IF(AI37&lt;$B$8,AK37,0))</f>
        <v>0</v>
      </c>
      <c r="AP37" s="13" t="n">
        <f aca="false">F37+N37+V37+AD37+AL37</f>
        <v>684235</v>
      </c>
      <c r="AQ37" s="13" t="n">
        <f aca="false">G37+O37+W37+AE37+AM37</f>
        <v>3282682.76233779</v>
      </c>
      <c r="AR37" s="13" t="n">
        <f aca="false">H37+P37+X37+AF37+AN37+IF($A37=$B$15,$B$14,0)</f>
        <v>0</v>
      </c>
      <c r="AS37" s="23" t="n">
        <f aca="false">I37+Q37+Y37+AG37+AO37</f>
        <v>1000</v>
      </c>
      <c r="AT37" s="13" t="n">
        <f aca="false">AP37*(1-$B$12)-AS37*$B$13/4</f>
        <v>629430.9</v>
      </c>
      <c r="AU37" s="13" t="n">
        <f aca="false">0</f>
        <v>0</v>
      </c>
      <c r="AV37" s="13" t="n">
        <f aca="false">AT37-AR37-AU37</f>
        <v>629430.9</v>
      </c>
      <c r="AW37" s="23" t="n">
        <f aca="false">(1+$B$16)^(-$A37/4)</f>
        <v>0.861321805976497</v>
      </c>
      <c r="AX37" s="13" t="n">
        <f aca="false">AV37*AW37</f>
        <v>542142.559525412</v>
      </c>
      <c r="AY37" s="13" t="n">
        <f aca="false">AV37</f>
        <v>629430.9</v>
      </c>
    </row>
    <row r="38" customFormat="false" ht="15" hidden="false" customHeight="false" outlineLevel="0" collapsed="false">
      <c r="A38" s="0" t="n">
        <v>9</v>
      </c>
      <c r="B38" s="0" t="n">
        <f aca="false">$A38-$G$4-1</f>
        <v>-2</v>
      </c>
      <c r="C38" s="0" t="n">
        <f aca="false">IF(B38&lt;0,-1,MOD(B38,$B$8+$B$10))</f>
        <v>-1</v>
      </c>
      <c r="D38" s="0" t="n">
        <f aca="false">IF(B38&lt;0,0,INT(B38/($B$8+$B$10)))</f>
        <v>0</v>
      </c>
      <c r="E38" s="13" t="n">
        <f aca="false">IF($A38&lt;=$G$4,$E$4,$E$4*(1-$H$4)^(D38+1))</f>
        <v>4200</v>
      </c>
      <c r="F38" s="13" t="n">
        <f aca="false">IF($A38&lt;=$G$4,$E$4*$F$4/4,IF(C38&gt;=$B$8+$B$9,E38*$B$4*(1+$B$5)^(($G$4+$B$8+D38*($B$8+$B$10))/4)/4,0))</f>
        <v>333900</v>
      </c>
      <c r="G38" s="13" t="n">
        <f aca="false">IF($A38&lt;=$G$4,$E$4*$F$4,IF(C38&gt;=$B$8,E38*$B$4*(1+$B$5)^(($G$4+$B$8+D38*($B$8+$B$10))/4),0))</f>
        <v>1335600</v>
      </c>
      <c r="H38" s="13" t="n">
        <f aca="false">IF($A38&lt;=$G$4,0,IF(C38=0,E38*$B$6*(1+$B$7)^(($G$4+D38*($B$8+$B$10))/4),0)+IF(C38=$B$8,$B$11*$B$4*(1+$B$5)^(($G$4+$B$8+D38*($B$8+$B$10))/4)*E38,0))</f>
        <v>0</v>
      </c>
      <c r="I38" s="23" t="n">
        <f aca="false">IF($A38&lt;=$G$4,0,IF(C38&lt;$B$8,E38,0))</f>
        <v>0</v>
      </c>
      <c r="J38" s="23" t="n">
        <f aca="false">$A38-$G$5-1</f>
        <v>-8</v>
      </c>
      <c r="K38" s="23" t="n">
        <f aca="false">IF(J38&lt;0,-1,MOD(J38,$B$8+$B$10))</f>
        <v>-1</v>
      </c>
      <c r="L38" s="23" t="n">
        <f aca="false">IF(J38&lt;0,0,INT(J38/($B$8+$B$10)))</f>
        <v>0</v>
      </c>
      <c r="M38" s="13" t="n">
        <f aca="false">IF($A38&lt;=$G$5,$E$5,$E$5*(1-$H$5)^(L38+1))</f>
        <v>3100</v>
      </c>
      <c r="N38" s="13" t="n">
        <f aca="false">IF($A38&lt;=$G$5,$E$5*$F$5/4,IF(K38&gt;=$B$8+$B$9,M38*$B$4*(1+$B$5)^(($G$5+$B$8+L38*($B$8+$B$10))/4)/4,0))</f>
        <v>236375</v>
      </c>
      <c r="O38" s="13" t="n">
        <f aca="false">IF($A38&lt;=$G$5,$E$5*$F$5,IF(K38&gt;=$B$8,M38*$B$4*(1+$B$5)^(($G$5+$B$8+L38*($B$8+$B$10))/4),0))</f>
        <v>945500</v>
      </c>
      <c r="P38" s="13" t="n">
        <f aca="false">IF($A38&lt;=$G$5,0,IF(K38=0,M38*$B$6*(1+$B$7)^(($G$5+L38*($B$8+$B$10))/4),0)+IF(K38=$B$8,$B$11*$B$4*(1+$B$5)^(($G$5+$B$8+L38*($B$8+$B$10))/4)*M38,0))</f>
        <v>0</v>
      </c>
      <c r="Q38" s="23" t="n">
        <f aca="false">IF($A38&lt;=$G$5,0,IF(K38&lt;$B$8,M38,0))</f>
        <v>0</v>
      </c>
      <c r="R38" s="23" t="n">
        <f aca="false">$A38-$G$6-1</f>
        <v>-18</v>
      </c>
      <c r="S38" s="23" t="n">
        <f aca="false">IF(R38&lt;0,-1,MOD(R38,$B$8+$B$10))</f>
        <v>-1</v>
      </c>
      <c r="T38" s="23" t="n">
        <f aca="false">IF(R38&lt;0,0,INT(R38/($B$8+$B$10)))</f>
        <v>0</v>
      </c>
      <c r="U38" s="13" t="n">
        <f aca="false">IF($A38&lt;=$G$6,$E$6,$E$6*(1-$H$6)^(T38+1))</f>
        <v>1540</v>
      </c>
      <c r="V38" s="13" t="n">
        <f aca="false">IF($A38&lt;=$G$6,$E$6*$F$6/4,IF(S38&gt;=$B$8+$B$9,U38*$B$4*(1+$B$5)^(($G$6+$B$8+T38*($B$8+$B$10))/4)/4,0))</f>
        <v>113960</v>
      </c>
      <c r="W38" s="13" t="n">
        <f aca="false">IF($A38&lt;=$G$6,$E$6*$F$6,IF(S38&gt;=$B$8,U38*$B$4*(1+$B$5)^(($G$6+$B$8+T38*($B$8+$B$10))/4),0))</f>
        <v>455840</v>
      </c>
      <c r="X38" s="13" t="n">
        <f aca="false">IF($A38&lt;=$G$6,0,IF(S38=0,U38*$B$6*(1+$B$7)^(($G$6+T38*($B$8+$B$10))/4),0)+IF(S38=$B$8,$B$11*$B$4*(1+$B$5)^(($G$6+$B$8+T38*($B$8+$B$10))/4)*U38,0))</f>
        <v>0</v>
      </c>
      <c r="Y38" s="23" t="n">
        <f aca="false">IF($A38&lt;=$G$6,0,IF(S38&lt;$B$8,U38,0))</f>
        <v>0</v>
      </c>
      <c r="Z38" s="23" t="n">
        <f aca="false">$A38-$G$7-1</f>
        <v>2</v>
      </c>
      <c r="AA38" s="23" t="n">
        <f aca="false">IF(Z38&lt;0,-1,MOD(Z38,$B$8+$B$10))</f>
        <v>2</v>
      </c>
      <c r="AB38" s="23" t="n">
        <f aca="false">IF(Z38&lt;0,0,INT(Z38/($B$8+$B$10)))</f>
        <v>0</v>
      </c>
      <c r="AC38" s="23" t="n">
        <f aca="false">IF($A38&lt;=$G$7,$E$7,$E$7*(1-$H$7)^(AB38+1))</f>
        <v>1000</v>
      </c>
      <c r="AD38" s="13" t="n">
        <f aca="false">IF($A38&lt;=$G$7,$E$7*$F$7/4,IF(AA38&gt;=$B$8+$B$9,AC38*$B$4*(1+$B$5)^(($G$7+$B$8+AB38*($B$8+$B$10))/4)/4,0))</f>
        <v>0</v>
      </c>
      <c r="AE38" s="13" t="n">
        <f aca="false">IF($A38&lt;=$G$7,$E$7*$F$7,IF(AA38&gt;=$B$8,AC38*$B$4*(1+$B$5)^(($G$7+$B$8+AB38*($B$8+$B$10))/4),0))</f>
        <v>0</v>
      </c>
      <c r="AF38" s="13" t="n">
        <f aca="false">IF($A38&lt;=$G$7,0,IF(AA38=0,AC38*$B$6*(1+$B$7)^(($G$7+AB38*($B$8+$B$10))/4),0)+IF(AA38=$B$8,$B$11*$B$4*(1+$B$5)^(($G$7+$B$8+AB38*($B$8+$B$10))/4)*AC38,0))</f>
        <v>0</v>
      </c>
      <c r="AG38" s="23" t="n">
        <f aca="false">IF($A38&lt;=$G$7,0,IF(AA38&lt;$B$8,AC38,0))</f>
        <v>1000</v>
      </c>
      <c r="AH38" s="23" t="n">
        <f aca="false">$A38-$G$8-1</f>
        <v>8</v>
      </c>
      <c r="AI38" s="23" t="n">
        <f aca="false">IF(AH38&lt;0,-1,MOD(AH38,$B$8+$B$10))</f>
        <v>8</v>
      </c>
      <c r="AJ38" s="23" t="n">
        <f aca="false">IF(AH38&lt;0,0,INT(AH38/($B$8+$B$10)))</f>
        <v>0</v>
      </c>
      <c r="AK38" s="23" t="n">
        <f aca="false">IF($A38&lt;=$G$8,$E$8,$E$8*(1-$H$8)^(AJ38+1))</f>
        <v>2160</v>
      </c>
      <c r="AL38" s="13" t="n">
        <f aca="false">IF($A38&lt;=$G$8,$E$8*$F$8/4,IF(AI38&gt;=$B$8+$B$9,AK38*$B$4*(1+$B$5)^(($G$8+$B$8+AJ38*($B$8+$B$10))/4)/4,0))</f>
        <v>0</v>
      </c>
      <c r="AM38" s="13" t="n">
        <f aca="false">IF($A38&lt;=$G$8,$E$8*$F$8,IF(AI38&gt;=$B$8,AK38*$B$4*(1+$B$5)^(($G$8+$B$8+AJ38*($B$8+$B$10))/4),0))</f>
        <v>545742.762337793</v>
      </c>
      <c r="AN38" s="13" t="n">
        <f aca="false">IF($A38&lt;=$G$8,0,IF(AI38=0,AK38*$B$6*(1+$B$7)^(($G$8+AJ38*($B$8+$B$10))/4),0)+IF(AI38=$B$8,$B$11*$B$4*(1+$B$5)^(($G$8+$B$8+AJ38*($B$8+$B$10))/4)*AK38,0))</f>
        <v>0</v>
      </c>
      <c r="AO38" s="23" t="n">
        <f aca="false">IF($A38&lt;=$G$8,0,IF(AI38&lt;$B$8,AK38,0))</f>
        <v>0</v>
      </c>
      <c r="AP38" s="13" t="n">
        <f aca="false">F38+N38+V38+AD38+AL38</f>
        <v>684235</v>
      </c>
      <c r="AQ38" s="13" t="n">
        <f aca="false">G38+O38+W38+AE38+AM38</f>
        <v>3282682.76233779</v>
      </c>
      <c r="AR38" s="13" t="n">
        <f aca="false">H38+P38+X38+AF38+AN38+IF($A38=$B$15,$B$14,0)</f>
        <v>0</v>
      </c>
      <c r="AS38" s="23" t="n">
        <f aca="false">I38+Q38+Y38+AG38+AO38</f>
        <v>1000</v>
      </c>
      <c r="AT38" s="13" t="n">
        <f aca="false">AP38*(1-$B$12)-AS38*$B$13/4</f>
        <v>629430.9</v>
      </c>
      <c r="AU38" s="13" t="n">
        <f aca="false">0</f>
        <v>0</v>
      </c>
      <c r="AV38" s="13" t="n">
        <f aca="false">AT38-AR38-AU38</f>
        <v>629430.9</v>
      </c>
      <c r="AW38" s="23" t="n">
        <f aca="false">(1+$B$16)^(-$A38/4)</f>
        <v>0.845397818117543</v>
      </c>
      <c r="AX38" s="13" t="n">
        <f aca="false">AV38*AW38</f>
        <v>532119.509515761</v>
      </c>
      <c r="AY38" s="13" t="n">
        <f aca="false">AV38</f>
        <v>629430.9</v>
      </c>
    </row>
    <row r="39" customFormat="false" ht="15" hidden="false" customHeight="false" outlineLevel="0" collapsed="false">
      <c r="A39" s="0" t="n">
        <v>10</v>
      </c>
      <c r="B39" s="0" t="n">
        <f aca="false">$A39-$G$4-1</f>
        <v>-1</v>
      </c>
      <c r="C39" s="0" t="n">
        <f aca="false">IF(B39&lt;0,-1,MOD(B39,$B$8+$B$10))</f>
        <v>-1</v>
      </c>
      <c r="D39" s="0" t="n">
        <f aca="false">IF(B39&lt;0,0,INT(B39/($B$8+$B$10)))</f>
        <v>0</v>
      </c>
      <c r="E39" s="13" t="n">
        <f aca="false">IF($A39&lt;=$G$4,$E$4,$E$4*(1-$H$4)^(D39+1))</f>
        <v>4200</v>
      </c>
      <c r="F39" s="13" t="n">
        <f aca="false">IF($A39&lt;=$G$4,$E$4*$F$4/4,IF(C39&gt;=$B$8+$B$9,E39*$B$4*(1+$B$5)^(($G$4+$B$8+D39*($B$8+$B$10))/4)/4,0))</f>
        <v>333900</v>
      </c>
      <c r="G39" s="13" t="n">
        <f aca="false">IF($A39&lt;=$G$4,$E$4*$F$4,IF(C39&gt;=$B$8,E39*$B$4*(1+$B$5)^(($G$4+$B$8+D39*($B$8+$B$10))/4),0))</f>
        <v>1335600</v>
      </c>
      <c r="H39" s="13" t="n">
        <f aca="false">IF($A39&lt;=$G$4,0,IF(C39=0,E39*$B$6*(1+$B$7)^(($G$4+D39*($B$8+$B$10))/4),0)+IF(C39=$B$8,$B$11*$B$4*(1+$B$5)^(($G$4+$B$8+D39*($B$8+$B$10))/4)*E39,0))</f>
        <v>0</v>
      </c>
      <c r="I39" s="23" t="n">
        <f aca="false">IF($A39&lt;=$G$4,0,IF(C39&lt;$B$8,E39,0))</f>
        <v>0</v>
      </c>
      <c r="J39" s="23" t="n">
        <f aca="false">$A39-$G$5-1</f>
        <v>-7</v>
      </c>
      <c r="K39" s="23" t="n">
        <f aca="false">IF(J39&lt;0,-1,MOD(J39,$B$8+$B$10))</f>
        <v>-1</v>
      </c>
      <c r="L39" s="23" t="n">
        <f aca="false">IF(J39&lt;0,0,INT(J39/($B$8+$B$10)))</f>
        <v>0</v>
      </c>
      <c r="M39" s="13" t="n">
        <f aca="false">IF($A39&lt;=$G$5,$E$5,$E$5*(1-$H$5)^(L39+1))</f>
        <v>3100</v>
      </c>
      <c r="N39" s="13" t="n">
        <f aca="false">IF($A39&lt;=$G$5,$E$5*$F$5/4,IF(K39&gt;=$B$8+$B$9,M39*$B$4*(1+$B$5)^(($G$5+$B$8+L39*($B$8+$B$10))/4)/4,0))</f>
        <v>236375</v>
      </c>
      <c r="O39" s="13" t="n">
        <f aca="false">IF($A39&lt;=$G$5,$E$5*$F$5,IF(K39&gt;=$B$8,M39*$B$4*(1+$B$5)^(($G$5+$B$8+L39*($B$8+$B$10))/4),0))</f>
        <v>945500</v>
      </c>
      <c r="P39" s="13" t="n">
        <f aca="false">IF($A39&lt;=$G$5,0,IF(K39=0,M39*$B$6*(1+$B$7)^(($G$5+L39*($B$8+$B$10))/4),0)+IF(K39=$B$8,$B$11*$B$4*(1+$B$5)^(($G$5+$B$8+L39*($B$8+$B$10))/4)*M39,0))</f>
        <v>0</v>
      </c>
      <c r="Q39" s="23" t="n">
        <f aca="false">IF($A39&lt;=$G$5,0,IF(K39&lt;$B$8,M39,0))</f>
        <v>0</v>
      </c>
      <c r="R39" s="23" t="n">
        <f aca="false">$A39-$G$6-1</f>
        <v>-17</v>
      </c>
      <c r="S39" s="23" t="n">
        <f aca="false">IF(R39&lt;0,-1,MOD(R39,$B$8+$B$10))</f>
        <v>-1</v>
      </c>
      <c r="T39" s="23" t="n">
        <f aca="false">IF(R39&lt;0,0,INT(R39/($B$8+$B$10)))</f>
        <v>0</v>
      </c>
      <c r="U39" s="13" t="n">
        <f aca="false">IF($A39&lt;=$G$6,$E$6,$E$6*(1-$H$6)^(T39+1))</f>
        <v>1540</v>
      </c>
      <c r="V39" s="13" t="n">
        <f aca="false">IF($A39&lt;=$G$6,$E$6*$F$6/4,IF(S39&gt;=$B$8+$B$9,U39*$B$4*(1+$B$5)^(($G$6+$B$8+T39*($B$8+$B$10))/4)/4,0))</f>
        <v>113960</v>
      </c>
      <c r="W39" s="13" t="n">
        <f aca="false">IF($A39&lt;=$G$6,$E$6*$F$6,IF(S39&gt;=$B$8,U39*$B$4*(1+$B$5)^(($G$6+$B$8+T39*($B$8+$B$10))/4),0))</f>
        <v>455840</v>
      </c>
      <c r="X39" s="13" t="n">
        <f aca="false">IF($A39&lt;=$G$6,0,IF(S39=0,U39*$B$6*(1+$B$7)^(($G$6+T39*($B$8+$B$10))/4),0)+IF(S39=$B$8,$B$11*$B$4*(1+$B$5)^(($G$6+$B$8+T39*($B$8+$B$10))/4)*U39,0))</f>
        <v>0</v>
      </c>
      <c r="Y39" s="23" t="n">
        <f aca="false">IF($A39&lt;=$G$6,0,IF(S39&lt;$B$8,U39,0))</f>
        <v>0</v>
      </c>
      <c r="Z39" s="23" t="n">
        <f aca="false">$A39-$G$7-1</f>
        <v>3</v>
      </c>
      <c r="AA39" s="23" t="n">
        <f aca="false">IF(Z39&lt;0,-1,MOD(Z39,$B$8+$B$10))</f>
        <v>3</v>
      </c>
      <c r="AB39" s="23" t="n">
        <f aca="false">IF(Z39&lt;0,0,INT(Z39/($B$8+$B$10)))</f>
        <v>0</v>
      </c>
      <c r="AC39" s="23" t="n">
        <f aca="false">IF($A39&lt;=$G$7,$E$7,$E$7*(1-$H$7)^(AB39+1))</f>
        <v>1000</v>
      </c>
      <c r="AD39" s="13" t="n">
        <f aca="false">IF($A39&lt;=$G$7,$E$7*$F$7/4,IF(AA39&gt;=$B$8+$B$9,AC39*$B$4*(1+$B$5)^(($G$7+$B$8+AB39*($B$8+$B$10))/4)/4,0))</f>
        <v>0</v>
      </c>
      <c r="AE39" s="13" t="n">
        <f aca="false">IF($A39&lt;=$G$7,$E$7*$F$7,IF(AA39&gt;=$B$8,AC39*$B$4*(1+$B$5)^(($G$7+$B$8+AB39*($B$8+$B$10))/4),0))</f>
        <v>0</v>
      </c>
      <c r="AF39" s="13" t="n">
        <f aca="false">IF($A39&lt;=$G$7,0,IF(AA39=0,AC39*$B$6*(1+$B$7)^(($G$7+AB39*($B$8+$B$10))/4),0)+IF(AA39=$B$8,$B$11*$B$4*(1+$B$5)^(($G$7+$B$8+AB39*($B$8+$B$10))/4)*AC39,0))</f>
        <v>0</v>
      </c>
      <c r="AG39" s="23" t="n">
        <f aca="false">IF($A39&lt;=$G$7,0,IF(AA39&lt;$B$8,AC39,0))</f>
        <v>1000</v>
      </c>
      <c r="AH39" s="23" t="n">
        <f aca="false">$A39-$G$8-1</f>
        <v>9</v>
      </c>
      <c r="AI39" s="23" t="n">
        <f aca="false">IF(AH39&lt;0,-1,MOD(AH39,$B$8+$B$10))</f>
        <v>9</v>
      </c>
      <c r="AJ39" s="23" t="n">
        <f aca="false">IF(AH39&lt;0,0,INT(AH39/($B$8+$B$10)))</f>
        <v>0</v>
      </c>
      <c r="AK39" s="23" t="n">
        <f aca="false">IF($A39&lt;=$G$8,$E$8,$E$8*(1-$H$8)^(AJ39+1))</f>
        <v>2160</v>
      </c>
      <c r="AL39" s="13" t="n">
        <f aca="false">IF($A39&lt;=$G$8,$E$8*$F$8/4,IF(AI39&gt;=$B$8+$B$9,AK39*$B$4*(1+$B$5)^(($G$8+$B$8+AJ39*($B$8+$B$10))/4)/4,0))</f>
        <v>0</v>
      </c>
      <c r="AM39" s="13" t="n">
        <f aca="false">IF($A39&lt;=$G$8,$E$8*$F$8,IF(AI39&gt;=$B$8,AK39*$B$4*(1+$B$5)^(($G$8+$B$8+AJ39*($B$8+$B$10))/4),0))</f>
        <v>545742.762337793</v>
      </c>
      <c r="AN39" s="13" t="n">
        <f aca="false">IF($A39&lt;=$G$8,0,IF(AI39=0,AK39*$B$6*(1+$B$7)^(($G$8+AJ39*($B$8+$B$10))/4),0)+IF(AI39=$B$8,$B$11*$B$4*(1+$B$5)^(($G$8+$B$8+AJ39*($B$8+$B$10))/4)*AK39,0))</f>
        <v>0</v>
      </c>
      <c r="AO39" s="23" t="n">
        <f aca="false">IF($A39&lt;=$G$8,0,IF(AI39&lt;$B$8,AK39,0))</f>
        <v>0</v>
      </c>
      <c r="AP39" s="13" t="n">
        <f aca="false">F39+N39+V39+AD39+AL39</f>
        <v>684235</v>
      </c>
      <c r="AQ39" s="13" t="n">
        <f aca="false">G39+O39+W39+AE39+AM39</f>
        <v>3282682.76233779</v>
      </c>
      <c r="AR39" s="13" t="n">
        <f aca="false">H39+P39+X39+AF39+AN39+IF($A39=$B$15,$B$14,0)</f>
        <v>0</v>
      </c>
      <c r="AS39" s="23" t="n">
        <f aca="false">I39+Q39+Y39+AG39+AO39</f>
        <v>1000</v>
      </c>
      <c r="AT39" s="13" t="n">
        <f aca="false">AP39*(1-$B$12)-AS39*$B$13/4</f>
        <v>629430.9</v>
      </c>
      <c r="AU39" s="13" t="n">
        <f aca="false">0</f>
        <v>0</v>
      </c>
      <c r="AV39" s="13" t="n">
        <f aca="false">AT39-AR39-AU39</f>
        <v>629430.9</v>
      </c>
      <c r="AW39" s="23" t="n">
        <f aca="false">(1+$B$16)^(-$A39/4)</f>
        <v>0.829768230548437</v>
      </c>
      <c r="AX39" s="13" t="n">
        <f aca="false">AV39*AW39</f>
        <v>522281.76414551</v>
      </c>
      <c r="AY39" s="13" t="n">
        <f aca="false">AV39</f>
        <v>629430.9</v>
      </c>
    </row>
    <row r="40" customFormat="false" ht="15" hidden="false" customHeight="false" outlineLevel="0" collapsed="false">
      <c r="A40" s="0" t="n">
        <v>11</v>
      </c>
      <c r="B40" s="0" t="n">
        <f aca="false">$A40-$G$4-1</f>
        <v>0</v>
      </c>
      <c r="C40" s="0" t="n">
        <f aca="false">IF(B40&lt;0,-1,MOD(B40,$B$8+$B$10))</f>
        <v>0</v>
      </c>
      <c r="D40" s="0" t="n">
        <f aca="false">IF(B40&lt;0,0,INT(B40/($B$8+$B$10)))</f>
        <v>0</v>
      </c>
      <c r="E40" s="0" t="n">
        <f aca="false">IF($A40&lt;=$G$4,$E$4,$E$4*(1-$H$4)^(D40+1))</f>
        <v>4200</v>
      </c>
      <c r="F40" s="13" t="n">
        <f aca="false">IF($A40&lt;=$G$4,$E$4*$F$4/4,IF(C40&gt;=$B$8+$B$9,E40*$B$4*(1+$B$5)^(($G$4+$B$8+D40*($B$8+$B$10))/4)/4,0))</f>
        <v>0</v>
      </c>
      <c r="G40" s="13" t="n">
        <f aca="false">IF($A40&lt;=$G$4,$E$4*$F$4,IF(C40&gt;=$B$8,E40*$B$4*(1+$B$5)^(($G$4+$B$8+D40*($B$8+$B$10))/4),0))</f>
        <v>0</v>
      </c>
      <c r="H40" s="13" t="n">
        <f aca="false">IF($A40&lt;=$G$4,0,IF(C40=0,E40*$B$6*(1+$B$7)^(($G$4+D40*($B$8+$B$10))/4),0)+IF(C40=$B$8,$B$11*$B$4*(1+$B$5)^(($G$4+$B$8+D40*($B$8+$B$10))/4)*E40,0))</f>
        <v>402069.808728116</v>
      </c>
      <c r="I40" s="23" t="n">
        <f aca="false">IF($A40&lt;=$G$4,0,IF(C40&lt;$B$8,E40,0))</f>
        <v>4200</v>
      </c>
      <c r="J40" s="23" t="n">
        <f aca="false">$A40-$G$5-1</f>
        <v>-6</v>
      </c>
      <c r="K40" s="23" t="n">
        <f aca="false">IF(J40&lt;0,-1,MOD(J40,$B$8+$B$10))</f>
        <v>-1</v>
      </c>
      <c r="L40" s="23" t="n">
        <f aca="false">IF(J40&lt;0,0,INT(J40/($B$8+$B$10)))</f>
        <v>0</v>
      </c>
      <c r="M40" s="13" t="n">
        <f aca="false">IF($A40&lt;=$G$5,$E$5,$E$5*(1-$H$5)^(L40+1))</f>
        <v>3100</v>
      </c>
      <c r="N40" s="13" t="n">
        <f aca="false">IF($A40&lt;=$G$5,$E$5*$F$5/4,IF(K40&gt;=$B$8+$B$9,M40*$B$4*(1+$B$5)^(($G$5+$B$8+L40*($B$8+$B$10))/4)/4,0))</f>
        <v>236375</v>
      </c>
      <c r="O40" s="13" t="n">
        <f aca="false">IF($A40&lt;=$G$5,$E$5*$F$5,IF(K40&gt;=$B$8,M40*$B$4*(1+$B$5)^(($G$5+$B$8+L40*($B$8+$B$10))/4),0))</f>
        <v>945500</v>
      </c>
      <c r="P40" s="13" t="n">
        <f aca="false">IF($A40&lt;=$G$5,0,IF(K40=0,M40*$B$6*(1+$B$7)^(($G$5+L40*($B$8+$B$10))/4),0)+IF(K40=$B$8,$B$11*$B$4*(1+$B$5)^(($G$5+$B$8+L40*($B$8+$B$10))/4)*M40,0))</f>
        <v>0</v>
      </c>
      <c r="Q40" s="23" t="n">
        <f aca="false">IF($A40&lt;=$G$5,0,IF(K40&lt;$B$8,M40,0))</f>
        <v>0</v>
      </c>
      <c r="R40" s="23" t="n">
        <f aca="false">$A40-$G$6-1</f>
        <v>-16</v>
      </c>
      <c r="S40" s="23" t="n">
        <f aca="false">IF(R40&lt;0,-1,MOD(R40,$B$8+$B$10))</f>
        <v>-1</v>
      </c>
      <c r="T40" s="23" t="n">
        <f aca="false">IF(R40&lt;0,0,INT(R40/($B$8+$B$10)))</f>
        <v>0</v>
      </c>
      <c r="U40" s="13" t="n">
        <f aca="false">IF($A40&lt;=$G$6,$E$6,$E$6*(1-$H$6)^(T40+1))</f>
        <v>1540</v>
      </c>
      <c r="V40" s="13" t="n">
        <f aca="false">IF($A40&lt;=$G$6,$E$6*$F$6/4,IF(S40&gt;=$B$8+$B$9,U40*$B$4*(1+$B$5)^(($G$6+$B$8+T40*($B$8+$B$10))/4)/4,0))</f>
        <v>113960</v>
      </c>
      <c r="W40" s="13" t="n">
        <f aca="false">IF($A40&lt;=$G$6,$E$6*$F$6,IF(S40&gt;=$B$8,U40*$B$4*(1+$B$5)^(($G$6+$B$8+T40*($B$8+$B$10))/4),0))</f>
        <v>455840</v>
      </c>
      <c r="X40" s="13" t="n">
        <f aca="false">IF($A40&lt;=$G$6,0,IF(S40=0,U40*$B$6*(1+$B$7)^(($G$6+T40*($B$8+$B$10))/4),0)+IF(S40=$B$8,$B$11*$B$4*(1+$B$5)^(($G$6+$B$8+T40*($B$8+$B$10))/4)*U40,0))</f>
        <v>0</v>
      </c>
      <c r="Y40" s="23" t="n">
        <f aca="false">IF($A40&lt;=$G$6,0,IF(S40&lt;$B$8,U40,0))</f>
        <v>0</v>
      </c>
      <c r="Z40" s="23" t="n">
        <f aca="false">$A40-$G$7-1</f>
        <v>4</v>
      </c>
      <c r="AA40" s="23" t="n">
        <f aca="false">IF(Z40&lt;0,-1,MOD(Z40,$B$8+$B$10))</f>
        <v>4</v>
      </c>
      <c r="AB40" s="23" t="n">
        <f aca="false">IF(Z40&lt;0,0,INT(Z40/($B$8+$B$10)))</f>
        <v>0</v>
      </c>
      <c r="AC40" s="23" t="n">
        <f aca="false">IF($A40&lt;=$G$7,$E$7,$E$7*(1-$H$7)^(AB40+1))</f>
        <v>1000</v>
      </c>
      <c r="AD40" s="13" t="n">
        <f aca="false">IF($A40&lt;=$G$7,$E$7*$F$7/4,IF(AA40&gt;=$B$8+$B$9,AC40*$B$4*(1+$B$5)^(($G$7+$B$8+AB40*($B$8+$B$10))/4)/4,0))</f>
        <v>0</v>
      </c>
      <c r="AE40" s="13" t="n">
        <f aca="false">IF($A40&lt;=$G$7,$E$7*$F$7,IF(AA40&gt;=$B$8,AC40*$B$4*(1+$B$5)^(($G$7+$B$8+AB40*($B$8+$B$10))/4),0))</f>
        <v>0</v>
      </c>
      <c r="AF40" s="13" t="n">
        <f aca="false">IF($A40&lt;=$G$7,0,IF(AA40=0,AC40*$B$6*(1+$B$7)^(($G$7+AB40*($B$8+$B$10))/4),0)+IF(AA40=$B$8,$B$11*$B$4*(1+$B$5)^(($G$7+$B$8+AB40*($B$8+$B$10))/4)*AC40,0))</f>
        <v>0</v>
      </c>
      <c r="AG40" s="23" t="n">
        <f aca="false">IF($A40&lt;=$G$7,0,IF(AA40&lt;$B$8,AC40,0))</f>
        <v>1000</v>
      </c>
      <c r="AH40" s="23" t="n">
        <f aca="false">$A40-$G$8-1</f>
        <v>10</v>
      </c>
      <c r="AI40" s="23" t="n">
        <f aca="false">IF(AH40&lt;0,-1,MOD(AH40,$B$8+$B$10))</f>
        <v>10</v>
      </c>
      <c r="AJ40" s="23" t="n">
        <f aca="false">IF(AH40&lt;0,0,INT(AH40/($B$8+$B$10)))</f>
        <v>0</v>
      </c>
      <c r="AK40" s="23" t="n">
        <f aca="false">IF($A40&lt;=$G$8,$E$8,$E$8*(1-$H$8)^(AJ40+1))</f>
        <v>2160</v>
      </c>
      <c r="AL40" s="13" t="n">
        <f aca="false">IF($A40&lt;=$G$8,$E$8*$F$8/4,IF(AI40&gt;=$B$8+$B$9,AK40*$B$4*(1+$B$5)^(($G$8+$B$8+AJ40*($B$8+$B$10))/4)/4,0))</f>
        <v>136435.690584448</v>
      </c>
      <c r="AM40" s="13" t="n">
        <f aca="false">IF($A40&lt;=$G$8,$E$8*$F$8,IF(AI40&gt;=$B$8,AK40*$B$4*(1+$B$5)^(($G$8+$B$8+AJ40*($B$8+$B$10))/4),0))</f>
        <v>545742.762337793</v>
      </c>
      <c r="AN40" s="13" t="n">
        <f aca="false">IF($A40&lt;=$G$8,0,IF(AI40=0,AK40*$B$6*(1+$B$7)^(($G$8+AJ40*($B$8+$B$10))/4),0)+IF(AI40=$B$8,$B$11*$B$4*(1+$B$5)^(($G$8+$B$8+AJ40*($B$8+$B$10))/4)*AK40,0))</f>
        <v>0</v>
      </c>
      <c r="AO40" s="23" t="n">
        <f aca="false">IF($A40&lt;=$G$8,0,IF(AI40&lt;$B$8,AK40,0))</f>
        <v>0</v>
      </c>
      <c r="AP40" s="13" t="n">
        <f aca="false">F40+N40+V40+AD40+AL40</f>
        <v>486770.690584448</v>
      </c>
      <c r="AQ40" s="13" t="n">
        <f aca="false">G40+O40+W40+AE40+AM40</f>
        <v>1947082.76233779</v>
      </c>
      <c r="AR40" s="13" t="n">
        <f aca="false">H40+P40+X40+AF40+AN40+IF($A40=$B$15,$B$14,0)</f>
        <v>402069.808728116</v>
      </c>
      <c r="AS40" s="23" t="n">
        <f aca="false">I40+Q40+Y40+AG40+AO40</f>
        <v>5200</v>
      </c>
      <c r="AT40" s="13" t="n">
        <f aca="false">AP40*(1-$B$12)-AS40*$B$13/4</f>
        <v>386064.449149381</v>
      </c>
      <c r="AU40" s="13" t="n">
        <f aca="false">0</f>
        <v>0</v>
      </c>
      <c r="AV40" s="13" t="n">
        <f aca="false">AT40-AR40-AU40</f>
        <v>-16005.359578735</v>
      </c>
      <c r="AW40" s="23" t="n">
        <f aca="false">(1+$B$16)^(-$A40/4)</f>
        <v>0.814427600440949</v>
      </c>
      <c r="AX40" s="13" t="n">
        <f aca="false">AV40*AW40</f>
        <v>-13035.2065959037</v>
      </c>
      <c r="AY40" s="13" t="n">
        <f aca="false">AV40</f>
        <v>-16005.359578735</v>
      </c>
    </row>
    <row r="41" customFormat="false" ht="15" hidden="false" customHeight="false" outlineLevel="0" collapsed="false">
      <c r="A41" s="0" t="n">
        <v>12</v>
      </c>
      <c r="B41" s="0" t="n">
        <f aca="false">$A41-$G$4-1</f>
        <v>1</v>
      </c>
      <c r="C41" s="0" t="n">
        <f aca="false">IF(B41&lt;0,-1,MOD(B41,$B$8+$B$10))</f>
        <v>1</v>
      </c>
      <c r="D41" s="0" t="n">
        <f aca="false">IF(B41&lt;0,0,INT(B41/($B$8+$B$10)))</f>
        <v>0</v>
      </c>
      <c r="E41" s="0" t="n">
        <f aca="false">IF($A41&lt;=$G$4,$E$4,$E$4*(1-$H$4)^(D41+1))</f>
        <v>4200</v>
      </c>
      <c r="F41" s="13" t="n">
        <f aca="false">IF($A41&lt;=$G$4,$E$4*$F$4/4,IF(C41&gt;=$B$8+$B$9,E41*$B$4*(1+$B$5)^(($G$4+$B$8+D41*($B$8+$B$10))/4)/4,0))</f>
        <v>0</v>
      </c>
      <c r="G41" s="13" t="n">
        <f aca="false">IF($A41&lt;=$G$4,$E$4*$F$4,IF(C41&gt;=$B$8,E41*$B$4*(1+$B$5)^(($G$4+$B$8+D41*($B$8+$B$10))/4),0))</f>
        <v>0</v>
      </c>
      <c r="H41" s="13" t="n">
        <f aca="false">IF($A41&lt;=$G$4,0,IF(C41=0,E41*$B$6*(1+$B$7)^(($G$4+D41*($B$8+$B$10))/4),0)+IF(C41=$B$8,$B$11*$B$4*(1+$B$5)^(($G$4+$B$8+D41*($B$8+$B$10))/4)*E41,0))</f>
        <v>0</v>
      </c>
      <c r="I41" s="23" t="n">
        <f aca="false">IF($A41&lt;=$G$4,0,IF(C41&lt;$B$8,E41,0))</f>
        <v>4200</v>
      </c>
      <c r="J41" s="23" t="n">
        <f aca="false">$A41-$G$5-1</f>
        <v>-5</v>
      </c>
      <c r="K41" s="23" t="n">
        <f aca="false">IF(J41&lt;0,-1,MOD(J41,$B$8+$B$10))</f>
        <v>-1</v>
      </c>
      <c r="L41" s="23" t="n">
        <f aca="false">IF(J41&lt;0,0,INT(J41/($B$8+$B$10)))</f>
        <v>0</v>
      </c>
      <c r="M41" s="13" t="n">
        <f aca="false">IF($A41&lt;=$G$5,$E$5,$E$5*(1-$H$5)^(L41+1))</f>
        <v>3100</v>
      </c>
      <c r="N41" s="13" t="n">
        <f aca="false">IF($A41&lt;=$G$5,$E$5*$F$5/4,IF(K41&gt;=$B$8+$B$9,M41*$B$4*(1+$B$5)^(($G$5+$B$8+L41*($B$8+$B$10))/4)/4,0))</f>
        <v>236375</v>
      </c>
      <c r="O41" s="13" t="n">
        <f aca="false">IF($A41&lt;=$G$5,$E$5*$F$5,IF(K41&gt;=$B$8,M41*$B$4*(1+$B$5)^(($G$5+$B$8+L41*($B$8+$B$10))/4),0))</f>
        <v>945500</v>
      </c>
      <c r="P41" s="13" t="n">
        <f aca="false">IF($A41&lt;=$G$5,0,IF(K41=0,M41*$B$6*(1+$B$7)^(($G$5+L41*($B$8+$B$10))/4),0)+IF(K41=$B$8,$B$11*$B$4*(1+$B$5)^(($G$5+$B$8+L41*($B$8+$B$10))/4)*M41,0))</f>
        <v>0</v>
      </c>
      <c r="Q41" s="23" t="n">
        <f aca="false">IF($A41&lt;=$G$5,0,IF(K41&lt;$B$8,M41,0))</f>
        <v>0</v>
      </c>
      <c r="R41" s="23" t="n">
        <f aca="false">$A41-$G$6-1</f>
        <v>-15</v>
      </c>
      <c r="S41" s="23" t="n">
        <f aca="false">IF(R41&lt;0,-1,MOD(R41,$B$8+$B$10))</f>
        <v>-1</v>
      </c>
      <c r="T41" s="23" t="n">
        <f aca="false">IF(R41&lt;0,0,INT(R41/($B$8+$B$10)))</f>
        <v>0</v>
      </c>
      <c r="U41" s="13" t="n">
        <f aca="false">IF($A41&lt;=$G$6,$E$6,$E$6*(1-$H$6)^(T41+1))</f>
        <v>1540</v>
      </c>
      <c r="V41" s="13" t="n">
        <f aca="false">IF($A41&lt;=$G$6,$E$6*$F$6/4,IF(S41&gt;=$B$8+$B$9,U41*$B$4*(1+$B$5)^(($G$6+$B$8+T41*($B$8+$B$10))/4)/4,0))</f>
        <v>113960</v>
      </c>
      <c r="W41" s="13" t="n">
        <f aca="false">IF($A41&lt;=$G$6,$E$6*$F$6,IF(S41&gt;=$B$8,U41*$B$4*(1+$B$5)^(($G$6+$B$8+T41*($B$8+$B$10))/4),0))</f>
        <v>455840</v>
      </c>
      <c r="X41" s="13" t="n">
        <f aca="false">IF($A41&lt;=$G$6,0,IF(S41=0,U41*$B$6*(1+$B$7)^(($G$6+T41*($B$8+$B$10))/4),0)+IF(S41=$B$8,$B$11*$B$4*(1+$B$5)^(($G$6+$B$8+T41*($B$8+$B$10))/4)*U41,0))</f>
        <v>0</v>
      </c>
      <c r="Y41" s="23" t="n">
        <f aca="false">IF($A41&lt;=$G$6,0,IF(S41&lt;$B$8,U41,0))</f>
        <v>0</v>
      </c>
      <c r="Z41" s="23" t="n">
        <f aca="false">$A41-$G$7-1</f>
        <v>5</v>
      </c>
      <c r="AA41" s="23" t="n">
        <f aca="false">IF(Z41&lt;0,-1,MOD(Z41,$B$8+$B$10))</f>
        <v>5</v>
      </c>
      <c r="AB41" s="23" t="n">
        <f aca="false">IF(Z41&lt;0,0,INT(Z41/($B$8+$B$10)))</f>
        <v>0</v>
      </c>
      <c r="AC41" s="23" t="n">
        <f aca="false">IF($A41&lt;=$G$7,$E$7,$E$7*(1-$H$7)^(AB41+1))</f>
        <v>1000</v>
      </c>
      <c r="AD41" s="13" t="n">
        <f aca="false">IF($A41&lt;=$G$7,$E$7*$F$7/4,IF(AA41&gt;=$B$8+$B$9,AC41*$B$4*(1+$B$5)^(($G$7+$B$8+AB41*($B$8+$B$10))/4)/4,0))</f>
        <v>0</v>
      </c>
      <c r="AE41" s="13" t="n">
        <f aca="false">IF($A41&lt;=$G$7,$E$7*$F$7,IF(AA41&gt;=$B$8,AC41*$B$4*(1+$B$5)^(($G$7+$B$8+AB41*($B$8+$B$10))/4),0))</f>
        <v>258364.771787534</v>
      </c>
      <c r="AF41" s="13" t="n">
        <f aca="false">IF($A41&lt;=$G$7,0,IF(AA41=0,AC41*$B$6*(1+$B$7)^(($G$7+AB41*($B$8+$B$10))/4),0)+IF(AA41=$B$8,$B$11*$B$4*(1+$B$5)^(($G$7+$B$8+AB41*($B$8+$B$10))/4)*AC41,0))</f>
        <v>31003.7726145041</v>
      </c>
      <c r="AG41" s="23" t="n">
        <f aca="false">IF($A41&lt;=$G$7,0,IF(AA41&lt;$B$8,AC41,0))</f>
        <v>0</v>
      </c>
      <c r="AH41" s="23" t="n">
        <f aca="false">$A41-$G$8-1</f>
        <v>11</v>
      </c>
      <c r="AI41" s="23" t="n">
        <f aca="false">IF(AH41&lt;0,-1,MOD(AH41,$B$8+$B$10))</f>
        <v>11</v>
      </c>
      <c r="AJ41" s="23" t="n">
        <f aca="false">IF(AH41&lt;0,0,INT(AH41/($B$8+$B$10)))</f>
        <v>0</v>
      </c>
      <c r="AK41" s="23" t="n">
        <f aca="false">IF($A41&lt;=$G$8,$E$8,$E$8*(1-$H$8)^(AJ41+1))</f>
        <v>2160</v>
      </c>
      <c r="AL41" s="13" t="n">
        <f aca="false">IF($A41&lt;=$G$8,$E$8*$F$8/4,IF(AI41&gt;=$B$8+$B$9,AK41*$B$4*(1+$B$5)^(($G$8+$B$8+AJ41*($B$8+$B$10))/4)/4,0))</f>
        <v>136435.690584448</v>
      </c>
      <c r="AM41" s="13" t="n">
        <f aca="false">IF($A41&lt;=$G$8,$E$8*$F$8,IF(AI41&gt;=$B$8,AK41*$B$4*(1+$B$5)^(($G$8+$B$8+AJ41*($B$8+$B$10))/4),0))</f>
        <v>545742.762337793</v>
      </c>
      <c r="AN41" s="13" t="n">
        <f aca="false">IF($A41&lt;=$G$8,0,IF(AI41=0,AK41*$B$6*(1+$B$7)^(($G$8+AJ41*($B$8+$B$10))/4),0)+IF(AI41=$B$8,$B$11*$B$4*(1+$B$5)^(($G$8+$B$8+AJ41*($B$8+$B$10))/4)*AK41,0))</f>
        <v>0</v>
      </c>
      <c r="AO41" s="23" t="n">
        <f aca="false">IF($A41&lt;=$G$8,0,IF(AI41&lt;$B$8,AK41,0))</f>
        <v>0</v>
      </c>
      <c r="AP41" s="13" t="n">
        <f aca="false">F41+N41+V41+AD41+AL41</f>
        <v>486770.690584448</v>
      </c>
      <c r="AQ41" s="13" t="n">
        <f aca="false">G41+O41+W41+AE41+AM41</f>
        <v>2205447.53412533</v>
      </c>
      <c r="AR41" s="13" t="n">
        <f aca="false">H41+P41+X41+AF41+AN41+IF($A41=$B$15,$B$14,0)</f>
        <v>1931003.7726145</v>
      </c>
      <c r="AS41" s="23" t="n">
        <f aca="false">I41+Q41+Y41+AG41+AO41</f>
        <v>4200</v>
      </c>
      <c r="AT41" s="13" t="n">
        <f aca="false">AP41*(1-$B$12)-AS41*$B$13/4</f>
        <v>399814.449149381</v>
      </c>
      <c r="AU41" s="13" t="n">
        <f aca="false">0</f>
        <v>0</v>
      </c>
      <c r="AV41" s="13" t="n">
        <f aca="false">AT41-AR41-AU41</f>
        <v>-1531189.32346512</v>
      </c>
      <c r="AW41" s="23" t="n">
        <f aca="false">(1+$B$16)^(-$A41/4)</f>
        <v>0.799370585593037</v>
      </c>
      <c r="AX41" s="13" t="n">
        <f aca="false">AV41*AW41</f>
        <v>-1223987.70615212</v>
      </c>
      <c r="AY41" s="13" t="n">
        <f aca="false">AV41</f>
        <v>-1531189.32346512</v>
      </c>
    </row>
    <row r="42" customFormat="false" ht="15" hidden="false" customHeight="false" outlineLevel="0" collapsed="false">
      <c r="A42" s="0" t="n">
        <v>13</v>
      </c>
      <c r="B42" s="0" t="n">
        <f aca="false">$A42-$G$4-1</f>
        <v>2</v>
      </c>
      <c r="C42" s="0" t="n">
        <f aca="false">IF(B42&lt;0,-1,MOD(B42,$B$8+$B$10))</f>
        <v>2</v>
      </c>
      <c r="D42" s="0" t="n">
        <f aca="false">IF(B42&lt;0,0,INT(B42/($B$8+$B$10)))</f>
        <v>0</v>
      </c>
      <c r="E42" s="0" t="n">
        <f aca="false">IF($A42&lt;=$G$4,$E$4,$E$4*(1-$H$4)^(D42+1))</f>
        <v>4200</v>
      </c>
      <c r="F42" s="13" t="n">
        <f aca="false">IF($A42&lt;=$G$4,$E$4*$F$4/4,IF(C42&gt;=$B$8+$B$9,E42*$B$4*(1+$B$5)^(($G$4+$B$8+D42*($B$8+$B$10))/4)/4,0))</f>
        <v>0</v>
      </c>
      <c r="G42" s="13" t="n">
        <f aca="false">IF($A42&lt;=$G$4,$E$4*$F$4,IF(C42&gt;=$B$8,E42*$B$4*(1+$B$5)^(($G$4+$B$8+D42*($B$8+$B$10))/4),0))</f>
        <v>0</v>
      </c>
      <c r="H42" s="13" t="n">
        <f aca="false">IF($A42&lt;=$G$4,0,IF(C42=0,E42*$B$6*(1+$B$7)^(($G$4+D42*($B$8+$B$10))/4),0)+IF(C42=$B$8,$B$11*$B$4*(1+$B$5)^(($G$4+$B$8+D42*($B$8+$B$10))/4)*E42,0))</f>
        <v>0</v>
      </c>
      <c r="I42" s="23" t="n">
        <f aca="false">IF($A42&lt;=$G$4,0,IF(C42&lt;$B$8,E42,0))</f>
        <v>4200</v>
      </c>
      <c r="J42" s="23" t="n">
        <f aca="false">$A42-$G$5-1</f>
        <v>-4</v>
      </c>
      <c r="K42" s="23" t="n">
        <f aca="false">IF(J42&lt;0,-1,MOD(J42,$B$8+$B$10))</f>
        <v>-1</v>
      </c>
      <c r="L42" s="23" t="n">
        <f aca="false">IF(J42&lt;0,0,INT(J42/($B$8+$B$10)))</f>
        <v>0</v>
      </c>
      <c r="M42" s="13" t="n">
        <f aca="false">IF($A42&lt;=$G$5,$E$5,$E$5*(1-$H$5)^(L42+1))</f>
        <v>3100</v>
      </c>
      <c r="N42" s="13" t="n">
        <f aca="false">IF($A42&lt;=$G$5,$E$5*$F$5/4,IF(K42&gt;=$B$8+$B$9,M42*$B$4*(1+$B$5)^(($G$5+$B$8+L42*($B$8+$B$10))/4)/4,0))</f>
        <v>236375</v>
      </c>
      <c r="O42" s="13" t="n">
        <f aca="false">IF($A42&lt;=$G$5,$E$5*$F$5,IF(K42&gt;=$B$8,M42*$B$4*(1+$B$5)^(($G$5+$B$8+L42*($B$8+$B$10))/4),0))</f>
        <v>945500</v>
      </c>
      <c r="P42" s="13" t="n">
        <f aca="false">IF($A42&lt;=$G$5,0,IF(K42=0,M42*$B$6*(1+$B$7)^(($G$5+L42*($B$8+$B$10))/4),0)+IF(K42=$B$8,$B$11*$B$4*(1+$B$5)^(($G$5+$B$8+L42*($B$8+$B$10))/4)*M42,0))</f>
        <v>0</v>
      </c>
      <c r="Q42" s="23" t="n">
        <f aca="false">IF($A42&lt;=$G$5,0,IF(K42&lt;$B$8,M42,0))</f>
        <v>0</v>
      </c>
      <c r="R42" s="23" t="n">
        <f aca="false">$A42-$G$6-1</f>
        <v>-14</v>
      </c>
      <c r="S42" s="23" t="n">
        <f aca="false">IF(R42&lt;0,-1,MOD(R42,$B$8+$B$10))</f>
        <v>-1</v>
      </c>
      <c r="T42" s="23" t="n">
        <f aca="false">IF(R42&lt;0,0,INT(R42/($B$8+$B$10)))</f>
        <v>0</v>
      </c>
      <c r="U42" s="13" t="n">
        <f aca="false">IF($A42&lt;=$G$6,$E$6,$E$6*(1-$H$6)^(T42+1))</f>
        <v>1540</v>
      </c>
      <c r="V42" s="13" t="n">
        <f aca="false">IF($A42&lt;=$G$6,$E$6*$F$6/4,IF(S42&gt;=$B$8+$B$9,U42*$B$4*(1+$B$5)^(($G$6+$B$8+T42*($B$8+$B$10))/4)/4,0))</f>
        <v>113960</v>
      </c>
      <c r="W42" s="13" t="n">
        <f aca="false">IF($A42&lt;=$G$6,$E$6*$F$6,IF(S42&gt;=$B$8,U42*$B$4*(1+$B$5)^(($G$6+$B$8+T42*($B$8+$B$10))/4),0))</f>
        <v>455840</v>
      </c>
      <c r="X42" s="13" t="n">
        <f aca="false">IF($A42&lt;=$G$6,0,IF(S42=0,U42*$B$6*(1+$B$7)^(($G$6+T42*($B$8+$B$10))/4),0)+IF(S42=$B$8,$B$11*$B$4*(1+$B$5)^(($G$6+$B$8+T42*($B$8+$B$10))/4)*U42,0))</f>
        <v>0</v>
      </c>
      <c r="Y42" s="23" t="n">
        <f aca="false">IF($A42&lt;=$G$6,0,IF(S42&lt;$B$8,U42,0))</f>
        <v>0</v>
      </c>
      <c r="Z42" s="23" t="n">
        <f aca="false">$A42-$G$7-1</f>
        <v>6</v>
      </c>
      <c r="AA42" s="23" t="n">
        <f aca="false">IF(Z42&lt;0,-1,MOD(Z42,$B$8+$B$10))</f>
        <v>6</v>
      </c>
      <c r="AB42" s="23" t="n">
        <f aca="false">IF(Z42&lt;0,0,INT(Z42/($B$8+$B$10)))</f>
        <v>0</v>
      </c>
      <c r="AC42" s="23" t="n">
        <f aca="false">IF($A42&lt;=$G$7,$E$7,$E$7*(1-$H$7)^(AB42+1))</f>
        <v>1000</v>
      </c>
      <c r="AD42" s="13" t="n">
        <f aca="false">IF($A42&lt;=$G$7,$E$7*$F$7/4,IF(AA42&gt;=$B$8+$B$9,AC42*$B$4*(1+$B$5)^(($G$7+$B$8+AB42*($B$8+$B$10))/4)/4,0))</f>
        <v>0</v>
      </c>
      <c r="AE42" s="13" t="n">
        <f aca="false">IF($A42&lt;=$G$7,$E$7*$F$7,IF(AA42&gt;=$B$8,AC42*$B$4*(1+$B$5)^(($G$7+$B$8+AB42*($B$8+$B$10))/4),0))</f>
        <v>258364.771787534</v>
      </c>
      <c r="AF42" s="13" t="n">
        <f aca="false">IF($A42&lt;=$G$7,0,IF(AA42=0,AC42*$B$6*(1+$B$7)^(($G$7+AB42*($B$8+$B$10))/4),0)+IF(AA42=$B$8,$B$11*$B$4*(1+$B$5)^(($G$7+$B$8+AB42*($B$8+$B$10))/4)*AC42,0))</f>
        <v>0</v>
      </c>
      <c r="AG42" s="23" t="n">
        <f aca="false">IF($A42&lt;=$G$7,0,IF(AA42&lt;$B$8,AC42,0))</f>
        <v>0</v>
      </c>
      <c r="AH42" s="23" t="n">
        <f aca="false">$A42-$G$8-1</f>
        <v>12</v>
      </c>
      <c r="AI42" s="23" t="n">
        <f aca="false">IF(AH42&lt;0,-1,MOD(AH42,$B$8+$B$10))</f>
        <v>12</v>
      </c>
      <c r="AJ42" s="23" t="n">
        <f aca="false">IF(AH42&lt;0,0,INT(AH42/($B$8+$B$10)))</f>
        <v>0</v>
      </c>
      <c r="AK42" s="23" t="n">
        <f aca="false">IF($A42&lt;=$G$8,$E$8,$E$8*(1-$H$8)^(AJ42+1))</f>
        <v>2160</v>
      </c>
      <c r="AL42" s="13" t="n">
        <f aca="false">IF($A42&lt;=$G$8,$E$8*$F$8/4,IF(AI42&gt;=$B$8+$B$9,AK42*$B$4*(1+$B$5)^(($G$8+$B$8+AJ42*($B$8+$B$10))/4)/4,0))</f>
        <v>136435.690584448</v>
      </c>
      <c r="AM42" s="13" t="n">
        <f aca="false">IF($A42&lt;=$G$8,$E$8*$F$8,IF(AI42&gt;=$B$8,AK42*$B$4*(1+$B$5)^(($G$8+$B$8+AJ42*($B$8+$B$10))/4),0))</f>
        <v>545742.762337793</v>
      </c>
      <c r="AN42" s="13" t="n">
        <f aca="false">IF($A42&lt;=$G$8,0,IF(AI42=0,AK42*$B$6*(1+$B$7)^(($G$8+AJ42*($B$8+$B$10))/4),0)+IF(AI42=$B$8,$B$11*$B$4*(1+$B$5)^(($G$8+$B$8+AJ42*($B$8+$B$10))/4)*AK42,0))</f>
        <v>0</v>
      </c>
      <c r="AO42" s="23" t="n">
        <f aca="false">IF($A42&lt;=$G$8,0,IF(AI42&lt;$B$8,AK42,0))</f>
        <v>0</v>
      </c>
      <c r="AP42" s="13" t="n">
        <f aca="false">F42+N42+V42+AD42+AL42</f>
        <v>486770.690584448</v>
      </c>
      <c r="AQ42" s="13" t="n">
        <f aca="false">G42+O42+W42+AE42+AM42</f>
        <v>2205447.53412533</v>
      </c>
      <c r="AR42" s="13" t="n">
        <f aca="false">H42+P42+X42+AF42+AN42+IF($A42=$B$15,$B$14,0)</f>
        <v>0</v>
      </c>
      <c r="AS42" s="23" t="n">
        <f aca="false">I42+Q42+Y42+AG42+AO42</f>
        <v>4200</v>
      </c>
      <c r="AT42" s="13" t="n">
        <f aca="false">AP42*(1-$B$12)-AS42*$B$13/4</f>
        <v>399814.449149381</v>
      </c>
      <c r="AU42" s="13" t="n">
        <f aca="false">0</f>
        <v>0</v>
      </c>
      <c r="AV42" s="13" t="n">
        <f aca="false">AT42-AR42-AU42</f>
        <v>399814.449149381</v>
      </c>
      <c r="AW42" s="23" t="n">
        <f aca="false">(1+$B$16)^(-$A42/4)</f>
        <v>0.784591942568485</v>
      </c>
      <c r="AX42" s="13" t="n">
        <f aca="false">AV42*AW42</f>
        <v>313691.195325062</v>
      </c>
      <c r="AY42" s="13" t="n">
        <f aca="false">AV42</f>
        <v>399814.449149381</v>
      </c>
    </row>
    <row r="43" customFormat="false" ht="15" hidden="false" customHeight="false" outlineLevel="0" collapsed="false">
      <c r="A43" s="0" t="n">
        <v>14</v>
      </c>
      <c r="B43" s="0" t="n">
        <f aca="false">$A43-$G$4-1</f>
        <v>3</v>
      </c>
      <c r="C43" s="0" t="n">
        <f aca="false">IF(B43&lt;0,-1,MOD(B43,$B$8+$B$10))</f>
        <v>3</v>
      </c>
      <c r="D43" s="0" t="n">
        <f aca="false">IF(B43&lt;0,0,INT(B43/($B$8+$B$10)))</f>
        <v>0</v>
      </c>
      <c r="E43" s="0" t="n">
        <f aca="false">IF($A43&lt;=$G$4,$E$4,$E$4*(1-$H$4)^(D43+1))</f>
        <v>4200</v>
      </c>
      <c r="F43" s="13" t="n">
        <f aca="false">IF($A43&lt;=$G$4,$E$4*$F$4/4,IF(C43&gt;=$B$8+$B$9,E43*$B$4*(1+$B$5)^(($G$4+$B$8+D43*($B$8+$B$10))/4)/4,0))</f>
        <v>0</v>
      </c>
      <c r="G43" s="13" t="n">
        <f aca="false">IF($A43&lt;=$G$4,$E$4*$F$4,IF(C43&gt;=$B$8,E43*$B$4*(1+$B$5)^(($G$4+$B$8+D43*($B$8+$B$10))/4),0))</f>
        <v>0</v>
      </c>
      <c r="H43" s="13" t="n">
        <f aca="false">IF($A43&lt;=$G$4,0,IF(C43=0,E43*$B$6*(1+$B$7)^(($G$4+D43*($B$8+$B$10))/4),0)+IF(C43=$B$8,$B$11*$B$4*(1+$B$5)^(($G$4+$B$8+D43*($B$8+$B$10))/4)*E43,0))</f>
        <v>0</v>
      </c>
      <c r="I43" s="23" t="n">
        <f aca="false">IF($A43&lt;=$G$4,0,IF(C43&lt;$B$8,E43,0))</f>
        <v>4200</v>
      </c>
      <c r="J43" s="23" t="n">
        <f aca="false">$A43-$G$5-1</f>
        <v>-3</v>
      </c>
      <c r="K43" s="23" t="n">
        <f aca="false">IF(J43&lt;0,-1,MOD(J43,$B$8+$B$10))</f>
        <v>-1</v>
      </c>
      <c r="L43" s="23" t="n">
        <f aca="false">IF(J43&lt;0,0,INT(J43/($B$8+$B$10)))</f>
        <v>0</v>
      </c>
      <c r="M43" s="13" t="n">
        <f aca="false">IF($A43&lt;=$G$5,$E$5,$E$5*(1-$H$5)^(L43+1))</f>
        <v>3100</v>
      </c>
      <c r="N43" s="13" t="n">
        <f aca="false">IF($A43&lt;=$G$5,$E$5*$F$5/4,IF(K43&gt;=$B$8+$B$9,M43*$B$4*(1+$B$5)^(($G$5+$B$8+L43*($B$8+$B$10))/4)/4,0))</f>
        <v>236375</v>
      </c>
      <c r="O43" s="13" t="n">
        <f aca="false">IF($A43&lt;=$G$5,$E$5*$F$5,IF(K43&gt;=$B$8,M43*$B$4*(1+$B$5)^(($G$5+$B$8+L43*($B$8+$B$10))/4),0))</f>
        <v>945500</v>
      </c>
      <c r="P43" s="13" t="n">
        <f aca="false">IF($A43&lt;=$G$5,0,IF(K43=0,M43*$B$6*(1+$B$7)^(($G$5+L43*($B$8+$B$10))/4),0)+IF(K43=$B$8,$B$11*$B$4*(1+$B$5)^(($G$5+$B$8+L43*($B$8+$B$10))/4)*M43,0))</f>
        <v>0</v>
      </c>
      <c r="Q43" s="23" t="n">
        <f aca="false">IF($A43&lt;=$G$5,0,IF(K43&lt;$B$8,M43,0))</f>
        <v>0</v>
      </c>
      <c r="R43" s="23" t="n">
        <f aca="false">$A43-$G$6-1</f>
        <v>-13</v>
      </c>
      <c r="S43" s="23" t="n">
        <f aca="false">IF(R43&lt;0,-1,MOD(R43,$B$8+$B$10))</f>
        <v>-1</v>
      </c>
      <c r="T43" s="23" t="n">
        <f aca="false">IF(R43&lt;0,0,INT(R43/($B$8+$B$10)))</f>
        <v>0</v>
      </c>
      <c r="U43" s="13" t="n">
        <f aca="false">IF($A43&lt;=$G$6,$E$6,$E$6*(1-$H$6)^(T43+1))</f>
        <v>1540</v>
      </c>
      <c r="V43" s="13" t="n">
        <f aca="false">IF($A43&lt;=$G$6,$E$6*$F$6/4,IF(S43&gt;=$B$8+$B$9,U43*$B$4*(1+$B$5)^(($G$6+$B$8+T43*($B$8+$B$10))/4)/4,0))</f>
        <v>113960</v>
      </c>
      <c r="W43" s="13" t="n">
        <f aca="false">IF($A43&lt;=$G$6,$E$6*$F$6,IF(S43&gt;=$B$8,U43*$B$4*(1+$B$5)^(($G$6+$B$8+T43*($B$8+$B$10))/4),0))</f>
        <v>455840</v>
      </c>
      <c r="X43" s="13" t="n">
        <f aca="false">IF($A43&lt;=$G$6,0,IF(S43=0,U43*$B$6*(1+$B$7)^(($G$6+T43*($B$8+$B$10))/4),0)+IF(S43=$B$8,$B$11*$B$4*(1+$B$5)^(($G$6+$B$8+T43*($B$8+$B$10))/4)*U43,0))</f>
        <v>0</v>
      </c>
      <c r="Y43" s="23" t="n">
        <f aca="false">IF($A43&lt;=$G$6,0,IF(S43&lt;$B$8,U43,0))</f>
        <v>0</v>
      </c>
      <c r="Z43" s="23" t="n">
        <f aca="false">$A43-$G$7-1</f>
        <v>7</v>
      </c>
      <c r="AA43" s="23" t="n">
        <f aca="false">IF(Z43&lt;0,-1,MOD(Z43,$B$8+$B$10))</f>
        <v>7</v>
      </c>
      <c r="AB43" s="23" t="n">
        <f aca="false">IF(Z43&lt;0,0,INT(Z43/($B$8+$B$10)))</f>
        <v>0</v>
      </c>
      <c r="AC43" s="23" t="n">
        <f aca="false">IF($A43&lt;=$G$7,$E$7,$E$7*(1-$H$7)^(AB43+1))</f>
        <v>1000</v>
      </c>
      <c r="AD43" s="13" t="n">
        <f aca="false">IF($A43&lt;=$G$7,$E$7*$F$7/4,IF(AA43&gt;=$B$8+$B$9,AC43*$B$4*(1+$B$5)^(($G$7+$B$8+AB43*($B$8+$B$10))/4)/4,0))</f>
        <v>0</v>
      </c>
      <c r="AE43" s="13" t="n">
        <f aca="false">IF($A43&lt;=$G$7,$E$7*$F$7,IF(AA43&gt;=$B$8,AC43*$B$4*(1+$B$5)^(($G$7+$B$8+AB43*($B$8+$B$10))/4),0))</f>
        <v>258364.771787534</v>
      </c>
      <c r="AF43" s="13" t="n">
        <f aca="false">IF($A43&lt;=$G$7,0,IF(AA43=0,AC43*$B$6*(1+$B$7)^(($G$7+AB43*($B$8+$B$10))/4),0)+IF(AA43=$B$8,$B$11*$B$4*(1+$B$5)^(($G$7+$B$8+AB43*($B$8+$B$10))/4)*AC43,0))</f>
        <v>0</v>
      </c>
      <c r="AG43" s="23" t="n">
        <f aca="false">IF($A43&lt;=$G$7,0,IF(AA43&lt;$B$8,AC43,0))</f>
        <v>0</v>
      </c>
      <c r="AH43" s="23" t="n">
        <f aca="false">$A43-$G$8-1</f>
        <v>13</v>
      </c>
      <c r="AI43" s="23" t="n">
        <f aca="false">IF(AH43&lt;0,-1,MOD(AH43,$B$8+$B$10))</f>
        <v>13</v>
      </c>
      <c r="AJ43" s="23" t="n">
        <f aca="false">IF(AH43&lt;0,0,INT(AH43/($B$8+$B$10)))</f>
        <v>0</v>
      </c>
      <c r="AK43" s="23" t="n">
        <f aca="false">IF($A43&lt;=$G$8,$E$8,$E$8*(1-$H$8)^(AJ43+1))</f>
        <v>2160</v>
      </c>
      <c r="AL43" s="13" t="n">
        <f aca="false">IF($A43&lt;=$G$8,$E$8*$F$8/4,IF(AI43&gt;=$B$8+$B$9,AK43*$B$4*(1+$B$5)^(($G$8+$B$8+AJ43*($B$8+$B$10))/4)/4,0))</f>
        <v>136435.690584448</v>
      </c>
      <c r="AM43" s="13" t="n">
        <f aca="false">IF($A43&lt;=$G$8,$E$8*$F$8,IF(AI43&gt;=$B$8,AK43*$B$4*(1+$B$5)^(($G$8+$B$8+AJ43*($B$8+$B$10))/4),0))</f>
        <v>545742.762337793</v>
      </c>
      <c r="AN43" s="13" t="n">
        <f aca="false">IF($A43&lt;=$G$8,0,IF(AI43=0,AK43*$B$6*(1+$B$7)^(($G$8+AJ43*($B$8+$B$10))/4),0)+IF(AI43=$B$8,$B$11*$B$4*(1+$B$5)^(($G$8+$B$8+AJ43*($B$8+$B$10))/4)*AK43,0))</f>
        <v>0</v>
      </c>
      <c r="AO43" s="23" t="n">
        <f aca="false">IF($A43&lt;=$G$8,0,IF(AI43&lt;$B$8,AK43,0))</f>
        <v>0</v>
      </c>
      <c r="AP43" s="13" t="n">
        <f aca="false">F43+N43+V43+AD43+AL43</f>
        <v>486770.690584448</v>
      </c>
      <c r="AQ43" s="13" t="n">
        <f aca="false">G43+O43+W43+AE43+AM43</f>
        <v>2205447.53412533</v>
      </c>
      <c r="AR43" s="13" t="n">
        <f aca="false">H43+P43+X43+AF43+AN43+IF($A43=$B$15,$B$14,0)</f>
        <v>0</v>
      </c>
      <c r="AS43" s="23" t="n">
        <f aca="false">I43+Q43+Y43+AG43+AO43</f>
        <v>4200</v>
      </c>
      <c r="AT43" s="13" t="n">
        <f aca="false">AP43*(1-$B$12)-AS43*$B$13/4</f>
        <v>399814.449149381</v>
      </c>
      <c r="AU43" s="13" t="n">
        <f aca="false">0</f>
        <v>0</v>
      </c>
      <c r="AV43" s="13" t="n">
        <f aca="false">AT43-AR43-AU43</f>
        <v>399814.449149381</v>
      </c>
      <c r="AW43" s="23" t="n">
        <f aca="false">(1+$B$16)^(-$A43/4)</f>
        <v>0.770086524870939</v>
      </c>
      <c r="AX43" s="13" t="n">
        <f aca="false">AV43*AW43</f>
        <v>307891.719738636</v>
      </c>
      <c r="AY43" s="13" t="n">
        <f aca="false">AV43</f>
        <v>399814.449149381</v>
      </c>
    </row>
    <row r="44" customFormat="false" ht="15" hidden="false" customHeight="false" outlineLevel="0" collapsed="false">
      <c r="A44" s="0" t="n">
        <v>15</v>
      </c>
      <c r="B44" s="0" t="n">
        <f aca="false">$A44-$G$4-1</f>
        <v>4</v>
      </c>
      <c r="C44" s="0" t="n">
        <f aca="false">IF(B44&lt;0,-1,MOD(B44,$B$8+$B$10))</f>
        <v>4</v>
      </c>
      <c r="D44" s="0" t="n">
        <f aca="false">IF(B44&lt;0,0,INT(B44/($B$8+$B$10)))</f>
        <v>0</v>
      </c>
      <c r="E44" s="0" t="n">
        <f aca="false">IF($A44&lt;=$G$4,$E$4,$E$4*(1-$H$4)^(D44+1))</f>
        <v>4200</v>
      </c>
      <c r="F44" s="13" t="n">
        <f aca="false">IF($A44&lt;=$G$4,$E$4*$F$4/4,IF(C44&gt;=$B$8+$B$9,E44*$B$4*(1+$B$5)^(($G$4+$B$8+D44*($B$8+$B$10))/4)/4,0))</f>
        <v>0</v>
      </c>
      <c r="G44" s="13" t="n">
        <f aca="false">IF($A44&lt;=$G$4,$E$4*$F$4,IF(C44&gt;=$B$8,E44*$B$4*(1+$B$5)^(($G$4+$B$8+D44*($B$8+$B$10))/4),0))</f>
        <v>0</v>
      </c>
      <c r="H44" s="13" t="n">
        <f aca="false">IF($A44&lt;=$G$4,0,IF(C44=0,E44*$B$6*(1+$B$7)^(($G$4+D44*($B$8+$B$10))/4),0)+IF(C44=$B$8,$B$11*$B$4*(1+$B$5)^(($G$4+$B$8+D44*($B$8+$B$10))/4)*E44,0))</f>
        <v>0</v>
      </c>
      <c r="I44" s="23" t="n">
        <f aca="false">IF($A44&lt;=$G$4,0,IF(C44&lt;$B$8,E44,0))</f>
        <v>4200</v>
      </c>
      <c r="J44" s="23" t="n">
        <f aca="false">$A44-$G$5-1</f>
        <v>-2</v>
      </c>
      <c r="K44" s="23" t="n">
        <f aca="false">IF(J44&lt;0,-1,MOD(J44,$B$8+$B$10))</f>
        <v>-1</v>
      </c>
      <c r="L44" s="23" t="n">
        <f aca="false">IF(J44&lt;0,0,INT(J44/($B$8+$B$10)))</f>
        <v>0</v>
      </c>
      <c r="M44" s="13" t="n">
        <f aca="false">IF($A44&lt;=$G$5,$E$5,$E$5*(1-$H$5)^(L44+1))</f>
        <v>3100</v>
      </c>
      <c r="N44" s="13" t="n">
        <f aca="false">IF($A44&lt;=$G$5,$E$5*$F$5/4,IF(K44&gt;=$B$8+$B$9,M44*$B$4*(1+$B$5)^(($G$5+$B$8+L44*($B$8+$B$10))/4)/4,0))</f>
        <v>236375</v>
      </c>
      <c r="O44" s="13" t="n">
        <f aca="false">IF($A44&lt;=$G$5,$E$5*$F$5,IF(K44&gt;=$B$8,M44*$B$4*(1+$B$5)^(($G$5+$B$8+L44*($B$8+$B$10))/4),0))</f>
        <v>945500</v>
      </c>
      <c r="P44" s="13" t="n">
        <f aca="false">IF($A44&lt;=$G$5,0,IF(K44=0,M44*$B$6*(1+$B$7)^(($G$5+L44*($B$8+$B$10))/4),0)+IF(K44=$B$8,$B$11*$B$4*(1+$B$5)^(($G$5+$B$8+L44*($B$8+$B$10))/4)*M44,0))</f>
        <v>0</v>
      </c>
      <c r="Q44" s="23" t="n">
        <f aca="false">IF($A44&lt;=$G$5,0,IF(K44&lt;$B$8,M44,0))</f>
        <v>0</v>
      </c>
      <c r="R44" s="23" t="n">
        <f aca="false">$A44-$G$6-1</f>
        <v>-12</v>
      </c>
      <c r="S44" s="23" t="n">
        <f aca="false">IF(R44&lt;0,-1,MOD(R44,$B$8+$B$10))</f>
        <v>-1</v>
      </c>
      <c r="T44" s="23" t="n">
        <f aca="false">IF(R44&lt;0,0,INT(R44/($B$8+$B$10)))</f>
        <v>0</v>
      </c>
      <c r="U44" s="13" t="n">
        <f aca="false">IF($A44&lt;=$G$6,$E$6,$E$6*(1-$H$6)^(T44+1))</f>
        <v>1540</v>
      </c>
      <c r="V44" s="13" t="n">
        <f aca="false">IF($A44&lt;=$G$6,$E$6*$F$6/4,IF(S44&gt;=$B$8+$B$9,U44*$B$4*(1+$B$5)^(($G$6+$B$8+T44*($B$8+$B$10))/4)/4,0))</f>
        <v>113960</v>
      </c>
      <c r="W44" s="13" t="n">
        <f aca="false">IF($A44&lt;=$G$6,$E$6*$F$6,IF(S44&gt;=$B$8,U44*$B$4*(1+$B$5)^(($G$6+$B$8+T44*($B$8+$B$10))/4),0))</f>
        <v>455840</v>
      </c>
      <c r="X44" s="13" t="n">
        <f aca="false">IF($A44&lt;=$G$6,0,IF(S44=0,U44*$B$6*(1+$B$7)^(($G$6+T44*($B$8+$B$10))/4),0)+IF(S44=$B$8,$B$11*$B$4*(1+$B$5)^(($G$6+$B$8+T44*($B$8+$B$10))/4)*U44,0))</f>
        <v>0</v>
      </c>
      <c r="Y44" s="23" t="n">
        <f aca="false">IF($A44&lt;=$G$6,0,IF(S44&lt;$B$8,U44,0))</f>
        <v>0</v>
      </c>
      <c r="Z44" s="23" t="n">
        <f aca="false">$A44-$G$7-1</f>
        <v>8</v>
      </c>
      <c r="AA44" s="23" t="n">
        <f aca="false">IF(Z44&lt;0,-1,MOD(Z44,$B$8+$B$10))</f>
        <v>8</v>
      </c>
      <c r="AB44" s="23" t="n">
        <f aca="false">IF(Z44&lt;0,0,INT(Z44/($B$8+$B$10)))</f>
        <v>0</v>
      </c>
      <c r="AC44" s="23" t="n">
        <f aca="false">IF($A44&lt;=$G$7,$E$7,$E$7*(1-$H$7)^(AB44+1))</f>
        <v>1000</v>
      </c>
      <c r="AD44" s="13" t="n">
        <f aca="false">IF($A44&lt;=$G$7,$E$7*$F$7/4,IF(AA44&gt;=$B$8+$B$9,AC44*$B$4*(1+$B$5)^(($G$7+$B$8+AB44*($B$8+$B$10))/4)/4,0))</f>
        <v>0</v>
      </c>
      <c r="AE44" s="13" t="n">
        <f aca="false">IF($A44&lt;=$G$7,$E$7*$F$7,IF(AA44&gt;=$B$8,AC44*$B$4*(1+$B$5)^(($G$7+$B$8+AB44*($B$8+$B$10))/4),0))</f>
        <v>258364.771787534</v>
      </c>
      <c r="AF44" s="13" t="n">
        <f aca="false">IF($A44&lt;=$G$7,0,IF(AA44=0,AC44*$B$6*(1+$B$7)^(($G$7+AB44*($B$8+$B$10))/4),0)+IF(AA44=$B$8,$B$11*$B$4*(1+$B$5)^(($G$7+$B$8+AB44*($B$8+$B$10))/4)*AC44,0))</f>
        <v>0</v>
      </c>
      <c r="AG44" s="23" t="n">
        <f aca="false">IF($A44&lt;=$G$7,0,IF(AA44&lt;$B$8,AC44,0))</f>
        <v>0</v>
      </c>
      <c r="AH44" s="23" t="n">
        <f aca="false">$A44-$G$8-1</f>
        <v>14</v>
      </c>
      <c r="AI44" s="23" t="n">
        <f aca="false">IF(AH44&lt;0,-1,MOD(AH44,$B$8+$B$10))</f>
        <v>14</v>
      </c>
      <c r="AJ44" s="23" t="n">
        <f aca="false">IF(AH44&lt;0,0,INT(AH44/($B$8+$B$10)))</f>
        <v>0</v>
      </c>
      <c r="AK44" s="23" t="n">
        <f aca="false">IF($A44&lt;=$G$8,$E$8,$E$8*(1-$H$8)^(AJ44+1))</f>
        <v>2160</v>
      </c>
      <c r="AL44" s="13" t="n">
        <f aca="false">IF($A44&lt;=$G$8,$E$8*$F$8/4,IF(AI44&gt;=$B$8+$B$9,AK44*$B$4*(1+$B$5)^(($G$8+$B$8+AJ44*($B$8+$B$10))/4)/4,0))</f>
        <v>136435.690584448</v>
      </c>
      <c r="AM44" s="13" t="n">
        <f aca="false">IF($A44&lt;=$G$8,$E$8*$F$8,IF(AI44&gt;=$B$8,AK44*$B$4*(1+$B$5)^(($G$8+$B$8+AJ44*($B$8+$B$10))/4),0))</f>
        <v>545742.762337793</v>
      </c>
      <c r="AN44" s="13" t="n">
        <f aca="false">IF($A44&lt;=$G$8,0,IF(AI44=0,AK44*$B$6*(1+$B$7)^(($G$8+AJ44*($B$8+$B$10))/4),0)+IF(AI44=$B$8,$B$11*$B$4*(1+$B$5)^(($G$8+$B$8+AJ44*($B$8+$B$10))/4)*AK44,0))</f>
        <v>0</v>
      </c>
      <c r="AO44" s="23" t="n">
        <f aca="false">IF($A44&lt;=$G$8,0,IF(AI44&lt;$B$8,AK44,0))</f>
        <v>0</v>
      </c>
      <c r="AP44" s="13" t="n">
        <f aca="false">F44+N44+V44+AD44+AL44</f>
        <v>486770.690584448</v>
      </c>
      <c r="AQ44" s="13" t="n">
        <f aca="false">G44+O44+W44+AE44+AM44</f>
        <v>2205447.53412533</v>
      </c>
      <c r="AR44" s="13" t="n">
        <f aca="false">H44+P44+X44+AF44+AN44+IF($A44=$B$15,$B$14,0)</f>
        <v>0</v>
      </c>
      <c r="AS44" s="23" t="n">
        <f aca="false">I44+Q44+Y44+AG44+AO44</f>
        <v>4200</v>
      </c>
      <c r="AT44" s="13" t="n">
        <f aca="false">AP44*(1-$B$12)-AS44*$B$13/4</f>
        <v>399814.449149381</v>
      </c>
      <c r="AU44" s="13" t="n">
        <f aca="false">0</f>
        <v>0</v>
      </c>
      <c r="AV44" s="13" t="n">
        <f aca="false">AT44-AR44-AU44</f>
        <v>399814.449149381</v>
      </c>
      <c r="AW44" s="23" t="n">
        <f aca="false">(1+$B$16)^(-$A44/4)</f>
        <v>0.755849281151693</v>
      </c>
      <c r="AX44" s="13" t="n">
        <f aca="false">AV44*AW44</f>
        <v>302199.46398362</v>
      </c>
      <c r="AY44" s="13" t="n">
        <f aca="false">AV44</f>
        <v>399814.449149381</v>
      </c>
    </row>
    <row r="45" customFormat="false" ht="15" hidden="false" customHeight="false" outlineLevel="0" collapsed="false">
      <c r="A45" s="0" t="n">
        <v>16</v>
      </c>
      <c r="B45" s="0" t="n">
        <f aca="false">$A45-$G$4-1</f>
        <v>5</v>
      </c>
      <c r="C45" s="0" t="n">
        <f aca="false">IF(B45&lt;0,-1,MOD(B45,$B$8+$B$10))</f>
        <v>5</v>
      </c>
      <c r="D45" s="0" t="n">
        <f aca="false">IF(B45&lt;0,0,INT(B45/($B$8+$B$10)))</f>
        <v>0</v>
      </c>
      <c r="E45" s="0" t="n">
        <f aca="false">IF($A45&lt;=$G$4,$E$4,$E$4*(1-$H$4)^(D45+1))</f>
        <v>4200</v>
      </c>
      <c r="F45" s="13" t="n">
        <f aca="false">IF($A45&lt;=$G$4,$E$4*$F$4/4,IF(C45&gt;=$B$8+$B$9,E45*$B$4*(1+$B$5)^(($G$4+$B$8+D45*($B$8+$B$10))/4)/4,0))</f>
        <v>0</v>
      </c>
      <c r="G45" s="13" t="n">
        <f aca="false">IF($A45&lt;=$G$4,$E$4*$F$4,IF(C45&gt;=$B$8,E45*$B$4*(1+$B$5)^(($G$4+$B$8+D45*($B$8+$B$10))/4),0))</f>
        <v>1101409.02213026</v>
      </c>
      <c r="H45" s="13" t="n">
        <f aca="false">IF($A45&lt;=$G$4,0,IF(C45=0,E45*$B$6*(1+$B$7)^(($G$4+D45*($B$8+$B$10))/4),0)+IF(C45=$B$8,$B$11*$B$4*(1+$B$5)^(($G$4+$B$8+D45*($B$8+$B$10))/4)*E45,0))</f>
        <v>132169.082655631</v>
      </c>
      <c r="I45" s="23" t="n">
        <f aca="false">IF($A45&lt;=$G$4,0,IF(C45&lt;$B$8,E45,0))</f>
        <v>0</v>
      </c>
      <c r="J45" s="23" t="n">
        <f aca="false">$A45-$G$5-1</f>
        <v>-1</v>
      </c>
      <c r="K45" s="23" t="n">
        <f aca="false">IF(J45&lt;0,-1,MOD(J45,$B$8+$B$10))</f>
        <v>-1</v>
      </c>
      <c r="L45" s="23" t="n">
        <f aca="false">IF(J45&lt;0,0,INT(J45/($B$8+$B$10)))</f>
        <v>0</v>
      </c>
      <c r="M45" s="13" t="n">
        <f aca="false">IF($A45&lt;=$G$5,$E$5,$E$5*(1-$H$5)^(L45+1))</f>
        <v>3100</v>
      </c>
      <c r="N45" s="13" t="n">
        <f aca="false">IF($A45&lt;=$G$5,$E$5*$F$5/4,IF(K45&gt;=$B$8+$B$9,M45*$B$4*(1+$B$5)^(($G$5+$B$8+L45*($B$8+$B$10))/4)/4,0))</f>
        <v>236375</v>
      </c>
      <c r="O45" s="13" t="n">
        <f aca="false">IF($A45&lt;=$G$5,$E$5*$F$5,IF(K45&gt;=$B$8,M45*$B$4*(1+$B$5)^(($G$5+$B$8+L45*($B$8+$B$10))/4),0))</f>
        <v>945500</v>
      </c>
      <c r="P45" s="13" t="n">
        <f aca="false">IF($A45&lt;=$G$5,0,IF(K45=0,M45*$B$6*(1+$B$7)^(($G$5+L45*($B$8+$B$10))/4),0)+IF(K45=$B$8,$B$11*$B$4*(1+$B$5)^(($G$5+$B$8+L45*($B$8+$B$10))/4)*M45,0))</f>
        <v>0</v>
      </c>
      <c r="Q45" s="23" t="n">
        <f aca="false">IF($A45&lt;=$G$5,0,IF(K45&lt;$B$8,M45,0))</f>
        <v>0</v>
      </c>
      <c r="R45" s="23" t="n">
        <f aca="false">$A45-$G$6-1</f>
        <v>-11</v>
      </c>
      <c r="S45" s="23" t="n">
        <f aca="false">IF(R45&lt;0,-1,MOD(R45,$B$8+$B$10))</f>
        <v>-1</v>
      </c>
      <c r="T45" s="23" t="n">
        <f aca="false">IF(R45&lt;0,0,INT(R45/($B$8+$B$10)))</f>
        <v>0</v>
      </c>
      <c r="U45" s="13" t="n">
        <f aca="false">IF($A45&lt;=$G$6,$E$6,$E$6*(1-$H$6)^(T45+1))</f>
        <v>1540</v>
      </c>
      <c r="V45" s="13" t="n">
        <f aca="false">IF($A45&lt;=$G$6,$E$6*$F$6/4,IF(S45&gt;=$B$8+$B$9,U45*$B$4*(1+$B$5)^(($G$6+$B$8+T45*($B$8+$B$10))/4)/4,0))</f>
        <v>113960</v>
      </c>
      <c r="W45" s="13" t="n">
        <f aca="false">IF($A45&lt;=$G$6,$E$6*$F$6,IF(S45&gt;=$B$8,U45*$B$4*(1+$B$5)^(($G$6+$B$8+T45*($B$8+$B$10))/4),0))</f>
        <v>455840</v>
      </c>
      <c r="X45" s="13" t="n">
        <f aca="false">IF($A45&lt;=$G$6,0,IF(S45=0,U45*$B$6*(1+$B$7)^(($G$6+T45*($B$8+$B$10))/4),0)+IF(S45=$B$8,$B$11*$B$4*(1+$B$5)^(($G$6+$B$8+T45*($B$8+$B$10))/4)*U45,0))</f>
        <v>0</v>
      </c>
      <c r="Y45" s="23" t="n">
        <f aca="false">IF($A45&lt;=$G$6,0,IF(S45&lt;$B$8,U45,0))</f>
        <v>0</v>
      </c>
      <c r="Z45" s="23" t="n">
        <f aca="false">$A45-$G$7-1</f>
        <v>9</v>
      </c>
      <c r="AA45" s="23" t="n">
        <f aca="false">IF(Z45&lt;0,-1,MOD(Z45,$B$8+$B$10))</f>
        <v>9</v>
      </c>
      <c r="AB45" s="23" t="n">
        <f aca="false">IF(Z45&lt;0,0,INT(Z45/($B$8+$B$10)))</f>
        <v>0</v>
      </c>
      <c r="AC45" s="23" t="n">
        <f aca="false">IF($A45&lt;=$G$7,$E$7,$E$7*(1-$H$7)^(AB45+1))</f>
        <v>1000</v>
      </c>
      <c r="AD45" s="13" t="n">
        <f aca="false">IF($A45&lt;=$G$7,$E$7*$F$7/4,IF(AA45&gt;=$B$8+$B$9,AC45*$B$4*(1+$B$5)^(($G$7+$B$8+AB45*($B$8+$B$10))/4)/4,0))</f>
        <v>0</v>
      </c>
      <c r="AE45" s="13" t="n">
        <f aca="false">IF($A45&lt;=$G$7,$E$7*$F$7,IF(AA45&gt;=$B$8,AC45*$B$4*(1+$B$5)^(($G$7+$B$8+AB45*($B$8+$B$10))/4),0))</f>
        <v>258364.771787534</v>
      </c>
      <c r="AF45" s="13" t="n">
        <f aca="false">IF($A45&lt;=$G$7,0,IF(AA45=0,AC45*$B$6*(1+$B$7)^(($G$7+AB45*($B$8+$B$10))/4),0)+IF(AA45=$B$8,$B$11*$B$4*(1+$B$5)^(($G$7+$B$8+AB45*($B$8+$B$10))/4)*AC45,0))</f>
        <v>0</v>
      </c>
      <c r="AG45" s="23" t="n">
        <f aca="false">IF($A45&lt;=$G$7,0,IF(AA45&lt;$B$8,AC45,0))</f>
        <v>0</v>
      </c>
      <c r="AH45" s="23" t="n">
        <f aca="false">$A45-$G$8-1</f>
        <v>15</v>
      </c>
      <c r="AI45" s="23" t="n">
        <f aca="false">IF(AH45&lt;0,-1,MOD(AH45,$B$8+$B$10))</f>
        <v>15</v>
      </c>
      <c r="AJ45" s="23" t="n">
        <f aca="false">IF(AH45&lt;0,0,INT(AH45/($B$8+$B$10)))</f>
        <v>0</v>
      </c>
      <c r="AK45" s="23" t="n">
        <f aca="false">IF($A45&lt;=$G$8,$E$8,$E$8*(1-$H$8)^(AJ45+1))</f>
        <v>2160</v>
      </c>
      <c r="AL45" s="13" t="n">
        <f aca="false">IF($A45&lt;=$G$8,$E$8*$F$8/4,IF(AI45&gt;=$B$8+$B$9,AK45*$B$4*(1+$B$5)^(($G$8+$B$8+AJ45*($B$8+$B$10))/4)/4,0))</f>
        <v>136435.690584448</v>
      </c>
      <c r="AM45" s="13" t="n">
        <f aca="false">IF($A45&lt;=$G$8,$E$8*$F$8,IF(AI45&gt;=$B$8,AK45*$B$4*(1+$B$5)^(($G$8+$B$8+AJ45*($B$8+$B$10))/4),0))</f>
        <v>545742.762337793</v>
      </c>
      <c r="AN45" s="13" t="n">
        <f aca="false">IF($A45&lt;=$G$8,0,IF(AI45=0,AK45*$B$6*(1+$B$7)^(($G$8+AJ45*($B$8+$B$10))/4),0)+IF(AI45=$B$8,$B$11*$B$4*(1+$B$5)^(($G$8+$B$8+AJ45*($B$8+$B$10))/4)*AK45,0))</f>
        <v>0</v>
      </c>
      <c r="AO45" s="23" t="n">
        <f aca="false">IF($A45&lt;=$G$8,0,IF(AI45&lt;$B$8,AK45,0))</f>
        <v>0</v>
      </c>
      <c r="AP45" s="13" t="n">
        <f aca="false">F45+N45+V45+AD45+AL45</f>
        <v>486770.690584448</v>
      </c>
      <c r="AQ45" s="13" t="n">
        <f aca="false">G45+O45+W45+AE45+AM45</f>
        <v>3306856.55625558</v>
      </c>
      <c r="AR45" s="13" t="n">
        <f aca="false">H45+P45+X45+AF45+AN45+IF($A45=$B$15,$B$14,0)</f>
        <v>132169.082655631</v>
      </c>
      <c r="AS45" s="23" t="n">
        <f aca="false">I45+Q45+Y45+AG45+AO45</f>
        <v>0</v>
      </c>
      <c r="AT45" s="13" t="n">
        <f aca="false">AP45*(1-$B$12)-AS45*$B$13/4</f>
        <v>457564.449149381</v>
      </c>
      <c r="AU45" s="13" t="n">
        <f aca="false">0</f>
        <v>0</v>
      </c>
      <c r="AV45" s="13" t="n">
        <f aca="false">AT45-AR45-AU45</f>
        <v>325395.36649375</v>
      </c>
      <c r="AW45" s="23" t="n">
        <f aca="false">(1+$B$16)^(-$A45/4)</f>
        <v>0.741875253450614</v>
      </c>
      <c r="AX45" s="13" t="n">
        <f aca="false">AV45*AW45</f>
        <v>241402.769989207</v>
      </c>
      <c r="AY45" s="13" t="n">
        <f aca="false">AV45</f>
        <v>325395.36649375</v>
      </c>
    </row>
    <row r="46" customFormat="false" ht="15" hidden="false" customHeight="false" outlineLevel="0" collapsed="false">
      <c r="A46" s="0" t="n">
        <v>17</v>
      </c>
      <c r="B46" s="0" t="n">
        <f aca="false">$A46-$G$4-1</f>
        <v>6</v>
      </c>
      <c r="C46" s="0" t="n">
        <f aca="false">IF(B46&lt;0,-1,MOD(B46,$B$8+$B$10))</f>
        <v>6</v>
      </c>
      <c r="D46" s="0" t="n">
        <f aca="false">IF(B46&lt;0,0,INT(B46/($B$8+$B$10)))</f>
        <v>0</v>
      </c>
      <c r="E46" s="0" t="n">
        <f aca="false">IF($A46&lt;=$G$4,$E$4,$E$4*(1-$H$4)^(D46+1))</f>
        <v>4200</v>
      </c>
      <c r="F46" s="13" t="n">
        <f aca="false">IF($A46&lt;=$G$4,$E$4*$F$4/4,IF(C46&gt;=$B$8+$B$9,E46*$B$4*(1+$B$5)^(($G$4+$B$8+D46*($B$8+$B$10))/4)/4,0))</f>
        <v>0</v>
      </c>
      <c r="G46" s="13" t="n">
        <f aca="false">IF($A46&lt;=$G$4,$E$4*$F$4,IF(C46&gt;=$B$8,E46*$B$4*(1+$B$5)^(($G$4+$B$8+D46*($B$8+$B$10))/4),0))</f>
        <v>1101409.02213026</v>
      </c>
      <c r="H46" s="13" t="n">
        <f aca="false">IF($A46&lt;=$G$4,0,IF(C46=0,E46*$B$6*(1+$B$7)^(($G$4+D46*($B$8+$B$10))/4),0)+IF(C46=$B$8,$B$11*$B$4*(1+$B$5)^(($G$4+$B$8+D46*($B$8+$B$10))/4)*E46,0))</f>
        <v>0</v>
      </c>
      <c r="I46" s="23" t="n">
        <f aca="false">IF($A46&lt;=$G$4,0,IF(C46&lt;$B$8,E46,0))</f>
        <v>0</v>
      </c>
      <c r="J46" s="23" t="n">
        <f aca="false">$A46-$G$5-1</f>
        <v>0</v>
      </c>
      <c r="K46" s="23" t="n">
        <f aca="false">IF(J46&lt;0,-1,MOD(J46,$B$8+$B$10))</f>
        <v>0</v>
      </c>
      <c r="L46" s="23" t="n">
        <f aca="false">IF(J46&lt;0,0,INT(J46/($B$8+$B$10)))</f>
        <v>0</v>
      </c>
      <c r="M46" s="23" t="n">
        <f aca="false">IF($A46&lt;=$G$5,$E$5,$E$5*(1-$H$5)^(L46+1))</f>
        <v>3100</v>
      </c>
      <c r="N46" s="13" t="n">
        <f aca="false">IF($A46&lt;=$G$5,$E$5*$F$5/4,IF(K46&gt;=$B$8+$B$9,M46*$B$4*(1+$B$5)^(($G$5+$B$8+L46*($B$8+$B$10))/4)/4,0))</f>
        <v>0</v>
      </c>
      <c r="O46" s="13" t="n">
        <f aca="false">IF($A46&lt;=$G$5,$E$5*$F$5,IF(K46&gt;=$B$8,M46*$B$4*(1+$B$5)^(($G$5+$B$8+L46*($B$8+$B$10))/4),0))</f>
        <v>0</v>
      </c>
      <c r="P46" s="13" t="n">
        <f aca="false">IF($A46&lt;=$G$5,0,IF(K46=0,M46*$B$6*(1+$B$7)^(($G$5+L46*($B$8+$B$10))/4),0)+IF(K46=$B$8,$B$11*$B$4*(1+$B$5)^(($G$5+$B$8+L46*($B$8+$B$10))/4)*M46,0))</f>
        <v>307963.796484375</v>
      </c>
      <c r="Q46" s="23" t="n">
        <f aca="false">IF($A46&lt;=$G$5,0,IF(K46&lt;$B$8,M46,0))</f>
        <v>3100</v>
      </c>
      <c r="R46" s="23" t="n">
        <f aca="false">$A46-$G$6-1</f>
        <v>-10</v>
      </c>
      <c r="S46" s="23" t="n">
        <f aca="false">IF(R46&lt;0,-1,MOD(R46,$B$8+$B$10))</f>
        <v>-1</v>
      </c>
      <c r="T46" s="23" t="n">
        <f aca="false">IF(R46&lt;0,0,INT(R46/($B$8+$B$10)))</f>
        <v>0</v>
      </c>
      <c r="U46" s="13" t="n">
        <f aca="false">IF($A46&lt;=$G$6,$E$6,$E$6*(1-$H$6)^(T46+1))</f>
        <v>1540</v>
      </c>
      <c r="V46" s="13" t="n">
        <f aca="false">IF($A46&lt;=$G$6,$E$6*$F$6/4,IF(S46&gt;=$B$8+$B$9,U46*$B$4*(1+$B$5)^(($G$6+$B$8+T46*($B$8+$B$10))/4)/4,0))</f>
        <v>113960</v>
      </c>
      <c r="W46" s="13" t="n">
        <f aca="false">IF($A46&lt;=$G$6,$E$6*$F$6,IF(S46&gt;=$B$8,U46*$B$4*(1+$B$5)^(($G$6+$B$8+T46*($B$8+$B$10))/4),0))</f>
        <v>455840</v>
      </c>
      <c r="X46" s="13" t="n">
        <f aca="false">IF($A46&lt;=$G$6,0,IF(S46=0,U46*$B$6*(1+$B$7)^(($G$6+T46*($B$8+$B$10))/4),0)+IF(S46=$B$8,$B$11*$B$4*(1+$B$5)^(($G$6+$B$8+T46*($B$8+$B$10))/4)*U46,0))</f>
        <v>0</v>
      </c>
      <c r="Y46" s="23" t="n">
        <f aca="false">IF($A46&lt;=$G$6,0,IF(S46&lt;$B$8,U46,0))</f>
        <v>0</v>
      </c>
      <c r="Z46" s="23" t="n">
        <f aca="false">$A46-$G$7-1</f>
        <v>10</v>
      </c>
      <c r="AA46" s="23" t="n">
        <f aca="false">IF(Z46&lt;0,-1,MOD(Z46,$B$8+$B$10))</f>
        <v>10</v>
      </c>
      <c r="AB46" s="23" t="n">
        <f aca="false">IF(Z46&lt;0,0,INT(Z46/($B$8+$B$10)))</f>
        <v>0</v>
      </c>
      <c r="AC46" s="23" t="n">
        <f aca="false">IF($A46&lt;=$G$7,$E$7,$E$7*(1-$H$7)^(AB46+1))</f>
        <v>1000</v>
      </c>
      <c r="AD46" s="13" t="n">
        <f aca="false">IF($A46&lt;=$G$7,$E$7*$F$7/4,IF(AA46&gt;=$B$8+$B$9,AC46*$B$4*(1+$B$5)^(($G$7+$B$8+AB46*($B$8+$B$10))/4)/4,0))</f>
        <v>64591.1929468835</v>
      </c>
      <c r="AE46" s="13" t="n">
        <f aca="false">IF($A46&lt;=$G$7,$E$7*$F$7,IF(AA46&gt;=$B$8,AC46*$B$4*(1+$B$5)^(($G$7+$B$8+AB46*($B$8+$B$10))/4),0))</f>
        <v>258364.771787534</v>
      </c>
      <c r="AF46" s="13" t="n">
        <f aca="false">IF($A46&lt;=$G$7,0,IF(AA46=0,AC46*$B$6*(1+$B$7)^(($G$7+AB46*($B$8+$B$10))/4),0)+IF(AA46=$B$8,$B$11*$B$4*(1+$B$5)^(($G$7+$B$8+AB46*($B$8+$B$10))/4)*AC46,0))</f>
        <v>0</v>
      </c>
      <c r="AG46" s="23" t="n">
        <f aca="false">IF($A46&lt;=$G$7,0,IF(AA46&lt;$B$8,AC46,0))</f>
        <v>0</v>
      </c>
      <c r="AH46" s="23" t="n">
        <f aca="false">$A46-$G$8-1</f>
        <v>16</v>
      </c>
      <c r="AI46" s="23" t="n">
        <f aca="false">IF(AH46&lt;0,-1,MOD(AH46,$B$8+$B$10))</f>
        <v>16</v>
      </c>
      <c r="AJ46" s="23" t="n">
        <f aca="false">IF(AH46&lt;0,0,INT(AH46/($B$8+$B$10)))</f>
        <v>0</v>
      </c>
      <c r="AK46" s="23" t="n">
        <f aca="false">IF($A46&lt;=$G$8,$E$8,$E$8*(1-$H$8)^(AJ46+1))</f>
        <v>2160</v>
      </c>
      <c r="AL46" s="13" t="n">
        <f aca="false">IF($A46&lt;=$G$8,$E$8*$F$8/4,IF(AI46&gt;=$B$8+$B$9,AK46*$B$4*(1+$B$5)^(($G$8+$B$8+AJ46*($B$8+$B$10))/4)/4,0))</f>
        <v>136435.690584448</v>
      </c>
      <c r="AM46" s="13" t="n">
        <f aca="false">IF($A46&lt;=$G$8,$E$8*$F$8,IF(AI46&gt;=$B$8,AK46*$B$4*(1+$B$5)^(($G$8+$B$8+AJ46*($B$8+$B$10))/4),0))</f>
        <v>545742.762337793</v>
      </c>
      <c r="AN46" s="13" t="n">
        <f aca="false">IF($A46&lt;=$G$8,0,IF(AI46=0,AK46*$B$6*(1+$B$7)^(($G$8+AJ46*($B$8+$B$10))/4),0)+IF(AI46=$B$8,$B$11*$B$4*(1+$B$5)^(($G$8+$B$8+AJ46*($B$8+$B$10))/4)*AK46,0))</f>
        <v>0</v>
      </c>
      <c r="AO46" s="23" t="n">
        <f aca="false">IF($A46&lt;=$G$8,0,IF(AI46&lt;$B$8,AK46,0))</f>
        <v>0</v>
      </c>
      <c r="AP46" s="13" t="n">
        <f aca="false">F46+N46+V46+AD46+AL46</f>
        <v>314986.883531332</v>
      </c>
      <c r="AQ46" s="13" t="n">
        <f aca="false">G46+O46+W46+AE46+AM46</f>
        <v>2361356.55625558</v>
      </c>
      <c r="AR46" s="13" t="n">
        <f aca="false">H46+P46+X46+AF46+AN46+IF($A46=$B$15,$B$14,0)</f>
        <v>307963.796484375</v>
      </c>
      <c r="AS46" s="23" t="n">
        <f aca="false">I46+Q46+Y46+AG46+AO46</f>
        <v>3100</v>
      </c>
      <c r="AT46" s="13" t="n">
        <f aca="false">AP46*(1-$B$12)-AS46*$B$13/4</f>
        <v>253462.670519452</v>
      </c>
      <c r="AU46" s="13" t="n">
        <f aca="false">0</f>
        <v>0</v>
      </c>
      <c r="AV46" s="13" t="n">
        <f aca="false">AT46-AR46-AU46</f>
        <v>-54501.125964923</v>
      </c>
      <c r="AW46" s="23" t="n">
        <f aca="false">(1+$B$16)^(-$A46/4)</f>
        <v>0.728159575469592</v>
      </c>
      <c r="AX46" s="13" t="n">
        <f aca="false">AV46*AW46</f>
        <v>-39685.5167452331</v>
      </c>
      <c r="AY46" s="13" t="n">
        <f aca="false">AV46</f>
        <v>-54501.125964923</v>
      </c>
    </row>
    <row r="47" customFormat="false" ht="15" hidden="false" customHeight="false" outlineLevel="0" collapsed="false">
      <c r="A47" s="0" t="n">
        <v>18</v>
      </c>
      <c r="B47" s="0" t="n">
        <f aca="false">$A47-$G$4-1</f>
        <v>7</v>
      </c>
      <c r="C47" s="0" t="n">
        <f aca="false">IF(B47&lt;0,-1,MOD(B47,$B$8+$B$10))</f>
        <v>7</v>
      </c>
      <c r="D47" s="0" t="n">
        <f aca="false">IF(B47&lt;0,0,INT(B47/($B$8+$B$10)))</f>
        <v>0</v>
      </c>
      <c r="E47" s="0" t="n">
        <f aca="false">IF($A47&lt;=$G$4,$E$4,$E$4*(1-$H$4)^(D47+1))</f>
        <v>4200</v>
      </c>
      <c r="F47" s="13" t="n">
        <f aca="false">IF($A47&lt;=$G$4,$E$4*$F$4/4,IF(C47&gt;=$B$8+$B$9,E47*$B$4*(1+$B$5)^(($G$4+$B$8+D47*($B$8+$B$10))/4)/4,0))</f>
        <v>0</v>
      </c>
      <c r="G47" s="13" t="n">
        <f aca="false">IF($A47&lt;=$G$4,$E$4*$F$4,IF(C47&gt;=$B$8,E47*$B$4*(1+$B$5)^(($G$4+$B$8+D47*($B$8+$B$10))/4),0))</f>
        <v>1101409.02213026</v>
      </c>
      <c r="H47" s="13" t="n">
        <f aca="false">IF($A47&lt;=$G$4,0,IF(C47=0,E47*$B$6*(1+$B$7)^(($G$4+D47*($B$8+$B$10))/4),0)+IF(C47=$B$8,$B$11*$B$4*(1+$B$5)^(($G$4+$B$8+D47*($B$8+$B$10))/4)*E47,0))</f>
        <v>0</v>
      </c>
      <c r="I47" s="23" t="n">
        <f aca="false">IF($A47&lt;=$G$4,0,IF(C47&lt;$B$8,E47,0))</f>
        <v>0</v>
      </c>
      <c r="J47" s="23" t="n">
        <f aca="false">$A47-$G$5-1</f>
        <v>1</v>
      </c>
      <c r="K47" s="23" t="n">
        <f aca="false">IF(J47&lt;0,-1,MOD(J47,$B$8+$B$10))</f>
        <v>1</v>
      </c>
      <c r="L47" s="23" t="n">
        <f aca="false">IF(J47&lt;0,0,INT(J47/($B$8+$B$10)))</f>
        <v>0</v>
      </c>
      <c r="M47" s="23" t="n">
        <f aca="false">IF($A47&lt;=$G$5,$E$5,$E$5*(1-$H$5)^(L47+1))</f>
        <v>3100</v>
      </c>
      <c r="N47" s="13" t="n">
        <f aca="false">IF($A47&lt;=$G$5,$E$5*$F$5/4,IF(K47&gt;=$B$8+$B$9,M47*$B$4*(1+$B$5)^(($G$5+$B$8+L47*($B$8+$B$10))/4)/4,0))</f>
        <v>0</v>
      </c>
      <c r="O47" s="13" t="n">
        <f aca="false">IF($A47&lt;=$G$5,$E$5*$F$5,IF(K47&gt;=$B$8,M47*$B$4*(1+$B$5)^(($G$5+$B$8+L47*($B$8+$B$10))/4),0))</f>
        <v>0</v>
      </c>
      <c r="P47" s="13" t="n">
        <f aca="false">IF($A47&lt;=$G$5,0,IF(K47=0,M47*$B$6*(1+$B$7)^(($G$5+L47*($B$8+$B$10))/4),0)+IF(K47=$B$8,$B$11*$B$4*(1+$B$5)^(($G$5+$B$8+L47*($B$8+$B$10))/4)*M47,0))</f>
        <v>0</v>
      </c>
      <c r="Q47" s="23" t="n">
        <f aca="false">IF($A47&lt;=$G$5,0,IF(K47&lt;$B$8,M47,0))</f>
        <v>3100</v>
      </c>
      <c r="R47" s="23" t="n">
        <f aca="false">$A47-$G$6-1</f>
        <v>-9</v>
      </c>
      <c r="S47" s="23" t="n">
        <f aca="false">IF(R47&lt;0,-1,MOD(R47,$B$8+$B$10))</f>
        <v>-1</v>
      </c>
      <c r="T47" s="23" t="n">
        <f aca="false">IF(R47&lt;0,0,INT(R47/($B$8+$B$10)))</f>
        <v>0</v>
      </c>
      <c r="U47" s="13" t="n">
        <f aca="false">IF($A47&lt;=$G$6,$E$6,$E$6*(1-$H$6)^(T47+1))</f>
        <v>1540</v>
      </c>
      <c r="V47" s="13" t="n">
        <f aca="false">IF($A47&lt;=$G$6,$E$6*$F$6/4,IF(S47&gt;=$B$8+$B$9,U47*$B$4*(1+$B$5)^(($G$6+$B$8+T47*($B$8+$B$10))/4)/4,0))</f>
        <v>113960</v>
      </c>
      <c r="W47" s="13" t="n">
        <f aca="false">IF($A47&lt;=$G$6,$E$6*$F$6,IF(S47&gt;=$B$8,U47*$B$4*(1+$B$5)^(($G$6+$B$8+T47*($B$8+$B$10))/4),0))</f>
        <v>455840</v>
      </c>
      <c r="X47" s="13" t="n">
        <f aca="false">IF($A47&lt;=$G$6,0,IF(S47=0,U47*$B$6*(1+$B$7)^(($G$6+T47*($B$8+$B$10))/4),0)+IF(S47=$B$8,$B$11*$B$4*(1+$B$5)^(($G$6+$B$8+T47*($B$8+$B$10))/4)*U47,0))</f>
        <v>0</v>
      </c>
      <c r="Y47" s="23" t="n">
        <f aca="false">IF($A47&lt;=$G$6,0,IF(S47&lt;$B$8,U47,0))</f>
        <v>0</v>
      </c>
      <c r="Z47" s="23" t="n">
        <f aca="false">$A47-$G$7-1</f>
        <v>11</v>
      </c>
      <c r="AA47" s="23" t="n">
        <f aca="false">IF(Z47&lt;0,-1,MOD(Z47,$B$8+$B$10))</f>
        <v>11</v>
      </c>
      <c r="AB47" s="23" t="n">
        <f aca="false">IF(Z47&lt;0,0,INT(Z47/($B$8+$B$10)))</f>
        <v>0</v>
      </c>
      <c r="AC47" s="23" t="n">
        <f aca="false">IF($A47&lt;=$G$7,$E$7,$E$7*(1-$H$7)^(AB47+1))</f>
        <v>1000</v>
      </c>
      <c r="AD47" s="13" t="n">
        <f aca="false">IF($A47&lt;=$G$7,$E$7*$F$7/4,IF(AA47&gt;=$B$8+$B$9,AC47*$B$4*(1+$B$5)^(($G$7+$B$8+AB47*($B$8+$B$10))/4)/4,0))</f>
        <v>64591.1929468835</v>
      </c>
      <c r="AE47" s="13" t="n">
        <f aca="false">IF($A47&lt;=$G$7,$E$7*$F$7,IF(AA47&gt;=$B$8,AC47*$B$4*(1+$B$5)^(($G$7+$B$8+AB47*($B$8+$B$10))/4),0))</f>
        <v>258364.771787534</v>
      </c>
      <c r="AF47" s="13" t="n">
        <f aca="false">IF($A47&lt;=$G$7,0,IF(AA47=0,AC47*$B$6*(1+$B$7)^(($G$7+AB47*($B$8+$B$10))/4),0)+IF(AA47=$B$8,$B$11*$B$4*(1+$B$5)^(($G$7+$B$8+AB47*($B$8+$B$10))/4)*AC47,0))</f>
        <v>0</v>
      </c>
      <c r="AG47" s="23" t="n">
        <f aca="false">IF($A47&lt;=$G$7,0,IF(AA47&lt;$B$8,AC47,0))</f>
        <v>0</v>
      </c>
      <c r="AH47" s="23" t="n">
        <f aca="false">$A47-$G$8-1</f>
        <v>17</v>
      </c>
      <c r="AI47" s="23" t="n">
        <f aca="false">IF(AH47&lt;0,-1,MOD(AH47,$B$8+$B$10))</f>
        <v>0</v>
      </c>
      <c r="AJ47" s="23" t="n">
        <f aca="false">IF(AH47&lt;0,0,INT(AH47/($B$8+$B$10)))</f>
        <v>1</v>
      </c>
      <c r="AK47" s="23" t="n">
        <f aca="false">IF($A47&lt;=$G$8,$E$8,$E$8*(1-$H$8)^(AJ47+1))</f>
        <v>2160</v>
      </c>
      <c r="AL47" s="13" t="n">
        <f aca="false">IF($A47&lt;=$G$8,$E$8*$F$8/4,IF(AI47&gt;=$B$8+$B$9,AK47*$B$4*(1+$B$5)^(($G$8+$B$8+AJ47*($B$8+$B$10))/4)/4,0))</f>
        <v>0</v>
      </c>
      <c r="AM47" s="13" t="n">
        <f aca="false">IF($A47&lt;=$G$8,$E$8*$F$8,IF(AI47&gt;=$B$8,AK47*$B$4*(1+$B$5)^(($G$8+$B$8+AJ47*($B$8+$B$10))/4),0))</f>
        <v>0</v>
      </c>
      <c r="AN47" s="13" t="n">
        <f aca="false">IF($A47&lt;=$G$8,0,IF(AI47=0,AK47*$B$6*(1+$B$7)^(($G$8+AJ47*($B$8+$B$10))/4),0)+IF(AI47=$B$8,$B$11*$B$4*(1+$B$5)^(($G$8+$B$8+AJ47*($B$8+$B$10))/4)*AK47,0))</f>
        <v>215909.965745362</v>
      </c>
      <c r="AO47" s="23" t="n">
        <f aca="false">IF($A47&lt;=$G$8,0,IF(AI47&lt;$B$8,AK47,0))</f>
        <v>2160</v>
      </c>
      <c r="AP47" s="13" t="n">
        <f aca="false">F47+N47+V47+AD47+AL47</f>
        <v>178551.192946884</v>
      </c>
      <c r="AQ47" s="13" t="n">
        <f aca="false">G47+O47+W47+AE47+AM47</f>
        <v>1815613.79391779</v>
      </c>
      <c r="AR47" s="13" t="n">
        <f aca="false">H47+P47+X47+AF47+AN47+IF($A47=$B$15,$B$14,0)</f>
        <v>215909.965745362</v>
      </c>
      <c r="AS47" s="23" t="n">
        <f aca="false">I47+Q47+Y47+AG47+AO47</f>
        <v>5260</v>
      </c>
      <c r="AT47" s="13" t="n">
        <f aca="false">AP47*(1-$B$12)-AS47*$B$13/4</f>
        <v>95513.1213700705</v>
      </c>
      <c r="AU47" s="13" t="n">
        <f aca="false">0</f>
        <v>0</v>
      </c>
      <c r="AV47" s="13" t="n">
        <f aca="false">AT47-AR47-AU47</f>
        <v>-120396.844375291</v>
      </c>
      <c r="AW47" s="23" t="n">
        <f aca="false">(1+$B$16)^(-$A47/4)</f>
        <v>0.714697470877902</v>
      </c>
      <c r="AX47" s="13" t="n">
        <f aca="false">AV47*AW47</f>
        <v>-86047.3201767011</v>
      </c>
      <c r="AY47" s="13" t="n">
        <f aca="false">AV47</f>
        <v>-120396.844375291</v>
      </c>
    </row>
    <row r="48" customFormat="false" ht="15" hidden="false" customHeight="false" outlineLevel="0" collapsed="false">
      <c r="A48" s="0" t="n">
        <v>19</v>
      </c>
      <c r="B48" s="0" t="n">
        <f aca="false">$A48-$G$4-1</f>
        <v>8</v>
      </c>
      <c r="C48" s="0" t="n">
        <f aca="false">IF(B48&lt;0,-1,MOD(B48,$B$8+$B$10))</f>
        <v>8</v>
      </c>
      <c r="D48" s="0" t="n">
        <f aca="false">IF(B48&lt;0,0,INT(B48/($B$8+$B$10)))</f>
        <v>0</v>
      </c>
      <c r="E48" s="0" t="n">
        <f aca="false">IF($A48&lt;=$G$4,$E$4,$E$4*(1-$H$4)^(D48+1))</f>
        <v>4200</v>
      </c>
      <c r="F48" s="13" t="n">
        <f aca="false">IF($A48&lt;=$G$4,$E$4*$F$4/4,IF(C48&gt;=$B$8+$B$9,E48*$B$4*(1+$B$5)^(($G$4+$B$8+D48*($B$8+$B$10))/4)/4,0))</f>
        <v>0</v>
      </c>
      <c r="G48" s="13" t="n">
        <f aca="false">IF($A48&lt;=$G$4,$E$4*$F$4,IF(C48&gt;=$B$8,E48*$B$4*(1+$B$5)^(($G$4+$B$8+D48*($B$8+$B$10))/4),0))</f>
        <v>1101409.02213026</v>
      </c>
      <c r="H48" s="13" t="n">
        <f aca="false">IF($A48&lt;=$G$4,0,IF(C48=0,E48*$B$6*(1+$B$7)^(($G$4+D48*($B$8+$B$10))/4),0)+IF(C48=$B$8,$B$11*$B$4*(1+$B$5)^(($G$4+$B$8+D48*($B$8+$B$10))/4)*E48,0))</f>
        <v>0</v>
      </c>
      <c r="I48" s="23" t="n">
        <f aca="false">IF($A48&lt;=$G$4,0,IF(C48&lt;$B$8,E48,0))</f>
        <v>0</v>
      </c>
      <c r="J48" s="23" t="n">
        <f aca="false">$A48-$G$5-1</f>
        <v>2</v>
      </c>
      <c r="K48" s="23" t="n">
        <f aca="false">IF(J48&lt;0,-1,MOD(J48,$B$8+$B$10))</f>
        <v>2</v>
      </c>
      <c r="L48" s="23" t="n">
        <f aca="false">IF(J48&lt;0,0,INT(J48/($B$8+$B$10)))</f>
        <v>0</v>
      </c>
      <c r="M48" s="23" t="n">
        <f aca="false">IF($A48&lt;=$G$5,$E$5,$E$5*(1-$H$5)^(L48+1))</f>
        <v>3100</v>
      </c>
      <c r="N48" s="13" t="n">
        <f aca="false">IF($A48&lt;=$G$5,$E$5*$F$5/4,IF(K48&gt;=$B$8+$B$9,M48*$B$4*(1+$B$5)^(($G$5+$B$8+L48*($B$8+$B$10))/4)/4,0))</f>
        <v>0</v>
      </c>
      <c r="O48" s="13" t="n">
        <f aca="false">IF($A48&lt;=$G$5,$E$5*$F$5,IF(K48&gt;=$B$8,M48*$B$4*(1+$B$5)^(($G$5+$B$8+L48*($B$8+$B$10))/4),0))</f>
        <v>0</v>
      </c>
      <c r="P48" s="13" t="n">
        <f aca="false">IF($A48&lt;=$G$5,0,IF(K48=0,M48*$B$6*(1+$B$7)^(($G$5+L48*($B$8+$B$10))/4),0)+IF(K48=$B$8,$B$11*$B$4*(1+$B$5)^(($G$5+$B$8+L48*($B$8+$B$10))/4)*M48,0))</f>
        <v>0</v>
      </c>
      <c r="Q48" s="23" t="n">
        <f aca="false">IF($A48&lt;=$G$5,0,IF(K48&lt;$B$8,M48,0))</f>
        <v>3100</v>
      </c>
      <c r="R48" s="23" t="n">
        <f aca="false">$A48-$G$6-1</f>
        <v>-8</v>
      </c>
      <c r="S48" s="23" t="n">
        <f aca="false">IF(R48&lt;0,-1,MOD(R48,$B$8+$B$10))</f>
        <v>-1</v>
      </c>
      <c r="T48" s="23" t="n">
        <f aca="false">IF(R48&lt;0,0,INT(R48/($B$8+$B$10)))</f>
        <v>0</v>
      </c>
      <c r="U48" s="13" t="n">
        <f aca="false">IF($A48&lt;=$G$6,$E$6,$E$6*(1-$H$6)^(T48+1))</f>
        <v>1540</v>
      </c>
      <c r="V48" s="13" t="n">
        <f aca="false">IF($A48&lt;=$G$6,$E$6*$F$6/4,IF(S48&gt;=$B$8+$B$9,U48*$B$4*(1+$B$5)^(($G$6+$B$8+T48*($B$8+$B$10))/4)/4,0))</f>
        <v>113960</v>
      </c>
      <c r="W48" s="13" t="n">
        <f aca="false">IF($A48&lt;=$G$6,$E$6*$F$6,IF(S48&gt;=$B$8,U48*$B$4*(1+$B$5)^(($G$6+$B$8+T48*($B$8+$B$10))/4),0))</f>
        <v>455840</v>
      </c>
      <c r="X48" s="13" t="n">
        <f aca="false">IF($A48&lt;=$G$6,0,IF(S48=0,U48*$B$6*(1+$B$7)^(($G$6+T48*($B$8+$B$10))/4),0)+IF(S48=$B$8,$B$11*$B$4*(1+$B$5)^(($G$6+$B$8+T48*($B$8+$B$10))/4)*U48,0))</f>
        <v>0</v>
      </c>
      <c r="Y48" s="23" t="n">
        <f aca="false">IF($A48&lt;=$G$6,0,IF(S48&lt;$B$8,U48,0))</f>
        <v>0</v>
      </c>
      <c r="Z48" s="23" t="n">
        <f aca="false">$A48-$G$7-1</f>
        <v>12</v>
      </c>
      <c r="AA48" s="23" t="n">
        <f aca="false">IF(Z48&lt;0,-1,MOD(Z48,$B$8+$B$10))</f>
        <v>12</v>
      </c>
      <c r="AB48" s="23" t="n">
        <f aca="false">IF(Z48&lt;0,0,INT(Z48/($B$8+$B$10)))</f>
        <v>0</v>
      </c>
      <c r="AC48" s="23" t="n">
        <f aca="false">IF($A48&lt;=$G$7,$E$7,$E$7*(1-$H$7)^(AB48+1))</f>
        <v>1000</v>
      </c>
      <c r="AD48" s="13" t="n">
        <f aca="false">IF($A48&lt;=$G$7,$E$7*$F$7/4,IF(AA48&gt;=$B$8+$B$9,AC48*$B$4*(1+$B$5)^(($G$7+$B$8+AB48*($B$8+$B$10))/4)/4,0))</f>
        <v>64591.1929468835</v>
      </c>
      <c r="AE48" s="13" t="n">
        <f aca="false">IF($A48&lt;=$G$7,$E$7*$F$7,IF(AA48&gt;=$B$8,AC48*$B$4*(1+$B$5)^(($G$7+$B$8+AB48*($B$8+$B$10))/4),0))</f>
        <v>258364.771787534</v>
      </c>
      <c r="AF48" s="13" t="n">
        <f aca="false">IF($A48&lt;=$G$7,0,IF(AA48=0,AC48*$B$6*(1+$B$7)^(($G$7+AB48*($B$8+$B$10))/4),0)+IF(AA48=$B$8,$B$11*$B$4*(1+$B$5)^(($G$7+$B$8+AB48*($B$8+$B$10))/4)*AC48,0))</f>
        <v>0</v>
      </c>
      <c r="AG48" s="23" t="n">
        <f aca="false">IF($A48&lt;=$G$7,0,IF(AA48&lt;$B$8,AC48,0))</f>
        <v>0</v>
      </c>
      <c r="AH48" s="23" t="n">
        <f aca="false">$A48-$G$8-1</f>
        <v>18</v>
      </c>
      <c r="AI48" s="23" t="n">
        <f aca="false">IF(AH48&lt;0,-1,MOD(AH48,$B$8+$B$10))</f>
        <v>1</v>
      </c>
      <c r="AJ48" s="23" t="n">
        <f aca="false">IF(AH48&lt;0,0,INT(AH48/($B$8+$B$10)))</f>
        <v>1</v>
      </c>
      <c r="AK48" s="23" t="n">
        <f aca="false">IF($A48&lt;=$G$8,$E$8,$E$8*(1-$H$8)^(AJ48+1))</f>
        <v>2160</v>
      </c>
      <c r="AL48" s="13" t="n">
        <f aca="false">IF($A48&lt;=$G$8,$E$8*$F$8/4,IF(AI48&gt;=$B$8+$B$9,AK48*$B$4*(1+$B$5)^(($G$8+$B$8+AJ48*($B$8+$B$10))/4)/4,0))</f>
        <v>0</v>
      </c>
      <c r="AM48" s="13" t="n">
        <f aca="false">IF($A48&lt;=$G$8,$E$8*$F$8,IF(AI48&gt;=$B$8,AK48*$B$4*(1+$B$5)^(($G$8+$B$8+AJ48*($B$8+$B$10))/4),0))</f>
        <v>0</v>
      </c>
      <c r="AN48" s="13" t="n">
        <f aca="false">IF($A48&lt;=$G$8,0,IF(AI48=0,AK48*$B$6*(1+$B$7)^(($G$8+AJ48*($B$8+$B$10))/4),0)+IF(AI48=$B$8,$B$11*$B$4*(1+$B$5)^(($G$8+$B$8+AJ48*($B$8+$B$10))/4)*AK48,0))</f>
        <v>0</v>
      </c>
      <c r="AO48" s="23" t="n">
        <f aca="false">IF($A48&lt;=$G$8,0,IF(AI48&lt;$B$8,AK48,0))</f>
        <v>2160</v>
      </c>
      <c r="AP48" s="13" t="n">
        <f aca="false">F48+N48+V48+AD48+AL48</f>
        <v>178551.192946884</v>
      </c>
      <c r="AQ48" s="13" t="n">
        <f aca="false">G48+O48+W48+AE48+AM48</f>
        <v>1815613.79391779</v>
      </c>
      <c r="AR48" s="13" t="n">
        <f aca="false">H48+P48+X48+AF48+AN48+IF($A48=$B$15,$B$14,0)</f>
        <v>0</v>
      </c>
      <c r="AS48" s="23" t="n">
        <f aca="false">I48+Q48+Y48+AG48+AO48</f>
        <v>5260</v>
      </c>
      <c r="AT48" s="13" t="n">
        <f aca="false">AP48*(1-$B$12)-AS48*$B$13/4</f>
        <v>95513.1213700705</v>
      </c>
      <c r="AU48" s="13" t="n">
        <f aca="false">0</f>
        <v>0</v>
      </c>
      <c r="AV48" s="13" t="n">
        <f aca="false">AT48-AR48-AU48</f>
        <v>95513.1213700705</v>
      </c>
      <c r="AW48" s="23" t="n">
        <f aca="false">(1+$B$16)^(-$A48/4)</f>
        <v>0.701484251648903</v>
      </c>
      <c r="AX48" s="13" t="n">
        <f aca="false">AV48*AW48</f>
        <v>67000.9504669347</v>
      </c>
      <c r="AY48" s="13" t="n">
        <f aca="false">AV48</f>
        <v>95513.1213700705</v>
      </c>
    </row>
    <row r="49" customFormat="false" ht="15" hidden="false" customHeight="false" outlineLevel="0" collapsed="false">
      <c r="A49" s="0" t="n">
        <v>20</v>
      </c>
      <c r="B49" s="0" t="n">
        <f aca="false">$A49-$G$4-1</f>
        <v>9</v>
      </c>
      <c r="C49" s="0" t="n">
        <f aca="false">IF(B49&lt;0,-1,MOD(B49,$B$8+$B$10))</f>
        <v>9</v>
      </c>
      <c r="D49" s="0" t="n">
        <f aca="false">IF(B49&lt;0,0,INT(B49/($B$8+$B$10)))</f>
        <v>0</v>
      </c>
      <c r="E49" s="0" t="n">
        <f aca="false">IF($A49&lt;=$G$4,$E$4,$E$4*(1-$H$4)^(D49+1))</f>
        <v>4200</v>
      </c>
      <c r="F49" s="13" t="n">
        <f aca="false">IF($A49&lt;=$G$4,$E$4*$F$4/4,IF(C49&gt;=$B$8+$B$9,E49*$B$4*(1+$B$5)^(($G$4+$B$8+D49*($B$8+$B$10))/4)/4,0))</f>
        <v>0</v>
      </c>
      <c r="G49" s="13" t="n">
        <f aca="false">IF($A49&lt;=$G$4,$E$4*$F$4,IF(C49&gt;=$B$8,E49*$B$4*(1+$B$5)^(($G$4+$B$8+D49*($B$8+$B$10))/4),0))</f>
        <v>1101409.02213026</v>
      </c>
      <c r="H49" s="13" t="n">
        <f aca="false">IF($A49&lt;=$G$4,0,IF(C49=0,E49*$B$6*(1+$B$7)^(($G$4+D49*($B$8+$B$10))/4),0)+IF(C49=$B$8,$B$11*$B$4*(1+$B$5)^(($G$4+$B$8+D49*($B$8+$B$10))/4)*E49,0))</f>
        <v>0</v>
      </c>
      <c r="I49" s="23" t="n">
        <f aca="false">IF($A49&lt;=$G$4,0,IF(C49&lt;$B$8,E49,0))</f>
        <v>0</v>
      </c>
      <c r="J49" s="23" t="n">
        <f aca="false">$A49-$G$5-1</f>
        <v>3</v>
      </c>
      <c r="K49" s="23" t="n">
        <f aca="false">IF(J49&lt;0,-1,MOD(J49,$B$8+$B$10))</f>
        <v>3</v>
      </c>
      <c r="L49" s="23" t="n">
        <f aca="false">IF(J49&lt;0,0,INT(J49/($B$8+$B$10)))</f>
        <v>0</v>
      </c>
      <c r="M49" s="23" t="n">
        <f aca="false">IF($A49&lt;=$G$5,$E$5,$E$5*(1-$H$5)^(L49+1))</f>
        <v>3100</v>
      </c>
      <c r="N49" s="13" t="n">
        <f aca="false">IF($A49&lt;=$G$5,$E$5*$F$5/4,IF(K49&gt;=$B$8+$B$9,M49*$B$4*(1+$B$5)^(($G$5+$B$8+L49*($B$8+$B$10))/4)/4,0))</f>
        <v>0</v>
      </c>
      <c r="O49" s="13" t="n">
        <f aca="false">IF($A49&lt;=$G$5,$E$5*$F$5,IF(K49&gt;=$B$8,M49*$B$4*(1+$B$5)^(($G$5+$B$8+L49*($B$8+$B$10))/4),0))</f>
        <v>0</v>
      </c>
      <c r="P49" s="13" t="n">
        <f aca="false">IF($A49&lt;=$G$5,0,IF(K49=0,M49*$B$6*(1+$B$7)^(($G$5+L49*($B$8+$B$10))/4),0)+IF(K49=$B$8,$B$11*$B$4*(1+$B$5)^(($G$5+$B$8+L49*($B$8+$B$10))/4)*M49,0))</f>
        <v>0</v>
      </c>
      <c r="Q49" s="23" t="n">
        <f aca="false">IF($A49&lt;=$G$5,0,IF(K49&lt;$B$8,M49,0))</f>
        <v>3100</v>
      </c>
      <c r="R49" s="23" t="n">
        <f aca="false">$A49-$G$6-1</f>
        <v>-7</v>
      </c>
      <c r="S49" s="23" t="n">
        <f aca="false">IF(R49&lt;0,-1,MOD(R49,$B$8+$B$10))</f>
        <v>-1</v>
      </c>
      <c r="T49" s="23" t="n">
        <f aca="false">IF(R49&lt;0,0,INT(R49/($B$8+$B$10)))</f>
        <v>0</v>
      </c>
      <c r="U49" s="13" t="n">
        <f aca="false">IF($A49&lt;=$G$6,$E$6,$E$6*(1-$H$6)^(T49+1))</f>
        <v>1540</v>
      </c>
      <c r="V49" s="13" t="n">
        <f aca="false">IF($A49&lt;=$G$6,$E$6*$F$6/4,IF(S49&gt;=$B$8+$B$9,U49*$B$4*(1+$B$5)^(($G$6+$B$8+T49*($B$8+$B$10))/4)/4,0))</f>
        <v>113960</v>
      </c>
      <c r="W49" s="13" t="n">
        <f aca="false">IF($A49&lt;=$G$6,$E$6*$F$6,IF(S49&gt;=$B$8,U49*$B$4*(1+$B$5)^(($G$6+$B$8+T49*($B$8+$B$10))/4),0))</f>
        <v>455840</v>
      </c>
      <c r="X49" s="13" t="n">
        <f aca="false">IF($A49&lt;=$G$6,0,IF(S49=0,U49*$B$6*(1+$B$7)^(($G$6+T49*($B$8+$B$10))/4),0)+IF(S49=$B$8,$B$11*$B$4*(1+$B$5)^(($G$6+$B$8+T49*($B$8+$B$10))/4)*U49,0))</f>
        <v>0</v>
      </c>
      <c r="Y49" s="23" t="n">
        <f aca="false">IF($A49&lt;=$G$6,0,IF(S49&lt;$B$8,U49,0))</f>
        <v>0</v>
      </c>
      <c r="Z49" s="23" t="n">
        <f aca="false">$A49-$G$7-1</f>
        <v>13</v>
      </c>
      <c r="AA49" s="23" t="n">
        <f aca="false">IF(Z49&lt;0,-1,MOD(Z49,$B$8+$B$10))</f>
        <v>13</v>
      </c>
      <c r="AB49" s="23" t="n">
        <f aca="false">IF(Z49&lt;0,0,INT(Z49/($B$8+$B$10)))</f>
        <v>0</v>
      </c>
      <c r="AC49" s="23" t="n">
        <f aca="false">IF($A49&lt;=$G$7,$E$7,$E$7*(1-$H$7)^(AB49+1))</f>
        <v>1000</v>
      </c>
      <c r="AD49" s="13" t="n">
        <f aca="false">IF($A49&lt;=$G$7,$E$7*$F$7/4,IF(AA49&gt;=$B$8+$B$9,AC49*$B$4*(1+$B$5)^(($G$7+$B$8+AB49*($B$8+$B$10))/4)/4,0))</f>
        <v>64591.1929468835</v>
      </c>
      <c r="AE49" s="13" t="n">
        <f aca="false">IF($A49&lt;=$G$7,$E$7*$F$7,IF(AA49&gt;=$B$8,AC49*$B$4*(1+$B$5)^(($G$7+$B$8+AB49*($B$8+$B$10))/4),0))</f>
        <v>258364.771787534</v>
      </c>
      <c r="AF49" s="13" t="n">
        <f aca="false">IF($A49&lt;=$G$7,0,IF(AA49=0,AC49*$B$6*(1+$B$7)^(($G$7+AB49*($B$8+$B$10))/4),0)+IF(AA49=$B$8,$B$11*$B$4*(1+$B$5)^(($G$7+$B$8+AB49*($B$8+$B$10))/4)*AC49,0))</f>
        <v>0</v>
      </c>
      <c r="AG49" s="23" t="n">
        <f aca="false">IF($A49&lt;=$G$7,0,IF(AA49&lt;$B$8,AC49,0))</f>
        <v>0</v>
      </c>
      <c r="AH49" s="23" t="n">
        <f aca="false">$A49-$G$8-1</f>
        <v>19</v>
      </c>
      <c r="AI49" s="23" t="n">
        <f aca="false">IF(AH49&lt;0,-1,MOD(AH49,$B$8+$B$10))</f>
        <v>2</v>
      </c>
      <c r="AJ49" s="23" t="n">
        <f aca="false">IF(AH49&lt;0,0,INT(AH49/($B$8+$B$10)))</f>
        <v>1</v>
      </c>
      <c r="AK49" s="23" t="n">
        <f aca="false">IF($A49&lt;=$G$8,$E$8,$E$8*(1-$H$8)^(AJ49+1))</f>
        <v>2160</v>
      </c>
      <c r="AL49" s="13" t="n">
        <f aca="false">IF($A49&lt;=$G$8,$E$8*$F$8/4,IF(AI49&gt;=$B$8+$B$9,AK49*$B$4*(1+$B$5)^(($G$8+$B$8+AJ49*($B$8+$B$10))/4)/4,0))</f>
        <v>0</v>
      </c>
      <c r="AM49" s="13" t="n">
        <f aca="false">IF($A49&lt;=$G$8,$E$8*$F$8,IF(AI49&gt;=$B$8,AK49*$B$4*(1+$B$5)^(($G$8+$B$8+AJ49*($B$8+$B$10))/4),0))</f>
        <v>0</v>
      </c>
      <c r="AN49" s="13" t="n">
        <f aca="false">IF($A49&lt;=$G$8,0,IF(AI49=0,AK49*$B$6*(1+$B$7)^(($G$8+AJ49*($B$8+$B$10))/4),0)+IF(AI49=$B$8,$B$11*$B$4*(1+$B$5)^(($G$8+$B$8+AJ49*($B$8+$B$10))/4)*AK49,0))</f>
        <v>0</v>
      </c>
      <c r="AO49" s="23" t="n">
        <f aca="false">IF($A49&lt;=$G$8,0,IF(AI49&lt;$B$8,AK49,0))</f>
        <v>2160</v>
      </c>
      <c r="AP49" s="13" t="n">
        <f aca="false">F49+N49+V49+AD49+AL49</f>
        <v>178551.192946884</v>
      </c>
      <c r="AQ49" s="13" t="n">
        <f aca="false">G49+O49+W49+AE49+AM49</f>
        <v>1815613.79391779</v>
      </c>
      <c r="AR49" s="13" t="n">
        <f aca="false">H49+P49+X49+AF49+AN49+IF($A49=$B$15,$B$14,0)</f>
        <v>0</v>
      </c>
      <c r="AS49" s="23" t="n">
        <f aca="false">I49+Q49+Y49+AG49+AO49</f>
        <v>5260</v>
      </c>
      <c r="AT49" s="13" t="n">
        <f aca="false">AP49*(1-$B$12)-AS49*$B$13/4</f>
        <v>95513.1213700705</v>
      </c>
      <c r="AU49" s="13" t="n">
        <f aca="false">0</f>
        <v>0</v>
      </c>
      <c r="AV49" s="13" t="n">
        <f aca="false">AT49-AR49-AU49</f>
        <v>95513.1213700705</v>
      </c>
      <c r="AW49" s="23" t="n">
        <f aca="false">(1+$B$16)^(-$A49/4)</f>
        <v>0.688515316427484</v>
      </c>
      <c r="AX49" s="13" t="n">
        <f aca="false">AV49*AW49</f>
        <v>65762.2469830908</v>
      </c>
      <c r="AY49" s="13" t="n">
        <f aca="false">AV49</f>
        <v>95513.1213700705</v>
      </c>
    </row>
    <row r="50" customFormat="false" ht="15" hidden="false" customHeight="false" outlineLevel="0" collapsed="false">
      <c r="A50" s="0" t="n">
        <v>21</v>
      </c>
      <c r="B50" s="0" t="n">
        <f aca="false">$A50-$G$4-1</f>
        <v>10</v>
      </c>
      <c r="C50" s="0" t="n">
        <f aca="false">IF(B50&lt;0,-1,MOD(B50,$B$8+$B$10))</f>
        <v>10</v>
      </c>
      <c r="D50" s="0" t="n">
        <f aca="false">IF(B50&lt;0,0,INT(B50/($B$8+$B$10)))</f>
        <v>0</v>
      </c>
      <c r="E50" s="0" t="n">
        <f aca="false">IF($A50&lt;=$G$4,$E$4,$E$4*(1-$H$4)^(D50+1))</f>
        <v>4200</v>
      </c>
      <c r="F50" s="13" t="n">
        <f aca="false">IF($A50&lt;=$G$4,$E$4*$F$4/4,IF(C50&gt;=$B$8+$B$9,E50*$B$4*(1+$B$5)^(($G$4+$B$8+D50*($B$8+$B$10))/4)/4,0))</f>
        <v>275352.255532564</v>
      </c>
      <c r="G50" s="13" t="n">
        <f aca="false">IF($A50&lt;=$G$4,$E$4*$F$4,IF(C50&gt;=$B$8,E50*$B$4*(1+$B$5)^(($G$4+$B$8+D50*($B$8+$B$10))/4),0))</f>
        <v>1101409.02213026</v>
      </c>
      <c r="H50" s="13" t="n">
        <f aca="false">IF($A50&lt;=$G$4,0,IF(C50=0,E50*$B$6*(1+$B$7)^(($G$4+D50*($B$8+$B$10))/4),0)+IF(C50=$B$8,$B$11*$B$4*(1+$B$5)^(($G$4+$B$8+D50*($B$8+$B$10))/4)*E50,0))</f>
        <v>0</v>
      </c>
      <c r="I50" s="23" t="n">
        <f aca="false">IF($A50&lt;=$G$4,0,IF(C50&lt;$B$8,E50,0))</f>
        <v>0</v>
      </c>
      <c r="J50" s="23" t="n">
        <f aca="false">$A50-$G$5-1</f>
        <v>4</v>
      </c>
      <c r="K50" s="23" t="n">
        <f aca="false">IF(J50&lt;0,-1,MOD(J50,$B$8+$B$10))</f>
        <v>4</v>
      </c>
      <c r="L50" s="23" t="n">
        <f aca="false">IF(J50&lt;0,0,INT(J50/($B$8+$B$10)))</f>
        <v>0</v>
      </c>
      <c r="M50" s="23" t="n">
        <f aca="false">IF($A50&lt;=$G$5,$E$5,$E$5*(1-$H$5)^(L50+1))</f>
        <v>3100</v>
      </c>
      <c r="N50" s="13" t="n">
        <f aca="false">IF($A50&lt;=$G$5,$E$5*$F$5/4,IF(K50&gt;=$B$8+$B$9,M50*$B$4*(1+$B$5)^(($G$5+$B$8+L50*($B$8+$B$10))/4)/4,0))</f>
        <v>0</v>
      </c>
      <c r="O50" s="13" t="n">
        <f aca="false">IF($A50&lt;=$G$5,$E$5*$F$5,IF(K50&gt;=$B$8,M50*$B$4*(1+$B$5)^(($G$5+$B$8+L50*($B$8+$B$10))/4),0))</f>
        <v>0</v>
      </c>
      <c r="P50" s="13" t="n">
        <f aca="false">IF($A50&lt;=$G$5,0,IF(K50=0,M50*$B$6*(1+$B$7)^(($G$5+L50*($B$8+$B$10))/4),0)+IF(K50=$B$8,$B$11*$B$4*(1+$B$5)^(($G$5+$B$8+L50*($B$8+$B$10))/4)*M50,0))</f>
        <v>0</v>
      </c>
      <c r="Q50" s="23" t="n">
        <f aca="false">IF($A50&lt;=$G$5,0,IF(K50&lt;$B$8,M50,0))</f>
        <v>3100</v>
      </c>
      <c r="R50" s="23" t="n">
        <f aca="false">$A50-$G$6-1</f>
        <v>-6</v>
      </c>
      <c r="S50" s="23" t="n">
        <f aca="false">IF(R50&lt;0,-1,MOD(R50,$B$8+$B$10))</f>
        <v>-1</v>
      </c>
      <c r="T50" s="23" t="n">
        <f aca="false">IF(R50&lt;0,0,INT(R50/($B$8+$B$10)))</f>
        <v>0</v>
      </c>
      <c r="U50" s="13" t="n">
        <f aca="false">IF($A50&lt;=$G$6,$E$6,$E$6*(1-$H$6)^(T50+1))</f>
        <v>1540</v>
      </c>
      <c r="V50" s="13" t="n">
        <f aca="false">IF($A50&lt;=$G$6,$E$6*$F$6/4,IF(S50&gt;=$B$8+$B$9,U50*$B$4*(1+$B$5)^(($G$6+$B$8+T50*($B$8+$B$10))/4)/4,0))</f>
        <v>113960</v>
      </c>
      <c r="W50" s="13" t="n">
        <f aca="false">IF($A50&lt;=$G$6,$E$6*$F$6,IF(S50&gt;=$B$8,U50*$B$4*(1+$B$5)^(($G$6+$B$8+T50*($B$8+$B$10))/4),0))</f>
        <v>455840</v>
      </c>
      <c r="X50" s="13" t="n">
        <f aca="false">IF($A50&lt;=$G$6,0,IF(S50=0,U50*$B$6*(1+$B$7)^(($G$6+T50*($B$8+$B$10))/4),0)+IF(S50=$B$8,$B$11*$B$4*(1+$B$5)^(($G$6+$B$8+T50*($B$8+$B$10))/4)*U50,0))</f>
        <v>0</v>
      </c>
      <c r="Y50" s="23" t="n">
        <f aca="false">IF($A50&lt;=$G$6,0,IF(S50&lt;$B$8,U50,0))</f>
        <v>0</v>
      </c>
      <c r="Z50" s="23" t="n">
        <f aca="false">$A50-$G$7-1</f>
        <v>14</v>
      </c>
      <c r="AA50" s="23" t="n">
        <f aca="false">IF(Z50&lt;0,-1,MOD(Z50,$B$8+$B$10))</f>
        <v>14</v>
      </c>
      <c r="AB50" s="23" t="n">
        <f aca="false">IF(Z50&lt;0,0,INT(Z50/($B$8+$B$10)))</f>
        <v>0</v>
      </c>
      <c r="AC50" s="23" t="n">
        <f aca="false">IF($A50&lt;=$G$7,$E$7,$E$7*(1-$H$7)^(AB50+1))</f>
        <v>1000</v>
      </c>
      <c r="AD50" s="13" t="n">
        <f aca="false">IF($A50&lt;=$G$7,$E$7*$F$7/4,IF(AA50&gt;=$B$8+$B$9,AC50*$B$4*(1+$B$5)^(($G$7+$B$8+AB50*($B$8+$B$10))/4)/4,0))</f>
        <v>64591.1929468835</v>
      </c>
      <c r="AE50" s="13" t="n">
        <f aca="false">IF($A50&lt;=$G$7,$E$7*$F$7,IF(AA50&gt;=$B$8,AC50*$B$4*(1+$B$5)^(($G$7+$B$8+AB50*($B$8+$B$10))/4),0))</f>
        <v>258364.771787534</v>
      </c>
      <c r="AF50" s="13" t="n">
        <f aca="false">IF($A50&lt;=$G$7,0,IF(AA50=0,AC50*$B$6*(1+$B$7)^(($G$7+AB50*($B$8+$B$10))/4),0)+IF(AA50=$B$8,$B$11*$B$4*(1+$B$5)^(($G$7+$B$8+AB50*($B$8+$B$10))/4)*AC50,0))</f>
        <v>0</v>
      </c>
      <c r="AG50" s="23" t="n">
        <f aca="false">IF($A50&lt;=$G$7,0,IF(AA50&lt;$B$8,AC50,0))</f>
        <v>0</v>
      </c>
      <c r="AH50" s="23" t="n">
        <f aca="false">$A50-$G$8-1</f>
        <v>20</v>
      </c>
      <c r="AI50" s="23" t="n">
        <f aca="false">IF(AH50&lt;0,-1,MOD(AH50,$B$8+$B$10))</f>
        <v>3</v>
      </c>
      <c r="AJ50" s="23" t="n">
        <f aca="false">IF(AH50&lt;0,0,INT(AH50/($B$8+$B$10)))</f>
        <v>1</v>
      </c>
      <c r="AK50" s="23" t="n">
        <f aca="false">IF($A50&lt;=$G$8,$E$8,$E$8*(1-$H$8)^(AJ50+1))</f>
        <v>2160</v>
      </c>
      <c r="AL50" s="13" t="n">
        <f aca="false">IF($A50&lt;=$G$8,$E$8*$F$8/4,IF(AI50&gt;=$B$8+$B$9,AK50*$B$4*(1+$B$5)^(($G$8+$B$8+AJ50*($B$8+$B$10))/4)/4,0))</f>
        <v>0</v>
      </c>
      <c r="AM50" s="13" t="n">
        <f aca="false">IF($A50&lt;=$G$8,$E$8*$F$8,IF(AI50&gt;=$B$8,AK50*$B$4*(1+$B$5)^(($G$8+$B$8+AJ50*($B$8+$B$10))/4),0))</f>
        <v>0</v>
      </c>
      <c r="AN50" s="13" t="n">
        <f aca="false">IF($A50&lt;=$G$8,0,IF(AI50=0,AK50*$B$6*(1+$B$7)^(($G$8+AJ50*($B$8+$B$10))/4),0)+IF(AI50=$B$8,$B$11*$B$4*(1+$B$5)^(($G$8+$B$8+AJ50*($B$8+$B$10))/4)*AK50,0))</f>
        <v>0</v>
      </c>
      <c r="AO50" s="23" t="n">
        <f aca="false">IF($A50&lt;=$G$8,0,IF(AI50&lt;$B$8,AK50,0))</f>
        <v>2160</v>
      </c>
      <c r="AP50" s="13" t="n">
        <f aca="false">F50+N50+V50+AD50+AL50</f>
        <v>453903.448479448</v>
      </c>
      <c r="AQ50" s="13" t="n">
        <f aca="false">G50+O50+W50+AE50+AM50</f>
        <v>1815613.79391779</v>
      </c>
      <c r="AR50" s="13" t="n">
        <f aca="false">H50+P50+X50+AF50+AN50+IF($A50=$B$15,$B$14,0)</f>
        <v>0</v>
      </c>
      <c r="AS50" s="23" t="n">
        <f aca="false">I50+Q50+Y50+AG50+AO50</f>
        <v>5260</v>
      </c>
      <c r="AT50" s="13" t="n">
        <f aca="false">AP50*(1-$B$12)-AS50*$B$13/4</f>
        <v>354344.241570681</v>
      </c>
      <c r="AU50" s="13" t="n">
        <f aca="false">0</f>
        <v>0</v>
      </c>
      <c r="AV50" s="13" t="n">
        <f aca="false">AT50-AR50-AU50</f>
        <v>354344.241570681</v>
      </c>
      <c r="AW50" s="23" t="n">
        <f aca="false">(1+$B$16)^(-$A50/4)</f>
        <v>0.675786148927696</v>
      </c>
      <c r="AX50" s="13" t="n">
        <f aca="false">AV50*AW50</f>
        <v>239460.930405756</v>
      </c>
      <c r="AY50" s="13" t="n">
        <f aca="false">AV50</f>
        <v>354344.241570681</v>
      </c>
    </row>
    <row r="51" customFormat="false" ht="15" hidden="false" customHeight="false" outlineLevel="0" collapsed="false">
      <c r="A51" s="0" t="n">
        <v>22</v>
      </c>
      <c r="B51" s="0" t="n">
        <f aca="false">$A51-$G$4-1</f>
        <v>11</v>
      </c>
      <c r="C51" s="0" t="n">
        <f aca="false">IF(B51&lt;0,-1,MOD(B51,$B$8+$B$10))</f>
        <v>11</v>
      </c>
      <c r="D51" s="0" t="n">
        <f aca="false">IF(B51&lt;0,0,INT(B51/($B$8+$B$10)))</f>
        <v>0</v>
      </c>
      <c r="E51" s="0" t="n">
        <f aca="false">IF($A51&lt;=$G$4,$E$4,$E$4*(1-$H$4)^(D51+1))</f>
        <v>4200</v>
      </c>
      <c r="F51" s="13" t="n">
        <f aca="false">IF($A51&lt;=$G$4,$E$4*$F$4/4,IF(C51&gt;=$B$8+$B$9,E51*$B$4*(1+$B$5)^(($G$4+$B$8+D51*($B$8+$B$10))/4)/4,0))</f>
        <v>275352.255532564</v>
      </c>
      <c r="G51" s="13" t="n">
        <f aca="false">IF($A51&lt;=$G$4,$E$4*$F$4,IF(C51&gt;=$B$8,E51*$B$4*(1+$B$5)^(($G$4+$B$8+D51*($B$8+$B$10))/4),0))</f>
        <v>1101409.02213026</v>
      </c>
      <c r="H51" s="13" t="n">
        <f aca="false">IF($A51&lt;=$G$4,0,IF(C51=0,E51*$B$6*(1+$B$7)^(($G$4+D51*($B$8+$B$10))/4),0)+IF(C51=$B$8,$B$11*$B$4*(1+$B$5)^(($G$4+$B$8+D51*($B$8+$B$10))/4)*E51,0))</f>
        <v>0</v>
      </c>
      <c r="I51" s="23" t="n">
        <f aca="false">IF($A51&lt;=$G$4,0,IF(C51&lt;$B$8,E51,0))</f>
        <v>0</v>
      </c>
      <c r="J51" s="23" t="n">
        <f aca="false">$A51-$G$5-1</f>
        <v>5</v>
      </c>
      <c r="K51" s="23" t="n">
        <f aca="false">IF(J51&lt;0,-1,MOD(J51,$B$8+$B$10))</f>
        <v>5</v>
      </c>
      <c r="L51" s="23" t="n">
        <f aca="false">IF(J51&lt;0,0,INT(J51/($B$8+$B$10)))</f>
        <v>0</v>
      </c>
      <c r="M51" s="23" t="n">
        <f aca="false">IF($A51&lt;=$G$5,$E$5,$E$5*(1-$H$5)^(L51+1))</f>
        <v>3100</v>
      </c>
      <c r="N51" s="13" t="n">
        <f aca="false">IF($A51&lt;=$G$5,$E$5*$F$5/4,IF(K51&gt;=$B$8+$B$9,M51*$B$4*(1+$B$5)^(($G$5+$B$8+L51*($B$8+$B$10))/4)/4,0))</f>
        <v>0</v>
      </c>
      <c r="O51" s="13" t="n">
        <f aca="false">IF($A51&lt;=$G$5,$E$5*$F$5,IF(K51&gt;=$B$8,M51*$B$4*(1+$B$5)^(($G$5+$B$8+L51*($B$8+$B$10))/4),0))</f>
        <v>831304.433094666</v>
      </c>
      <c r="P51" s="13" t="n">
        <f aca="false">IF($A51&lt;=$G$5,0,IF(K51=0,M51*$B$6*(1+$B$7)^(($G$5+L51*($B$8+$B$10))/4),0)+IF(K51=$B$8,$B$11*$B$4*(1+$B$5)^(($G$5+$B$8+L51*($B$8+$B$10))/4)*M51,0))</f>
        <v>99756.53197136</v>
      </c>
      <c r="Q51" s="23" t="n">
        <f aca="false">IF($A51&lt;=$G$5,0,IF(K51&lt;$B$8,M51,0))</f>
        <v>0</v>
      </c>
      <c r="R51" s="23" t="n">
        <f aca="false">$A51-$G$6-1</f>
        <v>-5</v>
      </c>
      <c r="S51" s="23" t="n">
        <f aca="false">IF(R51&lt;0,-1,MOD(R51,$B$8+$B$10))</f>
        <v>-1</v>
      </c>
      <c r="T51" s="23" t="n">
        <f aca="false">IF(R51&lt;0,0,INT(R51/($B$8+$B$10)))</f>
        <v>0</v>
      </c>
      <c r="U51" s="13" t="n">
        <f aca="false">IF($A51&lt;=$G$6,$E$6,$E$6*(1-$H$6)^(T51+1))</f>
        <v>1540</v>
      </c>
      <c r="V51" s="13" t="n">
        <f aca="false">IF($A51&lt;=$G$6,$E$6*$F$6/4,IF(S51&gt;=$B$8+$B$9,U51*$B$4*(1+$B$5)^(($G$6+$B$8+T51*($B$8+$B$10))/4)/4,0))</f>
        <v>113960</v>
      </c>
      <c r="W51" s="13" t="n">
        <f aca="false">IF($A51&lt;=$G$6,$E$6*$F$6,IF(S51&gt;=$B$8,U51*$B$4*(1+$B$5)^(($G$6+$B$8+T51*($B$8+$B$10))/4),0))</f>
        <v>455840</v>
      </c>
      <c r="X51" s="13" t="n">
        <f aca="false">IF($A51&lt;=$G$6,0,IF(S51=0,U51*$B$6*(1+$B$7)^(($G$6+T51*($B$8+$B$10))/4),0)+IF(S51=$B$8,$B$11*$B$4*(1+$B$5)^(($G$6+$B$8+T51*($B$8+$B$10))/4)*U51,0))</f>
        <v>0</v>
      </c>
      <c r="Y51" s="23" t="n">
        <f aca="false">IF($A51&lt;=$G$6,0,IF(S51&lt;$B$8,U51,0))</f>
        <v>0</v>
      </c>
      <c r="Z51" s="23" t="n">
        <f aca="false">$A51-$G$7-1</f>
        <v>15</v>
      </c>
      <c r="AA51" s="23" t="n">
        <f aca="false">IF(Z51&lt;0,-1,MOD(Z51,$B$8+$B$10))</f>
        <v>15</v>
      </c>
      <c r="AB51" s="23" t="n">
        <f aca="false">IF(Z51&lt;0,0,INT(Z51/($B$8+$B$10)))</f>
        <v>0</v>
      </c>
      <c r="AC51" s="23" t="n">
        <f aca="false">IF($A51&lt;=$G$7,$E$7,$E$7*(1-$H$7)^(AB51+1))</f>
        <v>1000</v>
      </c>
      <c r="AD51" s="13" t="n">
        <f aca="false">IF($A51&lt;=$G$7,$E$7*$F$7/4,IF(AA51&gt;=$B$8+$B$9,AC51*$B$4*(1+$B$5)^(($G$7+$B$8+AB51*($B$8+$B$10))/4)/4,0))</f>
        <v>64591.1929468835</v>
      </c>
      <c r="AE51" s="13" t="n">
        <f aca="false">IF($A51&lt;=$G$7,$E$7*$F$7,IF(AA51&gt;=$B$8,AC51*$B$4*(1+$B$5)^(($G$7+$B$8+AB51*($B$8+$B$10))/4),0))</f>
        <v>258364.771787534</v>
      </c>
      <c r="AF51" s="13" t="n">
        <f aca="false">IF($A51&lt;=$G$7,0,IF(AA51=0,AC51*$B$6*(1+$B$7)^(($G$7+AB51*($B$8+$B$10))/4),0)+IF(AA51=$B$8,$B$11*$B$4*(1+$B$5)^(($G$7+$B$8+AB51*($B$8+$B$10))/4)*AC51,0))</f>
        <v>0</v>
      </c>
      <c r="AG51" s="23" t="n">
        <f aca="false">IF($A51&lt;=$G$7,0,IF(AA51&lt;$B$8,AC51,0))</f>
        <v>0</v>
      </c>
      <c r="AH51" s="23" t="n">
        <f aca="false">$A51-$G$8-1</f>
        <v>21</v>
      </c>
      <c r="AI51" s="23" t="n">
        <f aca="false">IF(AH51&lt;0,-1,MOD(AH51,$B$8+$B$10))</f>
        <v>4</v>
      </c>
      <c r="AJ51" s="23" t="n">
        <f aca="false">IF(AH51&lt;0,0,INT(AH51/($B$8+$B$10)))</f>
        <v>1</v>
      </c>
      <c r="AK51" s="23" t="n">
        <f aca="false">IF($A51&lt;=$G$8,$E$8,$E$8*(1-$H$8)^(AJ51+1))</f>
        <v>2160</v>
      </c>
      <c r="AL51" s="13" t="n">
        <f aca="false">IF($A51&lt;=$G$8,$E$8*$F$8/4,IF(AI51&gt;=$B$8+$B$9,AK51*$B$4*(1+$B$5)^(($G$8+$B$8+AJ51*($B$8+$B$10))/4)/4,0))</f>
        <v>0</v>
      </c>
      <c r="AM51" s="13" t="n">
        <f aca="false">IF($A51&lt;=$G$8,$E$8*$F$8,IF(AI51&gt;=$B$8,AK51*$B$4*(1+$B$5)^(($G$8+$B$8+AJ51*($B$8+$B$10))/4),0))</f>
        <v>0</v>
      </c>
      <c r="AN51" s="13" t="n">
        <f aca="false">IF($A51&lt;=$G$8,0,IF(AI51=0,AK51*$B$6*(1+$B$7)^(($G$8+AJ51*($B$8+$B$10))/4),0)+IF(AI51=$B$8,$B$11*$B$4*(1+$B$5)^(($G$8+$B$8+AJ51*($B$8+$B$10))/4)*AK51,0))</f>
        <v>0</v>
      </c>
      <c r="AO51" s="23" t="n">
        <f aca="false">IF($A51&lt;=$G$8,0,IF(AI51&lt;$B$8,AK51,0))</f>
        <v>2160</v>
      </c>
      <c r="AP51" s="13" t="n">
        <f aca="false">F51+N51+V51+AD51+AL51</f>
        <v>453903.448479448</v>
      </c>
      <c r="AQ51" s="13" t="n">
        <f aca="false">G51+O51+W51+AE51+AM51</f>
        <v>2646918.22701246</v>
      </c>
      <c r="AR51" s="13" t="n">
        <f aca="false">H51+P51+X51+AF51+AN51+IF($A51=$B$15,$B$14,0)</f>
        <v>99756.53197136</v>
      </c>
      <c r="AS51" s="23" t="n">
        <f aca="false">I51+Q51+Y51+AG51+AO51</f>
        <v>2160</v>
      </c>
      <c r="AT51" s="13" t="n">
        <f aca="false">AP51*(1-$B$12)-AS51*$B$13/4</f>
        <v>396969.241570681</v>
      </c>
      <c r="AU51" s="13" t="n">
        <f aca="false">0</f>
        <v>0</v>
      </c>
      <c r="AV51" s="13" t="n">
        <f aca="false">AT51-AR51-AU51</f>
        <v>297212.709599321</v>
      </c>
      <c r="AW51" s="23" t="n">
        <f aca="false">(1+$B$16)^(-$A51/4)</f>
        <v>0.663292316360002</v>
      </c>
      <c r="AX51" s="13" t="n">
        <f aca="false">AV51*AW51</f>
        <v>197138.906601766</v>
      </c>
      <c r="AY51" s="13" t="n">
        <f aca="false">AV51</f>
        <v>297212.709599321</v>
      </c>
    </row>
    <row r="52" customFormat="false" ht="15" hidden="false" customHeight="false" outlineLevel="0" collapsed="false">
      <c r="A52" s="0" t="n">
        <v>23</v>
      </c>
      <c r="B52" s="0" t="n">
        <f aca="false">$A52-$G$4-1</f>
        <v>12</v>
      </c>
      <c r="C52" s="0" t="n">
        <f aca="false">IF(B52&lt;0,-1,MOD(B52,$B$8+$B$10))</f>
        <v>12</v>
      </c>
      <c r="D52" s="0" t="n">
        <f aca="false">IF(B52&lt;0,0,INT(B52/($B$8+$B$10)))</f>
        <v>0</v>
      </c>
      <c r="E52" s="0" t="n">
        <f aca="false">IF($A52&lt;=$G$4,$E$4,$E$4*(1-$H$4)^(D52+1))</f>
        <v>4200</v>
      </c>
      <c r="F52" s="13" t="n">
        <f aca="false">IF($A52&lt;=$G$4,$E$4*$F$4/4,IF(C52&gt;=$B$8+$B$9,E52*$B$4*(1+$B$5)^(($G$4+$B$8+D52*($B$8+$B$10))/4)/4,0))</f>
        <v>275352.255532564</v>
      </c>
      <c r="G52" s="13" t="n">
        <f aca="false">IF($A52&lt;=$G$4,$E$4*$F$4,IF(C52&gt;=$B$8,E52*$B$4*(1+$B$5)^(($G$4+$B$8+D52*($B$8+$B$10))/4),0))</f>
        <v>1101409.02213026</v>
      </c>
      <c r="H52" s="13" t="n">
        <f aca="false">IF($A52&lt;=$G$4,0,IF(C52=0,E52*$B$6*(1+$B$7)^(($G$4+D52*($B$8+$B$10))/4),0)+IF(C52=$B$8,$B$11*$B$4*(1+$B$5)^(($G$4+$B$8+D52*($B$8+$B$10))/4)*E52,0))</f>
        <v>0</v>
      </c>
      <c r="I52" s="23" t="n">
        <f aca="false">IF($A52&lt;=$G$4,0,IF(C52&lt;$B$8,E52,0))</f>
        <v>0</v>
      </c>
      <c r="J52" s="23" t="n">
        <f aca="false">$A52-$G$5-1</f>
        <v>6</v>
      </c>
      <c r="K52" s="23" t="n">
        <f aca="false">IF(J52&lt;0,-1,MOD(J52,$B$8+$B$10))</f>
        <v>6</v>
      </c>
      <c r="L52" s="23" t="n">
        <f aca="false">IF(J52&lt;0,0,INT(J52/($B$8+$B$10)))</f>
        <v>0</v>
      </c>
      <c r="M52" s="23" t="n">
        <f aca="false">IF($A52&lt;=$G$5,$E$5,$E$5*(1-$H$5)^(L52+1))</f>
        <v>3100</v>
      </c>
      <c r="N52" s="13" t="n">
        <f aca="false">IF($A52&lt;=$G$5,$E$5*$F$5/4,IF(K52&gt;=$B$8+$B$9,M52*$B$4*(1+$B$5)^(($G$5+$B$8+L52*($B$8+$B$10))/4)/4,0))</f>
        <v>0</v>
      </c>
      <c r="O52" s="13" t="n">
        <f aca="false">IF($A52&lt;=$G$5,$E$5*$F$5,IF(K52&gt;=$B$8,M52*$B$4*(1+$B$5)^(($G$5+$B$8+L52*($B$8+$B$10))/4),0))</f>
        <v>831304.433094666</v>
      </c>
      <c r="P52" s="13" t="n">
        <f aca="false">IF($A52&lt;=$G$5,0,IF(K52=0,M52*$B$6*(1+$B$7)^(($G$5+L52*($B$8+$B$10))/4),0)+IF(K52=$B$8,$B$11*$B$4*(1+$B$5)^(($G$5+$B$8+L52*($B$8+$B$10))/4)*M52,0))</f>
        <v>0</v>
      </c>
      <c r="Q52" s="23" t="n">
        <f aca="false">IF($A52&lt;=$G$5,0,IF(K52&lt;$B$8,M52,0))</f>
        <v>0</v>
      </c>
      <c r="R52" s="23" t="n">
        <f aca="false">$A52-$G$6-1</f>
        <v>-4</v>
      </c>
      <c r="S52" s="23" t="n">
        <f aca="false">IF(R52&lt;0,-1,MOD(R52,$B$8+$B$10))</f>
        <v>-1</v>
      </c>
      <c r="T52" s="23" t="n">
        <f aca="false">IF(R52&lt;0,0,INT(R52/($B$8+$B$10)))</f>
        <v>0</v>
      </c>
      <c r="U52" s="13" t="n">
        <f aca="false">IF($A52&lt;=$G$6,$E$6,$E$6*(1-$H$6)^(T52+1))</f>
        <v>1540</v>
      </c>
      <c r="V52" s="13" t="n">
        <f aca="false">IF($A52&lt;=$G$6,$E$6*$F$6/4,IF(S52&gt;=$B$8+$B$9,U52*$B$4*(1+$B$5)^(($G$6+$B$8+T52*($B$8+$B$10))/4)/4,0))</f>
        <v>113960</v>
      </c>
      <c r="W52" s="13" t="n">
        <f aca="false">IF($A52&lt;=$G$6,$E$6*$F$6,IF(S52&gt;=$B$8,U52*$B$4*(1+$B$5)^(($G$6+$B$8+T52*($B$8+$B$10))/4),0))</f>
        <v>455840</v>
      </c>
      <c r="X52" s="13" t="n">
        <f aca="false">IF($A52&lt;=$G$6,0,IF(S52=0,U52*$B$6*(1+$B$7)^(($G$6+T52*($B$8+$B$10))/4),0)+IF(S52=$B$8,$B$11*$B$4*(1+$B$5)^(($G$6+$B$8+T52*($B$8+$B$10))/4)*U52,0))</f>
        <v>0</v>
      </c>
      <c r="Y52" s="23" t="n">
        <f aca="false">IF($A52&lt;=$G$6,0,IF(S52&lt;$B$8,U52,0))</f>
        <v>0</v>
      </c>
      <c r="Z52" s="23" t="n">
        <f aca="false">$A52-$G$7-1</f>
        <v>16</v>
      </c>
      <c r="AA52" s="23" t="n">
        <f aca="false">IF(Z52&lt;0,-1,MOD(Z52,$B$8+$B$10))</f>
        <v>16</v>
      </c>
      <c r="AB52" s="23" t="n">
        <f aca="false">IF(Z52&lt;0,0,INT(Z52/($B$8+$B$10)))</f>
        <v>0</v>
      </c>
      <c r="AC52" s="23" t="n">
        <f aca="false">IF($A52&lt;=$G$7,$E$7,$E$7*(1-$H$7)^(AB52+1))</f>
        <v>1000</v>
      </c>
      <c r="AD52" s="13" t="n">
        <f aca="false">IF($A52&lt;=$G$7,$E$7*$F$7/4,IF(AA52&gt;=$B$8+$B$9,AC52*$B$4*(1+$B$5)^(($G$7+$B$8+AB52*($B$8+$B$10))/4)/4,0))</f>
        <v>64591.1929468835</v>
      </c>
      <c r="AE52" s="13" t="n">
        <f aca="false">IF($A52&lt;=$G$7,$E$7*$F$7,IF(AA52&gt;=$B$8,AC52*$B$4*(1+$B$5)^(($G$7+$B$8+AB52*($B$8+$B$10))/4),0))</f>
        <v>258364.771787534</v>
      </c>
      <c r="AF52" s="13" t="n">
        <f aca="false">IF($A52&lt;=$G$7,0,IF(AA52=0,AC52*$B$6*(1+$B$7)^(($G$7+AB52*($B$8+$B$10))/4),0)+IF(AA52=$B$8,$B$11*$B$4*(1+$B$5)^(($G$7+$B$8+AB52*($B$8+$B$10))/4)*AC52,0))</f>
        <v>0</v>
      </c>
      <c r="AG52" s="23" t="n">
        <f aca="false">IF($A52&lt;=$G$7,0,IF(AA52&lt;$B$8,AC52,0))</f>
        <v>0</v>
      </c>
      <c r="AH52" s="23" t="n">
        <f aca="false">$A52-$G$8-1</f>
        <v>22</v>
      </c>
      <c r="AI52" s="23" t="n">
        <f aca="false">IF(AH52&lt;0,-1,MOD(AH52,$B$8+$B$10))</f>
        <v>5</v>
      </c>
      <c r="AJ52" s="23" t="n">
        <f aca="false">IF(AH52&lt;0,0,INT(AH52/($B$8+$B$10)))</f>
        <v>1</v>
      </c>
      <c r="AK52" s="23" t="n">
        <f aca="false">IF($A52&lt;=$G$8,$E$8,$E$8*(1-$H$8)^(AJ52+1))</f>
        <v>2160</v>
      </c>
      <c r="AL52" s="13" t="n">
        <f aca="false">IF($A52&lt;=$G$8,$E$8*$F$8/4,IF(AI52&gt;=$B$8+$B$9,AK52*$B$4*(1+$B$5)^(($G$8+$B$8+AJ52*($B$8+$B$10))/4)/4,0))</f>
        <v>0</v>
      </c>
      <c r="AM52" s="13" t="n">
        <f aca="false">IF($A52&lt;=$G$8,$E$8*$F$8,IF(AI52&gt;=$B$8,AK52*$B$4*(1+$B$5)^(($G$8+$B$8+AJ52*($B$8+$B$10))/4),0))</f>
        <v>581391.481652343</v>
      </c>
      <c r="AN52" s="13" t="n">
        <f aca="false">IF($A52&lt;=$G$8,0,IF(AI52=0,AK52*$B$6*(1+$B$7)^(($G$8+AJ52*($B$8+$B$10))/4),0)+IF(AI52=$B$8,$B$11*$B$4*(1+$B$5)^(($G$8+$B$8+AJ52*($B$8+$B$10))/4)*AK52,0))</f>
        <v>69766.9777982812</v>
      </c>
      <c r="AO52" s="23" t="n">
        <f aca="false">IF($A52&lt;=$G$8,0,IF(AI52&lt;$B$8,AK52,0))</f>
        <v>0</v>
      </c>
      <c r="AP52" s="13" t="n">
        <f aca="false">F52+N52+V52+AD52+AL52</f>
        <v>453903.448479448</v>
      </c>
      <c r="AQ52" s="13" t="n">
        <f aca="false">G52+O52+W52+AE52+AM52</f>
        <v>3228309.7086648</v>
      </c>
      <c r="AR52" s="13" t="n">
        <f aca="false">H52+P52+X52+AF52+AN52+IF($A52=$B$15,$B$14,0)</f>
        <v>69766.9777982812</v>
      </c>
      <c r="AS52" s="23" t="n">
        <f aca="false">I52+Q52+Y52+AG52+AO52</f>
        <v>0</v>
      </c>
      <c r="AT52" s="13" t="n">
        <f aca="false">AP52*(1-$B$12)-AS52*$B$13/4</f>
        <v>426669.241570681</v>
      </c>
      <c r="AU52" s="13" t="n">
        <f aca="false">0</f>
        <v>0</v>
      </c>
      <c r="AV52" s="13" t="n">
        <f aca="false">AT52-AR52-AU52</f>
        <v>356902.2637724</v>
      </c>
      <c r="AW52" s="23" t="n">
        <f aca="false">(1+$B$16)^(-$A52/4)</f>
        <v>0.651029467887613</v>
      </c>
      <c r="AX52" s="13" t="n">
        <f aca="false">AV52*AW52</f>
        <v>232353.89087163</v>
      </c>
      <c r="AY52" s="13" t="n">
        <f aca="false">AV52</f>
        <v>356902.2637724</v>
      </c>
    </row>
    <row r="53" customFormat="false" ht="15" hidden="false" customHeight="false" outlineLevel="0" collapsed="false">
      <c r="A53" s="0" t="n">
        <v>24</v>
      </c>
      <c r="B53" s="0" t="n">
        <f aca="false">$A53-$G$4-1</f>
        <v>13</v>
      </c>
      <c r="C53" s="0" t="n">
        <f aca="false">IF(B53&lt;0,-1,MOD(B53,$B$8+$B$10))</f>
        <v>13</v>
      </c>
      <c r="D53" s="0" t="n">
        <f aca="false">IF(B53&lt;0,0,INT(B53/($B$8+$B$10)))</f>
        <v>0</v>
      </c>
      <c r="E53" s="0" t="n">
        <f aca="false">IF($A53&lt;=$G$4,$E$4,$E$4*(1-$H$4)^(D53+1))</f>
        <v>4200</v>
      </c>
      <c r="F53" s="13" t="n">
        <f aca="false">IF($A53&lt;=$G$4,$E$4*$F$4/4,IF(C53&gt;=$B$8+$B$9,E53*$B$4*(1+$B$5)^(($G$4+$B$8+D53*($B$8+$B$10))/4)/4,0))</f>
        <v>275352.255532564</v>
      </c>
      <c r="G53" s="13" t="n">
        <f aca="false">IF($A53&lt;=$G$4,$E$4*$F$4,IF(C53&gt;=$B$8,E53*$B$4*(1+$B$5)^(($G$4+$B$8+D53*($B$8+$B$10))/4),0))</f>
        <v>1101409.02213026</v>
      </c>
      <c r="H53" s="13" t="n">
        <f aca="false">IF($A53&lt;=$G$4,0,IF(C53=0,E53*$B$6*(1+$B$7)^(($G$4+D53*($B$8+$B$10))/4),0)+IF(C53=$B$8,$B$11*$B$4*(1+$B$5)^(($G$4+$B$8+D53*($B$8+$B$10))/4)*E53,0))</f>
        <v>0</v>
      </c>
      <c r="I53" s="23" t="n">
        <f aca="false">IF($A53&lt;=$G$4,0,IF(C53&lt;$B$8,E53,0))</f>
        <v>0</v>
      </c>
      <c r="J53" s="23" t="n">
        <f aca="false">$A53-$G$5-1</f>
        <v>7</v>
      </c>
      <c r="K53" s="23" t="n">
        <f aca="false">IF(J53&lt;0,-1,MOD(J53,$B$8+$B$10))</f>
        <v>7</v>
      </c>
      <c r="L53" s="23" t="n">
        <f aca="false">IF(J53&lt;0,0,INT(J53/($B$8+$B$10)))</f>
        <v>0</v>
      </c>
      <c r="M53" s="23" t="n">
        <f aca="false">IF($A53&lt;=$G$5,$E$5,$E$5*(1-$H$5)^(L53+1))</f>
        <v>3100</v>
      </c>
      <c r="N53" s="13" t="n">
        <f aca="false">IF($A53&lt;=$G$5,$E$5*$F$5/4,IF(K53&gt;=$B$8+$B$9,M53*$B$4*(1+$B$5)^(($G$5+$B$8+L53*($B$8+$B$10))/4)/4,0))</f>
        <v>0</v>
      </c>
      <c r="O53" s="13" t="n">
        <f aca="false">IF($A53&lt;=$G$5,$E$5*$F$5,IF(K53&gt;=$B$8,M53*$B$4*(1+$B$5)^(($G$5+$B$8+L53*($B$8+$B$10))/4),0))</f>
        <v>831304.433094666</v>
      </c>
      <c r="P53" s="13" t="n">
        <f aca="false">IF($A53&lt;=$G$5,0,IF(K53=0,M53*$B$6*(1+$B$7)^(($G$5+L53*($B$8+$B$10))/4),0)+IF(K53=$B$8,$B$11*$B$4*(1+$B$5)^(($G$5+$B$8+L53*($B$8+$B$10))/4)*M53,0))</f>
        <v>0</v>
      </c>
      <c r="Q53" s="23" t="n">
        <f aca="false">IF($A53&lt;=$G$5,0,IF(K53&lt;$B$8,M53,0))</f>
        <v>0</v>
      </c>
      <c r="R53" s="23" t="n">
        <f aca="false">$A53-$G$6-1</f>
        <v>-3</v>
      </c>
      <c r="S53" s="23" t="n">
        <f aca="false">IF(R53&lt;0,-1,MOD(R53,$B$8+$B$10))</f>
        <v>-1</v>
      </c>
      <c r="T53" s="23" t="n">
        <f aca="false">IF(R53&lt;0,0,INT(R53/($B$8+$B$10)))</f>
        <v>0</v>
      </c>
      <c r="U53" s="13" t="n">
        <f aca="false">IF($A53&lt;=$G$6,$E$6,$E$6*(1-$H$6)^(T53+1))</f>
        <v>1540</v>
      </c>
      <c r="V53" s="13" t="n">
        <f aca="false">IF($A53&lt;=$G$6,$E$6*$F$6/4,IF(S53&gt;=$B$8+$B$9,U53*$B$4*(1+$B$5)^(($G$6+$B$8+T53*($B$8+$B$10))/4)/4,0))</f>
        <v>113960</v>
      </c>
      <c r="W53" s="13" t="n">
        <f aca="false">IF($A53&lt;=$G$6,$E$6*$F$6,IF(S53&gt;=$B$8,U53*$B$4*(1+$B$5)^(($G$6+$B$8+T53*($B$8+$B$10))/4),0))</f>
        <v>455840</v>
      </c>
      <c r="X53" s="13" t="n">
        <f aca="false">IF($A53&lt;=$G$6,0,IF(S53=0,U53*$B$6*(1+$B$7)^(($G$6+T53*($B$8+$B$10))/4),0)+IF(S53=$B$8,$B$11*$B$4*(1+$B$5)^(($G$6+$B$8+T53*($B$8+$B$10))/4)*U53,0))</f>
        <v>0</v>
      </c>
      <c r="Y53" s="23" t="n">
        <f aca="false">IF($A53&lt;=$G$6,0,IF(S53&lt;$B$8,U53,0))</f>
        <v>0</v>
      </c>
      <c r="Z53" s="23" t="n">
        <f aca="false">$A53-$G$7-1</f>
        <v>17</v>
      </c>
      <c r="AA53" s="23" t="n">
        <f aca="false">IF(Z53&lt;0,-1,MOD(Z53,$B$8+$B$10))</f>
        <v>0</v>
      </c>
      <c r="AB53" s="23" t="n">
        <f aca="false">IF(Z53&lt;0,0,INT(Z53/($B$8+$B$10)))</f>
        <v>1</v>
      </c>
      <c r="AC53" s="23" t="n">
        <f aca="false">IF($A53&lt;=$G$7,$E$7,$E$7*(1-$H$7)^(AB53+1))</f>
        <v>1000</v>
      </c>
      <c r="AD53" s="13" t="n">
        <f aca="false">IF($A53&lt;=$G$7,$E$7*$F$7/4,IF(AA53&gt;=$B$8+$B$9,AC53*$B$4*(1+$B$5)^(($G$7+$B$8+AB53*($B$8+$B$10))/4)/4,0))</f>
        <v>0</v>
      </c>
      <c r="AE53" s="13" t="n">
        <f aca="false">IF($A53&lt;=$G$7,$E$7*$F$7,IF(AA53&gt;=$B$8,AC53*$B$4*(1+$B$5)^(($G$7+$B$8+AB53*($B$8+$B$10))/4),0))</f>
        <v>0</v>
      </c>
      <c r="AF53" s="13" t="n">
        <f aca="false">IF($A53&lt;=$G$7,0,IF(AA53=0,AC53*$B$6*(1+$B$7)^(($G$7+AB53*($B$8+$B$10))/4),0)+IF(AA53=$B$8,$B$11*$B$4*(1+$B$5)^(($G$7+$B$8+AB53*($B$8+$B$10))/4)*AC53,0))</f>
        <v>103730.08539899</v>
      </c>
      <c r="AG53" s="23" t="n">
        <f aca="false">IF($A53&lt;=$G$7,0,IF(AA53&lt;$B$8,AC53,0))</f>
        <v>1000</v>
      </c>
      <c r="AH53" s="23" t="n">
        <f aca="false">$A53-$G$8-1</f>
        <v>23</v>
      </c>
      <c r="AI53" s="23" t="n">
        <f aca="false">IF(AH53&lt;0,-1,MOD(AH53,$B$8+$B$10))</f>
        <v>6</v>
      </c>
      <c r="AJ53" s="23" t="n">
        <f aca="false">IF(AH53&lt;0,0,INT(AH53/($B$8+$B$10)))</f>
        <v>1</v>
      </c>
      <c r="AK53" s="23" t="n">
        <f aca="false">IF($A53&lt;=$G$8,$E$8,$E$8*(1-$H$8)^(AJ53+1))</f>
        <v>2160</v>
      </c>
      <c r="AL53" s="13" t="n">
        <f aca="false">IF($A53&lt;=$G$8,$E$8*$F$8/4,IF(AI53&gt;=$B$8+$B$9,AK53*$B$4*(1+$B$5)^(($G$8+$B$8+AJ53*($B$8+$B$10))/4)/4,0))</f>
        <v>0</v>
      </c>
      <c r="AM53" s="13" t="n">
        <f aca="false">IF($A53&lt;=$G$8,$E$8*$F$8,IF(AI53&gt;=$B$8,AK53*$B$4*(1+$B$5)^(($G$8+$B$8+AJ53*($B$8+$B$10))/4),0))</f>
        <v>581391.481652343</v>
      </c>
      <c r="AN53" s="13" t="n">
        <f aca="false">IF($A53&lt;=$G$8,0,IF(AI53=0,AK53*$B$6*(1+$B$7)^(($G$8+AJ53*($B$8+$B$10))/4),0)+IF(AI53=$B$8,$B$11*$B$4*(1+$B$5)^(($G$8+$B$8+AJ53*($B$8+$B$10))/4)*AK53,0))</f>
        <v>0</v>
      </c>
      <c r="AO53" s="23" t="n">
        <f aca="false">IF($A53&lt;=$G$8,0,IF(AI53&lt;$B$8,AK53,0))</f>
        <v>0</v>
      </c>
      <c r="AP53" s="13" t="n">
        <f aca="false">F53+N53+V53+AD53+AL53</f>
        <v>389312.255532564</v>
      </c>
      <c r="AQ53" s="13" t="n">
        <f aca="false">G53+O53+W53+AE53+AM53</f>
        <v>2969944.93687727</v>
      </c>
      <c r="AR53" s="13" t="n">
        <f aca="false">H53+P53+X53+AF53+AN53+IF($A53=$B$15,$B$14,0)</f>
        <v>103730.08539899</v>
      </c>
      <c r="AS53" s="23" t="n">
        <f aca="false">I53+Q53+Y53+AG53+AO53</f>
        <v>1000</v>
      </c>
      <c r="AT53" s="13" t="n">
        <f aca="false">AP53*(1-$B$12)-AS53*$B$13/4</f>
        <v>352203.520200611</v>
      </c>
      <c r="AU53" s="13" t="n">
        <f aca="false">0</f>
        <v>0</v>
      </c>
      <c r="AV53" s="13" t="n">
        <f aca="false">AT53-AR53-AU53</f>
        <v>248473.43480162</v>
      </c>
      <c r="AW53" s="23" t="n">
        <f aca="false">(1+$B$16)^(-$A53/4)</f>
        <v>0.638993333111354</v>
      </c>
      <c r="AX53" s="13" t="n">
        <f aca="false">AV53*AW53</f>
        <v>158772.868293514</v>
      </c>
      <c r="AY53" s="13" t="n">
        <f aca="false">AV53</f>
        <v>248473.43480162</v>
      </c>
    </row>
    <row r="54" customFormat="false" ht="15" hidden="false" customHeight="false" outlineLevel="0" collapsed="false">
      <c r="A54" s="0" t="n">
        <v>25</v>
      </c>
      <c r="B54" s="0" t="n">
        <f aca="false">$A54-$G$4-1</f>
        <v>14</v>
      </c>
      <c r="C54" s="0" t="n">
        <f aca="false">IF(B54&lt;0,-1,MOD(B54,$B$8+$B$10))</f>
        <v>14</v>
      </c>
      <c r="D54" s="0" t="n">
        <f aca="false">IF(B54&lt;0,0,INT(B54/($B$8+$B$10)))</f>
        <v>0</v>
      </c>
      <c r="E54" s="0" t="n">
        <f aca="false">IF($A54&lt;=$G$4,$E$4,$E$4*(1-$H$4)^(D54+1))</f>
        <v>4200</v>
      </c>
      <c r="F54" s="13" t="n">
        <f aca="false">IF($A54&lt;=$G$4,$E$4*$F$4/4,IF(C54&gt;=$B$8+$B$9,E54*$B$4*(1+$B$5)^(($G$4+$B$8+D54*($B$8+$B$10))/4)/4,0))</f>
        <v>275352.255532564</v>
      </c>
      <c r="G54" s="13" t="n">
        <f aca="false">IF($A54&lt;=$G$4,$E$4*$F$4,IF(C54&gt;=$B$8,E54*$B$4*(1+$B$5)^(($G$4+$B$8+D54*($B$8+$B$10))/4),0))</f>
        <v>1101409.02213026</v>
      </c>
      <c r="H54" s="13" t="n">
        <f aca="false">IF($A54&lt;=$G$4,0,IF(C54=0,E54*$B$6*(1+$B$7)^(($G$4+D54*($B$8+$B$10))/4),0)+IF(C54=$B$8,$B$11*$B$4*(1+$B$5)^(($G$4+$B$8+D54*($B$8+$B$10))/4)*E54,0))</f>
        <v>0</v>
      </c>
      <c r="I54" s="23" t="n">
        <f aca="false">IF($A54&lt;=$G$4,0,IF(C54&lt;$B$8,E54,0))</f>
        <v>0</v>
      </c>
      <c r="J54" s="23" t="n">
        <f aca="false">$A54-$G$5-1</f>
        <v>8</v>
      </c>
      <c r="K54" s="23" t="n">
        <f aca="false">IF(J54&lt;0,-1,MOD(J54,$B$8+$B$10))</f>
        <v>8</v>
      </c>
      <c r="L54" s="23" t="n">
        <f aca="false">IF(J54&lt;0,0,INT(J54/($B$8+$B$10)))</f>
        <v>0</v>
      </c>
      <c r="M54" s="23" t="n">
        <f aca="false">IF($A54&lt;=$G$5,$E$5,$E$5*(1-$H$5)^(L54+1))</f>
        <v>3100</v>
      </c>
      <c r="N54" s="13" t="n">
        <f aca="false">IF($A54&lt;=$G$5,$E$5*$F$5/4,IF(K54&gt;=$B$8+$B$9,M54*$B$4*(1+$B$5)^(($G$5+$B$8+L54*($B$8+$B$10))/4)/4,0))</f>
        <v>0</v>
      </c>
      <c r="O54" s="13" t="n">
        <f aca="false">IF($A54&lt;=$G$5,$E$5*$F$5,IF(K54&gt;=$B$8,M54*$B$4*(1+$B$5)^(($G$5+$B$8+L54*($B$8+$B$10))/4),0))</f>
        <v>831304.433094666</v>
      </c>
      <c r="P54" s="13" t="n">
        <f aca="false">IF($A54&lt;=$G$5,0,IF(K54=0,M54*$B$6*(1+$B$7)^(($G$5+L54*($B$8+$B$10))/4),0)+IF(K54=$B$8,$B$11*$B$4*(1+$B$5)^(($G$5+$B$8+L54*($B$8+$B$10))/4)*M54,0))</f>
        <v>0</v>
      </c>
      <c r="Q54" s="23" t="n">
        <f aca="false">IF($A54&lt;=$G$5,0,IF(K54&lt;$B$8,M54,0))</f>
        <v>0</v>
      </c>
      <c r="R54" s="23" t="n">
        <f aca="false">$A54-$G$6-1</f>
        <v>-2</v>
      </c>
      <c r="S54" s="23" t="n">
        <f aca="false">IF(R54&lt;0,-1,MOD(R54,$B$8+$B$10))</f>
        <v>-1</v>
      </c>
      <c r="T54" s="23" t="n">
        <f aca="false">IF(R54&lt;0,0,INT(R54/($B$8+$B$10)))</f>
        <v>0</v>
      </c>
      <c r="U54" s="13" t="n">
        <f aca="false">IF($A54&lt;=$G$6,$E$6,$E$6*(1-$H$6)^(T54+1))</f>
        <v>1540</v>
      </c>
      <c r="V54" s="13" t="n">
        <f aca="false">IF($A54&lt;=$G$6,$E$6*$F$6/4,IF(S54&gt;=$B$8+$B$9,U54*$B$4*(1+$B$5)^(($G$6+$B$8+T54*($B$8+$B$10))/4)/4,0))</f>
        <v>113960</v>
      </c>
      <c r="W54" s="13" t="n">
        <f aca="false">IF($A54&lt;=$G$6,$E$6*$F$6,IF(S54&gt;=$B$8,U54*$B$4*(1+$B$5)^(($G$6+$B$8+T54*($B$8+$B$10))/4),0))</f>
        <v>455840</v>
      </c>
      <c r="X54" s="13" t="n">
        <f aca="false">IF($A54&lt;=$G$6,0,IF(S54=0,U54*$B$6*(1+$B$7)^(($G$6+T54*($B$8+$B$10))/4),0)+IF(S54=$B$8,$B$11*$B$4*(1+$B$5)^(($G$6+$B$8+T54*($B$8+$B$10))/4)*U54,0))</f>
        <v>0</v>
      </c>
      <c r="Y54" s="23" t="n">
        <f aca="false">IF($A54&lt;=$G$6,0,IF(S54&lt;$B$8,U54,0))</f>
        <v>0</v>
      </c>
      <c r="Z54" s="23" t="n">
        <f aca="false">$A54-$G$7-1</f>
        <v>18</v>
      </c>
      <c r="AA54" s="23" t="n">
        <f aca="false">IF(Z54&lt;0,-1,MOD(Z54,$B$8+$B$10))</f>
        <v>1</v>
      </c>
      <c r="AB54" s="23" t="n">
        <f aca="false">IF(Z54&lt;0,0,INT(Z54/($B$8+$B$10)))</f>
        <v>1</v>
      </c>
      <c r="AC54" s="23" t="n">
        <f aca="false">IF($A54&lt;=$G$7,$E$7,$E$7*(1-$H$7)^(AB54+1))</f>
        <v>1000</v>
      </c>
      <c r="AD54" s="13" t="n">
        <f aca="false">IF($A54&lt;=$G$7,$E$7*$F$7/4,IF(AA54&gt;=$B$8+$B$9,AC54*$B$4*(1+$B$5)^(($G$7+$B$8+AB54*($B$8+$B$10))/4)/4,0))</f>
        <v>0</v>
      </c>
      <c r="AE54" s="13" t="n">
        <f aca="false">IF($A54&lt;=$G$7,$E$7*$F$7,IF(AA54&gt;=$B$8,AC54*$B$4*(1+$B$5)^(($G$7+$B$8+AB54*($B$8+$B$10))/4),0))</f>
        <v>0</v>
      </c>
      <c r="AF54" s="13" t="n">
        <f aca="false">IF($A54&lt;=$G$7,0,IF(AA54=0,AC54*$B$6*(1+$B$7)^(($G$7+AB54*($B$8+$B$10))/4),0)+IF(AA54=$B$8,$B$11*$B$4*(1+$B$5)^(($G$7+$B$8+AB54*($B$8+$B$10))/4)*AC54,0))</f>
        <v>0</v>
      </c>
      <c r="AG54" s="23" t="n">
        <f aca="false">IF($A54&lt;=$G$7,0,IF(AA54&lt;$B$8,AC54,0))</f>
        <v>1000</v>
      </c>
      <c r="AH54" s="23" t="n">
        <f aca="false">$A54-$G$8-1</f>
        <v>24</v>
      </c>
      <c r="AI54" s="23" t="n">
        <f aca="false">IF(AH54&lt;0,-1,MOD(AH54,$B$8+$B$10))</f>
        <v>7</v>
      </c>
      <c r="AJ54" s="23" t="n">
        <f aca="false">IF(AH54&lt;0,0,INT(AH54/($B$8+$B$10)))</f>
        <v>1</v>
      </c>
      <c r="AK54" s="23" t="n">
        <f aca="false">IF($A54&lt;=$G$8,$E$8,$E$8*(1-$H$8)^(AJ54+1))</f>
        <v>2160</v>
      </c>
      <c r="AL54" s="13" t="n">
        <f aca="false">IF($A54&lt;=$G$8,$E$8*$F$8/4,IF(AI54&gt;=$B$8+$B$9,AK54*$B$4*(1+$B$5)^(($G$8+$B$8+AJ54*($B$8+$B$10))/4)/4,0))</f>
        <v>0</v>
      </c>
      <c r="AM54" s="13" t="n">
        <f aca="false">IF($A54&lt;=$G$8,$E$8*$F$8,IF(AI54&gt;=$B$8,AK54*$B$4*(1+$B$5)^(($G$8+$B$8+AJ54*($B$8+$B$10))/4),0))</f>
        <v>581391.481652343</v>
      </c>
      <c r="AN54" s="13" t="n">
        <f aca="false">IF($A54&lt;=$G$8,0,IF(AI54=0,AK54*$B$6*(1+$B$7)^(($G$8+AJ54*($B$8+$B$10))/4),0)+IF(AI54=$B$8,$B$11*$B$4*(1+$B$5)^(($G$8+$B$8+AJ54*($B$8+$B$10))/4)*AK54,0))</f>
        <v>0</v>
      </c>
      <c r="AO54" s="23" t="n">
        <f aca="false">IF($A54&lt;=$G$8,0,IF(AI54&lt;$B$8,AK54,0))</f>
        <v>0</v>
      </c>
      <c r="AP54" s="13" t="n">
        <f aca="false">F54+N54+V54+AD54+AL54</f>
        <v>389312.255532564</v>
      </c>
      <c r="AQ54" s="13" t="n">
        <f aca="false">G54+O54+W54+AE54+AM54</f>
        <v>2969944.93687727</v>
      </c>
      <c r="AR54" s="13" t="n">
        <f aca="false">H54+P54+X54+AF54+AN54+IF($A54=$B$15,$B$14,0)</f>
        <v>0</v>
      </c>
      <c r="AS54" s="23" t="n">
        <f aca="false">I54+Q54+Y54+AG54+AO54</f>
        <v>1000</v>
      </c>
      <c r="AT54" s="13" t="n">
        <f aca="false">AP54*(1-$B$12)-AS54*$B$13/4</f>
        <v>352203.520200611</v>
      </c>
      <c r="AU54" s="13" t="n">
        <f aca="false">0</f>
        <v>0</v>
      </c>
      <c r="AV54" s="13" t="n">
        <f aca="false">AT54-AR54-AU54</f>
        <v>352203.520200611</v>
      </c>
      <c r="AW54" s="23" t="n">
        <f aca="false">(1+$B$16)^(-$A54/4)</f>
        <v>0.627179720582548</v>
      </c>
      <c r="AX54" s="13" t="n">
        <f aca="false">AV54*AW54</f>
        <v>220894.905387609</v>
      </c>
      <c r="AY54" s="13" t="n">
        <f aca="false">AV54</f>
        <v>352203.520200611</v>
      </c>
    </row>
    <row r="55" customFormat="false" ht="15" hidden="false" customHeight="false" outlineLevel="0" collapsed="false">
      <c r="A55" s="0" t="n">
        <v>26</v>
      </c>
      <c r="B55" s="0" t="n">
        <f aca="false">$A55-$G$4-1</f>
        <v>15</v>
      </c>
      <c r="C55" s="0" t="n">
        <f aca="false">IF(B55&lt;0,-1,MOD(B55,$B$8+$B$10))</f>
        <v>15</v>
      </c>
      <c r="D55" s="0" t="n">
        <f aca="false">IF(B55&lt;0,0,INT(B55/($B$8+$B$10)))</f>
        <v>0</v>
      </c>
      <c r="E55" s="0" t="n">
        <f aca="false">IF($A55&lt;=$G$4,$E$4,$E$4*(1-$H$4)^(D55+1))</f>
        <v>4200</v>
      </c>
      <c r="F55" s="13" t="n">
        <f aca="false">IF($A55&lt;=$G$4,$E$4*$F$4/4,IF(C55&gt;=$B$8+$B$9,E55*$B$4*(1+$B$5)^(($G$4+$B$8+D55*($B$8+$B$10))/4)/4,0))</f>
        <v>275352.255532564</v>
      </c>
      <c r="G55" s="13" t="n">
        <f aca="false">IF($A55&lt;=$G$4,$E$4*$F$4,IF(C55&gt;=$B$8,E55*$B$4*(1+$B$5)^(($G$4+$B$8+D55*($B$8+$B$10))/4),0))</f>
        <v>1101409.02213026</v>
      </c>
      <c r="H55" s="13" t="n">
        <f aca="false">IF($A55&lt;=$G$4,0,IF(C55=0,E55*$B$6*(1+$B$7)^(($G$4+D55*($B$8+$B$10))/4),0)+IF(C55=$B$8,$B$11*$B$4*(1+$B$5)^(($G$4+$B$8+D55*($B$8+$B$10))/4)*E55,0))</f>
        <v>0</v>
      </c>
      <c r="I55" s="23" t="n">
        <f aca="false">IF($A55&lt;=$G$4,0,IF(C55&lt;$B$8,E55,0))</f>
        <v>0</v>
      </c>
      <c r="J55" s="23" t="n">
        <f aca="false">$A55-$G$5-1</f>
        <v>9</v>
      </c>
      <c r="K55" s="23" t="n">
        <f aca="false">IF(J55&lt;0,-1,MOD(J55,$B$8+$B$10))</f>
        <v>9</v>
      </c>
      <c r="L55" s="23" t="n">
        <f aca="false">IF(J55&lt;0,0,INT(J55/($B$8+$B$10)))</f>
        <v>0</v>
      </c>
      <c r="M55" s="23" t="n">
        <f aca="false">IF($A55&lt;=$G$5,$E$5,$E$5*(1-$H$5)^(L55+1))</f>
        <v>3100</v>
      </c>
      <c r="N55" s="13" t="n">
        <f aca="false">IF($A55&lt;=$G$5,$E$5*$F$5/4,IF(K55&gt;=$B$8+$B$9,M55*$B$4*(1+$B$5)^(($G$5+$B$8+L55*($B$8+$B$10))/4)/4,0))</f>
        <v>0</v>
      </c>
      <c r="O55" s="13" t="n">
        <f aca="false">IF($A55&lt;=$G$5,$E$5*$F$5,IF(K55&gt;=$B$8,M55*$B$4*(1+$B$5)^(($G$5+$B$8+L55*($B$8+$B$10))/4),0))</f>
        <v>831304.433094666</v>
      </c>
      <c r="P55" s="13" t="n">
        <f aca="false">IF($A55&lt;=$G$5,0,IF(K55=0,M55*$B$6*(1+$B$7)^(($G$5+L55*($B$8+$B$10))/4),0)+IF(K55=$B$8,$B$11*$B$4*(1+$B$5)^(($G$5+$B$8+L55*($B$8+$B$10))/4)*M55,0))</f>
        <v>0</v>
      </c>
      <c r="Q55" s="23" t="n">
        <f aca="false">IF($A55&lt;=$G$5,0,IF(K55&lt;$B$8,M55,0))</f>
        <v>0</v>
      </c>
      <c r="R55" s="23" t="n">
        <f aca="false">$A55-$G$6-1</f>
        <v>-1</v>
      </c>
      <c r="S55" s="23" t="n">
        <f aca="false">IF(R55&lt;0,-1,MOD(R55,$B$8+$B$10))</f>
        <v>-1</v>
      </c>
      <c r="T55" s="23" t="n">
        <f aca="false">IF(R55&lt;0,0,INT(R55/($B$8+$B$10)))</f>
        <v>0</v>
      </c>
      <c r="U55" s="13" t="n">
        <f aca="false">IF($A55&lt;=$G$6,$E$6,$E$6*(1-$H$6)^(T55+1))</f>
        <v>1540</v>
      </c>
      <c r="V55" s="13" t="n">
        <f aca="false">IF($A55&lt;=$G$6,$E$6*$F$6/4,IF(S55&gt;=$B$8+$B$9,U55*$B$4*(1+$B$5)^(($G$6+$B$8+T55*($B$8+$B$10))/4)/4,0))</f>
        <v>113960</v>
      </c>
      <c r="W55" s="13" t="n">
        <f aca="false">IF($A55&lt;=$G$6,$E$6*$F$6,IF(S55&gt;=$B$8,U55*$B$4*(1+$B$5)^(($G$6+$B$8+T55*($B$8+$B$10))/4),0))</f>
        <v>455840</v>
      </c>
      <c r="X55" s="13" t="n">
        <f aca="false">IF($A55&lt;=$G$6,0,IF(S55=0,U55*$B$6*(1+$B$7)^(($G$6+T55*($B$8+$B$10))/4),0)+IF(S55=$B$8,$B$11*$B$4*(1+$B$5)^(($G$6+$B$8+T55*($B$8+$B$10))/4)*U55,0))</f>
        <v>0</v>
      </c>
      <c r="Y55" s="23" t="n">
        <f aca="false">IF($A55&lt;=$G$6,0,IF(S55&lt;$B$8,U55,0))</f>
        <v>0</v>
      </c>
      <c r="Z55" s="23" t="n">
        <f aca="false">$A55-$G$7-1</f>
        <v>19</v>
      </c>
      <c r="AA55" s="23" t="n">
        <f aca="false">IF(Z55&lt;0,-1,MOD(Z55,$B$8+$B$10))</f>
        <v>2</v>
      </c>
      <c r="AB55" s="23" t="n">
        <f aca="false">IF(Z55&lt;0,0,INT(Z55/($B$8+$B$10)))</f>
        <v>1</v>
      </c>
      <c r="AC55" s="23" t="n">
        <f aca="false">IF($A55&lt;=$G$7,$E$7,$E$7*(1-$H$7)^(AB55+1))</f>
        <v>1000</v>
      </c>
      <c r="AD55" s="13" t="n">
        <f aca="false">IF($A55&lt;=$G$7,$E$7*$F$7/4,IF(AA55&gt;=$B$8+$B$9,AC55*$B$4*(1+$B$5)^(($G$7+$B$8+AB55*($B$8+$B$10))/4)/4,0))</f>
        <v>0</v>
      </c>
      <c r="AE55" s="13" t="n">
        <f aca="false">IF($A55&lt;=$G$7,$E$7*$F$7,IF(AA55&gt;=$B$8,AC55*$B$4*(1+$B$5)^(($G$7+$B$8+AB55*($B$8+$B$10))/4),0))</f>
        <v>0</v>
      </c>
      <c r="AF55" s="13" t="n">
        <f aca="false">IF($A55&lt;=$G$7,0,IF(AA55=0,AC55*$B$6*(1+$B$7)^(($G$7+AB55*($B$8+$B$10))/4),0)+IF(AA55=$B$8,$B$11*$B$4*(1+$B$5)^(($G$7+$B$8+AB55*($B$8+$B$10))/4)*AC55,0))</f>
        <v>0</v>
      </c>
      <c r="AG55" s="23" t="n">
        <f aca="false">IF($A55&lt;=$G$7,0,IF(AA55&lt;$B$8,AC55,0))</f>
        <v>1000</v>
      </c>
      <c r="AH55" s="23" t="n">
        <f aca="false">$A55-$G$8-1</f>
        <v>25</v>
      </c>
      <c r="AI55" s="23" t="n">
        <f aca="false">IF(AH55&lt;0,-1,MOD(AH55,$B$8+$B$10))</f>
        <v>8</v>
      </c>
      <c r="AJ55" s="23" t="n">
        <f aca="false">IF(AH55&lt;0,0,INT(AH55/($B$8+$B$10)))</f>
        <v>1</v>
      </c>
      <c r="AK55" s="23" t="n">
        <f aca="false">IF($A55&lt;=$G$8,$E$8,$E$8*(1-$H$8)^(AJ55+1))</f>
        <v>2160</v>
      </c>
      <c r="AL55" s="13" t="n">
        <f aca="false">IF($A55&lt;=$G$8,$E$8*$F$8/4,IF(AI55&gt;=$B$8+$B$9,AK55*$B$4*(1+$B$5)^(($G$8+$B$8+AJ55*($B$8+$B$10))/4)/4,0))</f>
        <v>0</v>
      </c>
      <c r="AM55" s="13" t="n">
        <f aca="false">IF($A55&lt;=$G$8,$E$8*$F$8,IF(AI55&gt;=$B$8,AK55*$B$4*(1+$B$5)^(($G$8+$B$8+AJ55*($B$8+$B$10))/4),0))</f>
        <v>581391.481652343</v>
      </c>
      <c r="AN55" s="13" t="n">
        <f aca="false">IF($A55&lt;=$G$8,0,IF(AI55=0,AK55*$B$6*(1+$B$7)^(($G$8+AJ55*($B$8+$B$10))/4),0)+IF(AI55=$B$8,$B$11*$B$4*(1+$B$5)^(($G$8+$B$8+AJ55*($B$8+$B$10))/4)*AK55,0))</f>
        <v>0</v>
      </c>
      <c r="AO55" s="23" t="n">
        <f aca="false">IF($A55&lt;=$G$8,0,IF(AI55&lt;$B$8,AK55,0))</f>
        <v>0</v>
      </c>
      <c r="AP55" s="13" t="n">
        <f aca="false">F55+N55+V55+AD55+AL55</f>
        <v>389312.255532564</v>
      </c>
      <c r="AQ55" s="13" t="n">
        <f aca="false">G55+O55+W55+AE55+AM55</f>
        <v>2969944.93687727</v>
      </c>
      <c r="AR55" s="13" t="n">
        <f aca="false">H55+P55+X55+AF55+AN55+IF($A55=$B$15,$B$14,0)</f>
        <v>0</v>
      </c>
      <c r="AS55" s="23" t="n">
        <f aca="false">I55+Q55+Y55+AG55+AO55</f>
        <v>1000</v>
      </c>
      <c r="AT55" s="13" t="n">
        <f aca="false">AP55*(1-$B$12)-AS55*$B$13/4</f>
        <v>352203.520200611</v>
      </c>
      <c r="AU55" s="13" t="n">
        <f aca="false">0</f>
        <v>0</v>
      </c>
      <c r="AV55" s="13" t="n">
        <f aca="false">AT55-AR55-AU55</f>
        <v>352203.520200611</v>
      </c>
      <c r="AW55" s="23" t="n">
        <f aca="false">(1+$B$16)^(-$A55/4)</f>
        <v>0.615584516343389</v>
      </c>
      <c r="AX55" s="13" t="n">
        <f aca="false">AV55*AW55</f>
        <v>216811.033637132</v>
      </c>
      <c r="AY55" s="13" t="n">
        <f aca="false">AV55</f>
        <v>352203.520200611</v>
      </c>
    </row>
    <row r="56" customFormat="false" ht="15" hidden="false" customHeight="false" outlineLevel="0" collapsed="false">
      <c r="A56" s="0" t="n">
        <v>27</v>
      </c>
      <c r="B56" s="0" t="n">
        <f aca="false">$A56-$G$4-1</f>
        <v>16</v>
      </c>
      <c r="C56" s="0" t="n">
        <f aca="false">IF(B56&lt;0,-1,MOD(B56,$B$8+$B$10))</f>
        <v>16</v>
      </c>
      <c r="D56" s="0" t="n">
        <f aca="false">IF(B56&lt;0,0,INT(B56/($B$8+$B$10)))</f>
        <v>0</v>
      </c>
      <c r="E56" s="0" t="n">
        <f aca="false">IF($A56&lt;=$G$4,$E$4,$E$4*(1-$H$4)^(D56+1))</f>
        <v>4200</v>
      </c>
      <c r="F56" s="13" t="n">
        <f aca="false">IF($A56&lt;=$G$4,$E$4*$F$4/4,IF(C56&gt;=$B$8+$B$9,E56*$B$4*(1+$B$5)^(($G$4+$B$8+D56*($B$8+$B$10))/4)/4,0))</f>
        <v>275352.255532564</v>
      </c>
      <c r="G56" s="13" t="n">
        <f aca="false">IF($A56&lt;=$G$4,$E$4*$F$4,IF(C56&gt;=$B$8,E56*$B$4*(1+$B$5)^(($G$4+$B$8+D56*($B$8+$B$10))/4),0))</f>
        <v>1101409.02213026</v>
      </c>
      <c r="H56" s="13" t="n">
        <f aca="false">IF($A56&lt;=$G$4,0,IF(C56=0,E56*$B$6*(1+$B$7)^(($G$4+D56*($B$8+$B$10))/4),0)+IF(C56=$B$8,$B$11*$B$4*(1+$B$5)^(($G$4+$B$8+D56*($B$8+$B$10))/4)*E56,0))</f>
        <v>0</v>
      </c>
      <c r="I56" s="23" t="n">
        <f aca="false">IF($A56&lt;=$G$4,0,IF(C56&lt;$B$8,E56,0))</f>
        <v>0</v>
      </c>
      <c r="J56" s="23" t="n">
        <f aca="false">$A56-$G$5-1</f>
        <v>10</v>
      </c>
      <c r="K56" s="23" t="n">
        <f aca="false">IF(J56&lt;0,-1,MOD(J56,$B$8+$B$10))</f>
        <v>10</v>
      </c>
      <c r="L56" s="23" t="n">
        <f aca="false">IF(J56&lt;0,0,INT(J56/($B$8+$B$10)))</f>
        <v>0</v>
      </c>
      <c r="M56" s="23" t="n">
        <f aca="false">IF($A56&lt;=$G$5,$E$5,$E$5*(1-$H$5)^(L56+1))</f>
        <v>3100</v>
      </c>
      <c r="N56" s="13" t="n">
        <f aca="false">IF($A56&lt;=$G$5,$E$5*$F$5/4,IF(K56&gt;=$B$8+$B$9,M56*$B$4*(1+$B$5)^(($G$5+$B$8+L56*($B$8+$B$10))/4)/4,0))</f>
        <v>207826.108273667</v>
      </c>
      <c r="O56" s="13" t="n">
        <f aca="false">IF($A56&lt;=$G$5,$E$5*$F$5,IF(K56&gt;=$B$8,M56*$B$4*(1+$B$5)^(($G$5+$B$8+L56*($B$8+$B$10))/4),0))</f>
        <v>831304.433094666</v>
      </c>
      <c r="P56" s="13" t="n">
        <f aca="false">IF($A56&lt;=$G$5,0,IF(K56=0,M56*$B$6*(1+$B$7)^(($G$5+L56*($B$8+$B$10))/4),0)+IF(K56=$B$8,$B$11*$B$4*(1+$B$5)^(($G$5+$B$8+L56*($B$8+$B$10))/4)*M56,0))</f>
        <v>0</v>
      </c>
      <c r="Q56" s="23" t="n">
        <f aca="false">IF($A56&lt;=$G$5,0,IF(K56&lt;$B$8,M56,0))</f>
        <v>0</v>
      </c>
      <c r="R56" s="23" t="n">
        <f aca="false">$A56-$G$6-1</f>
        <v>0</v>
      </c>
      <c r="S56" s="23" t="n">
        <f aca="false">IF(R56&lt;0,-1,MOD(R56,$B$8+$B$10))</f>
        <v>0</v>
      </c>
      <c r="T56" s="23" t="n">
        <f aca="false">IF(R56&lt;0,0,INT(R56/($B$8+$B$10)))</f>
        <v>0</v>
      </c>
      <c r="U56" s="23" t="n">
        <f aca="false">IF($A56&lt;=$G$6,$E$6,$E$6*(1-$H$6)^(T56+1))</f>
        <v>1540</v>
      </c>
      <c r="V56" s="13" t="n">
        <f aca="false">IF($A56&lt;=$G$6,$E$6*$F$6/4,IF(S56&gt;=$B$8+$B$9,U56*$B$4*(1+$B$5)^(($G$6+$B$8+T56*($B$8+$B$10))/4)/4,0))</f>
        <v>0</v>
      </c>
      <c r="W56" s="13" t="n">
        <f aca="false">IF($A56&lt;=$G$6,$E$6*$F$6,IF(S56&gt;=$B$8,U56*$B$4*(1+$B$5)^(($G$6+$B$8+T56*($B$8+$B$10))/4),0))</f>
        <v>0</v>
      </c>
      <c r="X56" s="13" t="n">
        <f aca="false">IF($A56&lt;=$G$6,0,IF(S56=0,U56*$B$6*(1+$B$7)^(($G$6+T56*($B$8+$B$10))/4),0)+IF(S56=$B$8,$B$11*$B$4*(1+$B$5)^(($G$6+$B$8+T56*($B$8+$B$10))/4)*U56,0))</f>
        <v>162730.273861915</v>
      </c>
      <c r="Y56" s="23" t="n">
        <f aca="false">IF($A56&lt;=$G$6,0,IF(S56&lt;$B$8,U56,0))</f>
        <v>1540</v>
      </c>
      <c r="Z56" s="23" t="n">
        <f aca="false">$A56-$G$7-1</f>
        <v>20</v>
      </c>
      <c r="AA56" s="23" t="n">
        <f aca="false">IF(Z56&lt;0,-1,MOD(Z56,$B$8+$B$10))</f>
        <v>3</v>
      </c>
      <c r="AB56" s="23" t="n">
        <f aca="false">IF(Z56&lt;0,0,INT(Z56/($B$8+$B$10)))</f>
        <v>1</v>
      </c>
      <c r="AC56" s="23" t="n">
        <f aca="false">IF($A56&lt;=$G$7,$E$7,$E$7*(1-$H$7)^(AB56+1))</f>
        <v>1000</v>
      </c>
      <c r="AD56" s="13" t="n">
        <f aca="false">IF($A56&lt;=$G$7,$E$7*$F$7/4,IF(AA56&gt;=$B$8+$B$9,AC56*$B$4*(1+$B$5)^(($G$7+$B$8+AB56*($B$8+$B$10))/4)/4,0))</f>
        <v>0</v>
      </c>
      <c r="AE56" s="13" t="n">
        <f aca="false">IF($A56&lt;=$G$7,$E$7*$F$7,IF(AA56&gt;=$B$8,AC56*$B$4*(1+$B$5)^(($G$7+$B$8+AB56*($B$8+$B$10))/4),0))</f>
        <v>0</v>
      </c>
      <c r="AF56" s="13" t="n">
        <f aca="false">IF($A56&lt;=$G$7,0,IF(AA56=0,AC56*$B$6*(1+$B$7)^(($G$7+AB56*($B$8+$B$10))/4),0)+IF(AA56=$B$8,$B$11*$B$4*(1+$B$5)^(($G$7+$B$8+AB56*($B$8+$B$10))/4)*AC56,0))</f>
        <v>0</v>
      </c>
      <c r="AG56" s="23" t="n">
        <f aca="false">IF($A56&lt;=$G$7,0,IF(AA56&lt;$B$8,AC56,0))</f>
        <v>1000</v>
      </c>
      <c r="AH56" s="23" t="n">
        <f aca="false">$A56-$G$8-1</f>
        <v>26</v>
      </c>
      <c r="AI56" s="23" t="n">
        <f aca="false">IF(AH56&lt;0,-1,MOD(AH56,$B$8+$B$10))</f>
        <v>9</v>
      </c>
      <c r="AJ56" s="23" t="n">
        <f aca="false">IF(AH56&lt;0,0,INT(AH56/($B$8+$B$10)))</f>
        <v>1</v>
      </c>
      <c r="AK56" s="23" t="n">
        <f aca="false">IF($A56&lt;=$G$8,$E$8,$E$8*(1-$H$8)^(AJ56+1))</f>
        <v>2160</v>
      </c>
      <c r="AL56" s="13" t="n">
        <f aca="false">IF($A56&lt;=$G$8,$E$8*$F$8/4,IF(AI56&gt;=$B$8+$B$9,AK56*$B$4*(1+$B$5)^(($G$8+$B$8+AJ56*($B$8+$B$10))/4)/4,0))</f>
        <v>0</v>
      </c>
      <c r="AM56" s="13" t="n">
        <f aca="false">IF($A56&lt;=$G$8,$E$8*$F$8,IF(AI56&gt;=$B$8,AK56*$B$4*(1+$B$5)^(($G$8+$B$8+AJ56*($B$8+$B$10))/4),0))</f>
        <v>581391.481652343</v>
      </c>
      <c r="AN56" s="13" t="n">
        <f aca="false">IF($A56&lt;=$G$8,0,IF(AI56=0,AK56*$B$6*(1+$B$7)^(($G$8+AJ56*($B$8+$B$10))/4),0)+IF(AI56=$B$8,$B$11*$B$4*(1+$B$5)^(($G$8+$B$8+AJ56*($B$8+$B$10))/4)*AK56,0))</f>
        <v>0</v>
      </c>
      <c r="AO56" s="23" t="n">
        <f aca="false">IF($A56&lt;=$G$8,0,IF(AI56&lt;$B$8,AK56,0))</f>
        <v>0</v>
      </c>
      <c r="AP56" s="13" t="n">
        <f aca="false">F56+N56+V56+AD56+AL56</f>
        <v>483178.363806231</v>
      </c>
      <c r="AQ56" s="13" t="n">
        <f aca="false">G56+O56+W56+AE56+AM56</f>
        <v>2514104.93687727</v>
      </c>
      <c r="AR56" s="13" t="n">
        <f aca="false">H56+P56+X56+AF56+AN56+IF($A56=$B$15,$B$14,0)</f>
        <v>162730.273861915</v>
      </c>
      <c r="AS56" s="23" t="n">
        <f aca="false">I56+Q56+Y56+AG56+AO56</f>
        <v>2540</v>
      </c>
      <c r="AT56" s="13" t="n">
        <f aca="false">AP56*(1-$B$12)-AS56*$B$13/4</f>
        <v>419262.661977857</v>
      </c>
      <c r="AU56" s="13" t="n">
        <f aca="false">0</f>
        <v>0</v>
      </c>
      <c r="AV56" s="13" t="n">
        <f aca="false">AT56-AR56-AU56</f>
        <v>256532.388115942</v>
      </c>
      <c r="AW56" s="23" t="n">
        <f aca="false">(1+$B$16)^(-$A56/4)</f>
        <v>0.604203682494304</v>
      </c>
      <c r="AX56" s="13" t="n">
        <f aca="false">AV56*AW56</f>
        <v>154997.81357871</v>
      </c>
      <c r="AY56" s="13" t="n">
        <f aca="false">AV56</f>
        <v>256532.388115942</v>
      </c>
    </row>
    <row r="57" customFormat="false" ht="15" hidden="false" customHeight="false" outlineLevel="0" collapsed="false">
      <c r="A57" s="0" t="n">
        <v>28</v>
      </c>
      <c r="B57" s="0" t="n">
        <f aca="false">$A57-$G$4-1</f>
        <v>17</v>
      </c>
      <c r="C57" s="0" t="n">
        <f aca="false">IF(B57&lt;0,-1,MOD(B57,$B$8+$B$10))</f>
        <v>0</v>
      </c>
      <c r="D57" s="0" t="n">
        <f aca="false">IF(B57&lt;0,0,INT(B57/($B$8+$B$10)))</f>
        <v>1</v>
      </c>
      <c r="E57" s="0" t="n">
        <f aca="false">IF($A57&lt;=$G$4,$E$4,$E$4*(1-$H$4)^(D57+1))</f>
        <v>4200</v>
      </c>
      <c r="F57" s="13" t="n">
        <f aca="false">IF($A57&lt;=$G$4,$E$4*$F$4/4,IF(C57&gt;=$B$8+$B$9,E57*$B$4*(1+$B$5)^(($G$4+$B$8+D57*($B$8+$B$10))/4)/4,0))</f>
        <v>0</v>
      </c>
      <c r="G57" s="13" t="n">
        <f aca="false">IF($A57&lt;=$G$4,$E$4*$F$4,IF(C57&gt;=$B$8,E57*$B$4*(1+$B$5)^(($G$4+$B$8+D57*($B$8+$B$10))/4),0))</f>
        <v>0</v>
      </c>
      <c r="H57" s="13" t="n">
        <f aca="false">IF($A57&lt;=$G$4,0,IF(C57=0,E57*$B$6*(1+$B$7)^(($G$4+D57*($B$8+$B$10))/4),0)+IF(C57=$B$8,$B$11*$B$4*(1+$B$5)^(($G$4+$B$8+D57*($B$8+$B$10))/4)*E57,0))</f>
        <v>446558.017642653</v>
      </c>
      <c r="I57" s="23" t="n">
        <f aca="false">IF($A57&lt;=$G$4,0,IF(C57&lt;$B$8,E57,0))</f>
        <v>4200</v>
      </c>
      <c r="J57" s="23" t="n">
        <f aca="false">$A57-$G$5-1</f>
        <v>11</v>
      </c>
      <c r="K57" s="23" t="n">
        <f aca="false">IF(J57&lt;0,-1,MOD(J57,$B$8+$B$10))</f>
        <v>11</v>
      </c>
      <c r="L57" s="23" t="n">
        <f aca="false">IF(J57&lt;0,0,INT(J57/($B$8+$B$10)))</f>
        <v>0</v>
      </c>
      <c r="M57" s="23" t="n">
        <f aca="false">IF($A57&lt;=$G$5,$E$5,$E$5*(1-$H$5)^(L57+1))</f>
        <v>3100</v>
      </c>
      <c r="N57" s="13" t="n">
        <f aca="false">IF($A57&lt;=$G$5,$E$5*$F$5/4,IF(K57&gt;=$B$8+$B$9,M57*$B$4*(1+$B$5)^(($G$5+$B$8+L57*($B$8+$B$10))/4)/4,0))</f>
        <v>207826.108273667</v>
      </c>
      <c r="O57" s="13" t="n">
        <f aca="false">IF($A57&lt;=$G$5,$E$5*$F$5,IF(K57&gt;=$B$8,M57*$B$4*(1+$B$5)^(($G$5+$B$8+L57*($B$8+$B$10))/4),0))</f>
        <v>831304.433094666</v>
      </c>
      <c r="P57" s="13" t="n">
        <f aca="false">IF($A57&lt;=$G$5,0,IF(K57=0,M57*$B$6*(1+$B$7)^(($G$5+L57*($B$8+$B$10))/4),0)+IF(K57=$B$8,$B$11*$B$4*(1+$B$5)^(($G$5+$B$8+L57*($B$8+$B$10))/4)*M57,0))</f>
        <v>0</v>
      </c>
      <c r="Q57" s="23" t="n">
        <f aca="false">IF($A57&lt;=$G$5,0,IF(K57&lt;$B$8,M57,0))</f>
        <v>0</v>
      </c>
      <c r="R57" s="23" t="n">
        <f aca="false">$A57-$G$6-1</f>
        <v>1</v>
      </c>
      <c r="S57" s="23" t="n">
        <f aca="false">IF(R57&lt;0,-1,MOD(R57,$B$8+$B$10))</f>
        <v>1</v>
      </c>
      <c r="T57" s="23" t="n">
        <f aca="false">IF(R57&lt;0,0,INT(R57/($B$8+$B$10)))</f>
        <v>0</v>
      </c>
      <c r="U57" s="23" t="n">
        <f aca="false">IF($A57&lt;=$G$6,$E$6,$E$6*(1-$H$6)^(T57+1))</f>
        <v>1540</v>
      </c>
      <c r="V57" s="13" t="n">
        <f aca="false">IF($A57&lt;=$G$6,$E$6*$F$6/4,IF(S57&gt;=$B$8+$B$9,U57*$B$4*(1+$B$5)^(($G$6+$B$8+T57*($B$8+$B$10))/4)/4,0))</f>
        <v>0</v>
      </c>
      <c r="W57" s="13" t="n">
        <f aca="false">IF($A57&lt;=$G$6,$E$6*$F$6,IF(S57&gt;=$B$8,U57*$B$4*(1+$B$5)^(($G$6+$B$8+T57*($B$8+$B$10))/4),0))</f>
        <v>0</v>
      </c>
      <c r="X57" s="13" t="n">
        <f aca="false">IF($A57&lt;=$G$6,0,IF(S57=0,U57*$B$6*(1+$B$7)^(($G$6+T57*($B$8+$B$10))/4),0)+IF(S57=$B$8,$B$11*$B$4*(1+$B$5)^(($G$6+$B$8+T57*($B$8+$B$10))/4)*U57,0))</f>
        <v>0</v>
      </c>
      <c r="Y57" s="23" t="n">
        <f aca="false">IF($A57&lt;=$G$6,0,IF(S57&lt;$B$8,U57,0))</f>
        <v>1540</v>
      </c>
      <c r="Z57" s="23" t="n">
        <f aca="false">$A57-$G$7-1</f>
        <v>21</v>
      </c>
      <c r="AA57" s="23" t="n">
        <f aca="false">IF(Z57&lt;0,-1,MOD(Z57,$B$8+$B$10))</f>
        <v>4</v>
      </c>
      <c r="AB57" s="23" t="n">
        <f aca="false">IF(Z57&lt;0,0,INT(Z57/($B$8+$B$10)))</f>
        <v>1</v>
      </c>
      <c r="AC57" s="23" t="n">
        <f aca="false">IF($A57&lt;=$G$7,$E$7,$E$7*(1-$H$7)^(AB57+1))</f>
        <v>1000</v>
      </c>
      <c r="AD57" s="13" t="n">
        <f aca="false">IF($A57&lt;=$G$7,$E$7*$F$7/4,IF(AA57&gt;=$B$8+$B$9,AC57*$B$4*(1+$B$5)^(($G$7+$B$8+AB57*($B$8+$B$10))/4)/4,0))</f>
        <v>0</v>
      </c>
      <c r="AE57" s="13" t="n">
        <f aca="false">IF($A57&lt;=$G$7,$E$7*$F$7,IF(AA57&gt;=$B$8,AC57*$B$4*(1+$B$5)^(($G$7+$B$8+AB57*($B$8+$B$10))/4),0))</f>
        <v>0</v>
      </c>
      <c r="AF57" s="13" t="n">
        <f aca="false">IF($A57&lt;=$G$7,0,IF(AA57=0,AC57*$B$6*(1+$B$7)^(($G$7+AB57*($B$8+$B$10))/4),0)+IF(AA57=$B$8,$B$11*$B$4*(1+$B$5)^(($G$7+$B$8+AB57*($B$8+$B$10))/4)*AC57,0))</f>
        <v>0</v>
      </c>
      <c r="AG57" s="23" t="n">
        <f aca="false">IF($A57&lt;=$G$7,0,IF(AA57&lt;$B$8,AC57,0))</f>
        <v>1000</v>
      </c>
      <c r="AH57" s="23" t="n">
        <f aca="false">$A57-$G$8-1</f>
        <v>27</v>
      </c>
      <c r="AI57" s="23" t="n">
        <f aca="false">IF(AH57&lt;0,-1,MOD(AH57,$B$8+$B$10))</f>
        <v>10</v>
      </c>
      <c r="AJ57" s="23" t="n">
        <f aca="false">IF(AH57&lt;0,0,INT(AH57/($B$8+$B$10)))</f>
        <v>1</v>
      </c>
      <c r="AK57" s="23" t="n">
        <f aca="false">IF($A57&lt;=$G$8,$E$8,$E$8*(1-$H$8)^(AJ57+1))</f>
        <v>2160</v>
      </c>
      <c r="AL57" s="13" t="n">
        <f aca="false">IF($A57&lt;=$G$8,$E$8*$F$8/4,IF(AI57&gt;=$B$8+$B$9,AK57*$B$4*(1+$B$5)^(($G$8+$B$8+AJ57*($B$8+$B$10))/4)/4,0))</f>
        <v>145347.870413086</v>
      </c>
      <c r="AM57" s="13" t="n">
        <f aca="false">IF($A57&lt;=$G$8,$E$8*$F$8,IF(AI57&gt;=$B$8,AK57*$B$4*(1+$B$5)^(($G$8+$B$8+AJ57*($B$8+$B$10))/4),0))</f>
        <v>581391.481652343</v>
      </c>
      <c r="AN57" s="13" t="n">
        <f aca="false">IF($A57&lt;=$G$8,0,IF(AI57=0,AK57*$B$6*(1+$B$7)^(($G$8+AJ57*($B$8+$B$10))/4),0)+IF(AI57=$B$8,$B$11*$B$4*(1+$B$5)^(($G$8+$B$8+AJ57*($B$8+$B$10))/4)*AK57,0))</f>
        <v>0</v>
      </c>
      <c r="AO57" s="23" t="n">
        <f aca="false">IF($A57&lt;=$G$8,0,IF(AI57&lt;$B$8,AK57,0))</f>
        <v>0</v>
      </c>
      <c r="AP57" s="13" t="n">
        <f aca="false">F57+N57+V57+AD57+AL57</f>
        <v>353173.978686752</v>
      </c>
      <c r="AQ57" s="13" t="n">
        <f aca="false">G57+O57+W57+AE57+AM57</f>
        <v>1412695.91474701</v>
      </c>
      <c r="AR57" s="13" t="n">
        <f aca="false">H57+P57+X57+AF57+AN57+IF($A57=$B$15,$B$14,0)</f>
        <v>446558.017642653</v>
      </c>
      <c r="AS57" s="23" t="n">
        <f aca="false">I57+Q57+Y57+AG57+AO57</f>
        <v>6740</v>
      </c>
      <c r="AT57" s="13" t="n">
        <f aca="false">AP57*(1-$B$12)-AS57*$B$13/4</f>
        <v>239308.539965547</v>
      </c>
      <c r="AU57" s="13" t="n">
        <f aca="false">0</f>
        <v>0</v>
      </c>
      <c r="AV57" s="13" t="n">
        <f aca="false">AT57-AR57-AU57</f>
        <v>-207249.477677106</v>
      </c>
      <c r="AW57" s="23" t="n">
        <f aca="false">(1+$B$16)^(-$A57/4)</f>
        <v>0.5930332557878</v>
      </c>
      <c r="AX57" s="13" t="n">
        <f aca="false">AV57*AW57</f>
        <v>-122905.832507175</v>
      </c>
      <c r="AY57" s="13" t="n">
        <f aca="false">AV57</f>
        <v>-207249.477677106</v>
      </c>
    </row>
    <row r="58" customFormat="false" ht="15" hidden="false" customHeight="false" outlineLevel="0" collapsed="false">
      <c r="A58" s="0" t="n">
        <v>29</v>
      </c>
      <c r="B58" s="0" t="n">
        <f aca="false">$A58-$G$4-1</f>
        <v>18</v>
      </c>
      <c r="C58" s="0" t="n">
        <f aca="false">IF(B58&lt;0,-1,MOD(B58,$B$8+$B$10))</f>
        <v>1</v>
      </c>
      <c r="D58" s="0" t="n">
        <f aca="false">IF(B58&lt;0,0,INT(B58/($B$8+$B$10)))</f>
        <v>1</v>
      </c>
      <c r="E58" s="0" t="n">
        <f aca="false">IF($A58&lt;=$G$4,$E$4,$E$4*(1-$H$4)^(D58+1))</f>
        <v>4200</v>
      </c>
      <c r="F58" s="13" t="n">
        <f aca="false">IF($A58&lt;=$G$4,$E$4*$F$4/4,IF(C58&gt;=$B$8+$B$9,E58*$B$4*(1+$B$5)^(($G$4+$B$8+D58*($B$8+$B$10))/4)/4,0))</f>
        <v>0</v>
      </c>
      <c r="G58" s="13" t="n">
        <f aca="false">IF($A58&lt;=$G$4,$E$4*$F$4,IF(C58&gt;=$B$8,E58*$B$4*(1+$B$5)^(($G$4+$B$8+D58*($B$8+$B$10))/4),0))</f>
        <v>0</v>
      </c>
      <c r="H58" s="13" t="n">
        <f aca="false">IF($A58&lt;=$G$4,0,IF(C58=0,E58*$B$6*(1+$B$7)^(($G$4+D58*($B$8+$B$10))/4),0)+IF(C58=$B$8,$B$11*$B$4*(1+$B$5)^(($G$4+$B$8+D58*($B$8+$B$10))/4)*E58,0))</f>
        <v>0</v>
      </c>
      <c r="I58" s="23" t="n">
        <f aca="false">IF($A58&lt;=$G$4,0,IF(C58&lt;$B$8,E58,0))</f>
        <v>4200</v>
      </c>
      <c r="J58" s="23" t="n">
        <f aca="false">$A58-$G$5-1</f>
        <v>12</v>
      </c>
      <c r="K58" s="23" t="n">
        <f aca="false">IF(J58&lt;0,-1,MOD(J58,$B$8+$B$10))</f>
        <v>12</v>
      </c>
      <c r="L58" s="23" t="n">
        <f aca="false">IF(J58&lt;0,0,INT(J58/($B$8+$B$10)))</f>
        <v>0</v>
      </c>
      <c r="M58" s="23" t="n">
        <f aca="false">IF($A58&lt;=$G$5,$E$5,$E$5*(1-$H$5)^(L58+1))</f>
        <v>3100</v>
      </c>
      <c r="N58" s="13" t="n">
        <f aca="false">IF($A58&lt;=$G$5,$E$5*$F$5/4,IF(K58&gt;=$B$8+$B$9,M58*$B$4*(1+$B$5)^(($G$5+$B$8+L58*($B$8+$B$10))/4)/4,0))</f>
        <v>207826.108273667</v>
      </c>
      <c r="O58" s="13" t="n">
        <f aca="false">IF($A58&lt;=$G$5,$E$5*$F$5,IF(K58&gt;=$B$8,M58*$B$4*(1+$B$5)^(($G$5+$B$8+L58*($B$8+$B$10))/4),0))</f>
        <v>831304.433094666</v>
      </c>
      <c r="P58" s="13" t="n">
        <f aca="false">IF($A58&lt;=$G$5,0,IF(K58=0,M58*$B$6*(1+$B$7)^(($G$5+L58*($B$8+$B$10))/4),0)+IF(K58=$B$8,$B$11*$B$4*(1+$B$5)^(($G$5+$B$8+L58*($B$8+$B$10))/4)*M58,0))</f>
        <v>0</v>
      </c>
      <c r="Q58" s="23" t="n">
        <f aca="false">IF($A58&lt;=$G$5,0,IF(K58&lt;$B$8,M58,0))</f>
        <v>0</v>
      </c>
      <c r="R58" s="23" t="n">
        <f aca="false">$A58-$G$6-1</f>
        <v>2</v>
      </c>
      <c r="S58" s="23" t="n">
        <f aca="false">IF(R58&lt;0,-1,MOD(R58,$B$8+$B$10))</f>
        <v>2</v>
      </c>
      <c r="T58" s="23" t="n">
        <f aca="false">IF(R58&lt;0,0,INT(R58/($B$8+$B$10)))</f>
        <v>0</v>
      </c>
      <c r="U58" s="23" t="n">
        <f aca="false">IF($A58&lt;=$G$6,$E$6,$E$6*(1-$H$6)^(T58+1))</f>
        <v>1540</v>
      </c>
      <c r="V58" s="13" t="n">
        <f aca="false">IF($A58&lt;=$G$6,$E$6*$F$6/4,IF(S58&gt;=$B$8+$B$9,U58*$B$4*(1+$B$5)^(($G$6+$B$8+T58*($B$8+$B$10))/4)/4,0))</f>
        <v>0</v>
      </c>
      <c r="W58" s="13" t="n">
        <f aca="false">IF($A58&lt;=$G$6,$E$6*$F$6,IF(S58&gt;=$B$8,U58*$B$4*(1+$B$5)^(($G$6+$B$8+T58*($B$8+$B$10))/4),0))</f>
        <v>0</v>
      </c>
      <c r="X58" s="13" t="n">
        <f aca="false">IF($A58&lt;=$G$6,0,IF(S58=0,U58*$B$6*(1+$B$7)^(($G$6+T58*($B$8+$B$10))/4),0)+IF(S58=$B$8,$B$11*$B$4*(1+$B$5)^(($G$6+$B$8+T58*($B$8+$B$10))/4)*U58,0))</f>
        <v>0</v>
      </c>
      <c r="Y58" s="23" t="n">
        <f aca="false">IF($A58&lt;=$G$6,0,IF(S58&lt;$B$8,U58,0))</f>
        <v>1540</v>
      </c>
      <c r="Z58" s="23" t="n">
        <f aca="false">$A58-$G$7-1</f>
        <v>22</v>
      </c>
      <c r="AA58" s="23" t="n">
        <f aca="false">IF(Z58&lt;0,-1,MOD(Z58,$B$8+$B$10))</f>
        <v>5</v>
      </c>
      <c r="AB58" s="23" t="n">
        <f aca="false">IF(Z58&lt;0,0,INT(Z58/($B$8+$B$10)))</f>
        <v>1</v>
      </c>
      <c r="AC58" s="23" t="n">
        <f aca="false">IF($A58&lt;=$G$7,$E$7,$E$7*(1-$H$7)^(AB58+1))</f>
        <v>1000</v>
      </c>
      <c r="AD58" s="13" t="n">
        <f aca="false">IF($A58&lt;=$G$7,$E$7*$F$7/4,IF(AA58&gt;=$B$8+$B$9,AC58*$B$4*(1+$B$5)^(($G$7+$B$8+AB58*($B$8+$B$10))/4)/4,0))</f>
        <v>0</v>
      </c>
      <c r="AE58" s="13" t="n">
        <f aca="false">IF($A58&lt;=$G$7,$E$7*$F$7,IF(AA58&gt;=$B$8,AC58*$B$4*(1+$B$5)^(($G$7+$B$8+AB58*($B$8+$B$10))/4),0))</f>
        <v>275241.538399641</v>
      </c>
      <c r="AF58" s="13" t="n">
        <f aca="false">IF($A58&lt;=$G$7,0,IF(AA58=0,AC58*$B$6*(1+$B$7)^(($G$7+AB58*($B$8+$B$10))/4),0)+IF(AA58=$B$8,$B$11*$B$4*(1+$B$5)^(($G$7+$B$8+AB58*($B$8+$B$10))/4)*AC58,0))</f>
        <v>33028.984607957</v>
      </c>
      <c r="AG58" s="23" t="n">
        <f aca="false">IF($A58&lt;=$G$7,0,IF(AA58&lt;$B$8,AC58,0))</f>
        <v>0</v>
      </c>
      <c r="AH58" s="23" t="n">
        <f aca="false">$A58-$G$8-1</f>
        <v>28</v>
      </c>
      <c r="AI58" s="23" t="n">
        <f aca="false">IF(AH58&lt;0,-1,MOD(AH58,$B$8+$B$10))</f>
        <v>11</v>
      </c>
      <c r="AJ58" s="23" t="n">
        <f aca="false">IF(AH58&lt;0,0,INT(AH58/($B$8+$B$10)))</f>
        <v>1</v>
      </c>
      <c r="AK58" s="23" t="n">
        <f aca="false">IF($A58&lt;=$G$8,$E$8,$E$8*(1-$H$8)^(AJ58+1))</f>
        <v>2160</v>
      </c>
      <c r="AL58" s="13" t="n">
        <f aca="false">IF($A58&lt;=$G$8,$E$8*$F$8/4,IF(AI58&gt;=$B$8+$B$9,AK58*$B$4*(1+$B$5)^(($G$8+$B$8+AJ58*($B$8+$B$10))/4)/4,0))</f>
        <v>145347.870413086</v>
      </c>
      <c r="AM58" s="13" t="n">
        <f aca="false">IF($A58&lt;=$G$8,$E$8*$F$8,IF(AI58&gt;=$B$8,AK58*$B$4*(1+$B$5)^(($G$8+$B$8+AJ58*($B$8+$B$10))/4),0))</f>
        <v>581391.481652343</v>
      </c>
      <c r="AN58" s="13" t="n">
        <f aca="false">IF($A58&lt;=$G$8,0,IF(AI58=0,AK58*$B$6*(1+$B$7)^(($G$8+AJ58*($B$8+$B$10))/4),0)+IF(AI58=$B$8,$B$11*$B$4*(1+$B$5)^(($G$8+$B$8+AJ58*($B$8+$B$10))/4)*AK58,0))</f>
        <v>0</v>
      </c>
      <c r="AO58" s="23" t="n">
        <f aca="false">IF($A58&lt;=$G$8,0,IF(AI58&lt;$B$8,AK58,0))</f>
        <v>0</v>
      </c>
      <c r="AP58" s="13" t="n">
        <f aca="false">F58+N58+V58+AD58+AL58</f>
        <v>353173.978686752</v>
      </c>
      <c r="AQ58" s="13" t="n">
        <f aca="false">G58+O58+W58+AE58+AM58</f>
        <v>1687937.45314665</v>
      </c>
      <c r="AR58" s="13" t="n">
        <f aca="false">H58+P58+X58+AF58+AN58+IF($A58=$B$15,$B$14,0)</f>
        <v>33028.984607957</v>
      </c>
      <c r="AS58" s="23" t="n">
        <f aca="false">I58+Q58+Y58+AG58+AO58</f>
        <v>5740</v>
      </c>
      <c r="AT58" s="13" t="n">
        <f aca="false">AP58*(1-$B$12)-AS58*$B$13/4</f>
        <v>253058.539965547</v>
      </c>
      <c r="AU58" s="13" t="n">
        <f aca="false">0</f>
        <v>0</v>
      </c>
      <c r="AV58" s="13" t="n">
        <f aca="false">AT58-AR58-AU58</f>
        <v>220029.55535759</v>
      </c>
      <c r="AW58" s="23" t="n">
        <f aca="false">(1+$B$16)^(-$A58/4)</f>
        <v>0.582069346248305</v>
      </c>
      <c r="AX58" s="13" t="n">
        <f aca="false">AV58*AW58</f>
        <v>128072.459442298</v>
      </c>
      <c r="AY58" s="13" t="n">
        <f aca="false">AV58</f>
        <v>220029.55535759</v>
      </c>
    </row>
    <row r="59" customFormat="false" ht="15" hidden="false" customHeight="false" outlineLevel="0" collapsed="false">
      <c r="A59" s="0" t="n">
        <v>30</v>
      </c>
      <c r="B59" s="0" t="n">
        <f aca="false">$A59-$G$4-1</f>
        <v>19</v>
      </c>
      <c r="C59" s="0" t="n">
        <f aca="false">IF(B59&lt;0,-1,MOD(B59,$B$8+$B$10))</f>
        <v>2</v>
      </c>
      <c r="D59" s="0" t="n">
        <f aca="false">IF(B59&lt;0,0,INT(B59/($B$8+$B$10)))</f>
        <v>1</v>
      </c>
      <c r="E59" s="0" t="n">
        <f aca="false">IF($A59&lt;=$G$4,$E$4,$E$4*(1-$H$4)^(D59+1))</f>
        <v>4200</v>
      </c>
      <c r="F59" s="13" t="n">
        <f aca="false">IF($A59&lt;=$G$4,$E$4*$F$4/4,IF(C59&gt;=$B$8+$B$9,E59*$B$4*(1+$B$5)^(($G$4+$B$8+D59*($B$8+$B$10))/4)/4,0))</f>
        <v>0</v>
      </c>
      <c r="G59" s="13" t="n">
        <f aca="false">IF($A59&lt;=$G$4,$E$4*$F$4,IF(C59&gt;=$B$8,E59*$B$4*(1+$B$5)^(($G$4+$B$8+D59*($B$8+$B$10))/4),0))</f>
        <v>0</v>
      </c>
      <c r="H59" s="13" t="n">
        <f aca="false">IF($A59&lt;=$G$4,0,IF(C59=0,E59*$B$6*(1+$B$7)^(($G$4+D59*($B$8+$B$10))/4),0)+IF(C59=$B$8,$B$11*$B$4*(1+$B$5)^(($G$4+$B$8+D59*($B$8+$B$10))/4)*E59,0))</f>
        <v>0</v>
      </c>
      <c r="I59" s="23" t="n">
        <f aca="false">IF($A59&lt;=$G$4,0,IF(C59&lt;$B$8,E59,0))</f>
        <v>4200</v>
      </c>
      <c r="J59" s="23" t="n">
        <f aca="false">$A59-$G$5-1</f>
        <v>13</v>
      </c>
      <c r="K59" s="23" t="n">
        <f aca="false">IF(J59&lt;0,-1,MOD(J59,$B$8+$B$10))</f>
        <v>13</v>
      </c>
      <c r="L59" s="23" t="n">
        <f aca="false">IF(J59&lt;0,0,INT(J59/($B$8+$B$10)))</f>
        <v>0</v>
      </c>
      <c r="M59" s="23" t="n">
        <f aca="false">IF($A59&lt;=$G$5,$E$5,$E$5*(1-$H$5)^(L59+1))</f>
        <v>3100</v>
      </c>
      <c r="N59" s="13" t="n">
        <f aca="false">IF($A59&lt;=$G$5,$E$5*$F$5/4,IF(K59&gt;=$B$8+$B$9,M59*$B$4*(1+$B$5)^(($G$5+$B$8+L59*($B$8+$B$10))/4)/4,0))</f>
        <v>207826.108273667</v>
      </c>
      <c r="O59" s="13" t="n">
        <f aca="false">IF($A59&lt;=$G$5,$E$5*$F$5,IF(K59&gt;=$B$8,M59*$B$4*(1+$B$5)^(($G$5+$B$8+L59*($B$8+$B$10))/4),0))</f>
        <v>831304.433094666</v>
      </c>
      <c r="P59" s="13" t="n">
        <f aca="false">IF($A59&lt;=$G$5,0,IF(K59=0,M59*$B$6*(1+$B$7)^(($G$5+L59*($B$8+$B$10))/4),0)+IF(K59=$B$8,$B$11*$B$4*(1+$B$5)^(($G$5+$B$8+L59*($B$8+$B$10))/4)*M59,0))</f>
        <v>0</v>
      </c>
      <c r="Q59" s="23" t="n">
        <f aca="false">IF($A59&lt;=$G$5,0,IF(K59&lt;$B$8,M59,0))</f>
        <v>0</v>
      </c>
      <c r="R59" s="23" t="n">
        <f aca="false">$A59-$G$6-1</f>
        <v>3</v>
      </c>
      <c r="S59" s="23" t="n">
        <f aca="false">IF(R59&lt;0,-1,MOD(R59,$B$8+$B$10))</f>
        <v>3</v>
      </c>
      <c r="T59" s="23" t="n">
        <f aca="false">IF(R59&lt;0,0,INT(R59/($B$8+$B$10)))</f>
        <v>0</v>
      </c>
      <c r="U59" s="23" t="n">
        <f aca="false">IF($A59&lt;=$G$6,$E$6,$E$6*(1-$H$6)^(T59+1))</f>
        <v>1540</v>
      </c>
      <c r="V59" s="13" t="n">
        <f aca="false">IF($A59&lt;=$G$6,$E$6*$F$6/4,IF(S59&gt;=$B$8+$B$9,U59*$B$4*(1+$B$5)^(($G$6+$B$8+T59*($B$8+$B$10))/4)/4,0))</f>
        <v>0</v>
      </c>
      <c r="W59" s="13" t="n">
        <f aca="false">IF($A59&lt;=$G$6,$E$6*$F$6,IF(S59&gt;=$B$8,U59*$B$4*(1+$B$5)^(($G$6+$B$8+T59*($B$8+$B$10))/4),0))</f>
        <v>0</v>
      </c>
      <c r="X59" s="13" t="n">
        <f aca="false">IF($A59&lt;=$G$6,0,IF(S59=0,U59*$B$6*(1+$B$7)^(($G$6+T59*($B$8+$B$10))/4),0)+IF(S59=$B$8,$B$11*$B$4*(1+$B$5)^(($G$6+$B$8+T59*($B$8+$B$10))/4)*U59,0))</f>
        <v>0</v>
      </c>
      <c r="Y59" s="23" t="n">
        <f aca="false">IF($A59&lt;=$G$6,0,IF(S59&lt;$B$8,U59,0))</f>
        <v>1540</v>
      </c>
      <c r="Z59" s="23" t="n">
        <f aca="false">$A59-$G$7-1</f>
        <v>23</v>
      </c>
      <c r="AA59" s="23" t="n">
        <f aca="false">IF(Z59&lt;0,-1,MOD(Z59,$B$8+$B$10))</f>
        <v>6</v>
      </c>
      <c r="AB59" s="23" t="n">
        <f aca="false">IF(Z59&lt;0,0,INT(Z59/($B$8+$B$10)))</f>
        <v>1</v>
      </c>
      <c r="AC59" s="23" t="n">
        <f aca="false">IF($A59&lt;=$G$7,$E$7,$E$7*(1-$H$7)^(AB59+1))</f>
        <v>1000</v>
      </c>
      <c r="AD59" s="13" t="n">
        <f aca="false">IF($A59&lt;=$G$7,$E$7*$F$7/4,IF(AA59&gt;=$B$8+$B$9,AC59*$B$4*(1+$B$5)^(($G$7+$B$8+AB59*($B$8+$B$10))/4)/4,0))</f>
        <v>0</v>
      </c>
      <c r="AE59" s="13" t="n">
        <f aca="false">IF($A59&lt;=$G$7,$E$7*$F$7,IF(AA59&gt;=$B$8,AC59*$B$4*(1+$B$5)^(($G$7+$B$8+AB59*($B$8+$B$10))/4),0))</f>
        <v>275241.538399641</v>
      </c>
      <c r="AF59" s="13" t="n">
        <f aca="false">IF($A59&lt;=$G$7,0,IF(AA59=0,AC59*$B$6*(1+$B$7)^(($G$7+AB59*($B$8+$B$10))/4),0)+IF(AA59=$B$8,$B$11*$B$4*(1+$B$5)^(($G$7+$B$8+AB59*($B$8+$B$10))/4)*AC59,0))</f>
        <v>0</v>
      </c>
      <c r="AG59" s="23" t="n">
        <f aca="false">IF($A59&lt;=$G$7,0,IF(AA59&lt;$B$8,AC59,0))</f>
        <v>0</v>
      </c>
      <c r="AH59" s="23" t="n">
        <f aca="false">$A59-$G$8-1</f>
        <v>29</v>
      </c>
      <c r="AI59" s="23" t="n">
        <f aca="false">IF(AH59&lt;0,-1,MOD(AH59,$B$8+$B$10))</f>
        <v>12</v>
      </c>
      <c r="AJ59" s="23" t="n">
        <f aca="false">IF(AH59&lt;0,0,INT(AH59/($B$8+$B$10)))</f>
        <v>1</v>
      </c>
      <c r="AK59" s="23" t="n">
        <f aca="false">IF($A59&lt;=$G$8,$E$8,$E$8*(1-$H$8)^(AJ59+1))</f>
        <v>2160</v>
      </c>
      <c r="AL59" s="13" t="n">
        <f aca="false">IF($A59&lt;=$G$8,$E$8*$F$8/4,IF(AI59&gt;=$B$8+$B$9,AK59*$B$4*(1+$B$5)^(($G$8+$B$8+AJ59*($B$8+$B$10))/4)/4,0))</f>
        <v>145347.870413086</v>
      </c>
      <c r="AM59" s="13" t="n">
        <f aca="false">IF($A59&lt;=$G$8,$E$8*$F$8,IF(AI59&gt;=$B$8,AK59*$B$4*(1+$B$5)^(($G$8+$B$8+AJ59*($B$8+$B$10))/4),0))</f>
        <v>581391.481652343</v>
      </c>
      <c r="AN59" s="13" t="n">
        <f aca="false">IF($A59&lt;=$G$8,0,IF(AI59=0,AK59*$B$6*(1+$B$7)^(($G$8+AJ59*($B$8+$B$10))/4),0)+IF(AI59=$B$8,$B$11*$B$4*(1+$B$5)^(($G$8+$B$8+AJ59*($B$8+$B$10))/4)*AK59,0))</f>
        <v>0</v>
      </c>
      <c r="AO59" s="23" t="n">
        <f aca="false">IF($A59&lt;=$G$8,0,IF(AI59&lt;$B$8,AK59,0))</f>
        <v>0</v>
      </c>
      <c r="AP59" s="13" t="n">
        <f aca="false">F59+N59+V59+AD59+AL59</f>
        <v>353173.978686752</v>
      </c>
      <c r="AQ59" s="13" t="n">
        <f aca="false">G59+O59+W59+AE59+AM59</f>
        <v>1687937.45314665</v>
      </c>
      <c r="AR59" s="13" t="n">
        <f aca="false">H59+P59+X59+AF59+AN59+IF($A59=$B$15,$B$14,0)</f>
        <v>0</v>
      </c>
      <c r="AS59" s="23" t="n">
        <f aca="false">I59+Q59+Y59+AG59+AO59</f>
        <v>5740</v>
      </c>
      <c r="AT59" s="13" t="n">
        <f aca="false">AP59*(1-$B$12)-AS59*$B$13/4</f>
        <v>253058.539965547</v>
      </c>
      <c r="AU59" s="13" t="n">
        <f aca="false">0</f>
        <v>0</v>
      </c>
      <c r="AV59" s="13" t="n">
        <f aca="false">AT59-AR59-AU59</f>
        <v>253058.539965547</v>
      </c>
      <c r="AW59" s="23" t="n">
        <f aca="false">(1+$B$16)^(-$A59/4)</f>
        <v>0.571308135817531</v>
      </c>
      <c r="AX59" s="13" t="n">
        <f aca="false">AV59*AW59</f>
        <v>144574.402720423</v>
      </c>
      <c r="AY59" s="13" t="n">
        <f aca="false">AV59</f>
        <v>253058.539965547</v>
      </c>
    </row>
    <row r="60" customFormat="false" ht="15" hidden="false" customHeight="false" outlineLevel="0" collapsed="false">
      <c r="A60" s="0" t="n">
        <v>31</v>
      </c>
      <c r="B60" s="0" t="n">
        <f aca="false">$A60-$G$4-1</f>
        <v>20</v>
      </c>
      <c r="C60" s="0" t="n">
        <f aca="false">IF(B60&lt;0,-1,MOD(B60,$B$8+$B$10))</f>
        <v>3</v>
      </c>
      <c r="D60" s="0" t="n">
        <f aca="false">IF(B60&lt;0,0,INT(B60/($B$8+$B$10)))</f>
        <v>1</v>
      </c>
      <c r="E60" s="0" t="n">
        <f aca="false">IF($A60&lt;=$G$4,$E$4,$E$4*(1-$H$4)^(D60+1))</f>
        <v>4200</v>
      </c>
      <c r="F60" s="13" t="n">
        <f aca="false">IF($A60&lt;=$G$4,$E$4*$F$4/4,IF(C60&gt;=$B$8+$B$9,E60*$B$4*(1+$B$5)^(($G$4+$B$8+D60*($B$8+$B$10))/4)/4,0))</f>
        <v>0</v>
      </c>
      <c r="G60" s="13" t="n">
        <f aca="false">IF($A60&lt;=$G$4,$E$4*$F$4,IF(C60&gt;=$B$8,E60*$B$4*(1+$B$5)^(($G$4+$B$8+D60*($B$8+$B$10))/4),0))</f>
        <v>0</v>
      </c>
      <c r="H60" s="13" t="n">
        <f aca="false">IF($A60&lt;=$G$4,0,IF(C60=0,E60*$B$6*(1+$B$7)^(($G$4+D60*($B$8+$B$10))/4),0)+IF(C60=$B$8,$B$11*$B$4*(1+$B$5)^(($G$4+$B$8+D60*($B$8+$B$10))/4)*E60,0))</f>
        <v>0</v>
      </c>
      <c r="I60" s="23" t="n">
        <f aca="false">IF($A60&lt;=$G$4,0,IF(C60&lt;$B$8,E60,0))</f>
        <v>4200</v>
      </c>
      <c r="J60" s="23" t="n">
        <f aca="false">$A60-$G$5-1</f>
        <v>14</v>
      </c>
      <c r="K60" s="23" t="n">
        <f aca="false">IF(J60&lt;0,-1,MOD(J60,$B$8+$B$10))</f>
        <v>14</v>
      </c>
      <c r="L60" s="23" t="n">
        <f aca="false">IF(J60&lt;0,0,INT(J60/($B$8+$B$10)))</f>
        <v>0</v>
      </c>
      <c r="M60" s="23" t="n">
        <f aca="false">IF($A60&lt;=$G$5,$E$5,$E$5*(1-$H$5)^(L60+1))</f>
        <v>3100</v>
      </c>
      <c r="N60" s="13" t="n">
        <f aca="false">IF($A60&lt;=$G$5,$E$5*$F$5/4,IF(K60&gt;=$B$8+$B$9,M60*$B$4*(1+$B$5)^(($G$5+$B$8+L60*($B$8+$B$10))/4)/4,0))</f>
        <v>207826.108273667</v>
      </c>
      <c r="O60" s="13" t="n">
        <f aca="false">IF($A60&lt;=$G$5,$E$5*$F$5,IF(K60&gt;=$B$8,M60*$B$4*(1+$B$5)^(($G$5+$B$8+L60*($B$8+$B$10))/4),0))</f>
        <v>831304.433094666</v>
      </c>
      <c r="P60" s="13" t="n">
        <f aca="false">IF($A60&lt;=$G$5,0,IF(K60=0,M60*$B$6*(1+$B$7)^(($G$5+L60*($B$8+$B$10))/4),0)+IF(K60=$B$8,$B$11*$B$4*(1+$B$5)^(($G$5+$B$8+L60*($B$8+$B$10))/4)*M60,0))</f>
        <v>0</v>
      </c>
      <c r="Q60" s="23" t="n">
        <f aca="false">IF($A60&lt;=$G$5,0,IF(K60&lt;$B$8,M60,0))</f>
        <v>0</v>
      </c>
      <c r="R60" s="23" t="n">
        <f aca="false">$A60-$G$6-1</f>
        <v>4</v>
      </c>
      <c r="S60" s="23" t="n">
        <f aca="false">IF(R60&lt;0,-1,MOD(R60,$B$8+$B$10))</f>
        <v>4</v>
      </c>
      <c r="T60" s="23" t="n">
        <f aca="false">IF(R60&lt;0,0,INT(R60/($B$8+$B$10)))</f>
        <v>0</v>
      </c>
      <c r="U60" s="23" t="n">
        <f aca="false">IF($A60&lt;=$G$6,$E$6,$E$6*(1-$H$6)^(T60+1))</f>
        <v>1540</v>
      </c>
      <c r="V60" s="13" t="n">
        <f aca="false">IF($A60&lt;=$G$6,$E$6*$F$6/4,IF(S60&gt;=$B$8+$B$9,U60*$B$4*(1+$B$5)^(($G$6+$B$8+T60*($B$8+$B$10))/4)/4,0))</f>
        <v>0</v>
      </c>
      <c r="W60" s="13" t="n">
        <f aca="false">IF($A60&lt;=$G$6,$E$6*$F$6,IF(S60&gt;=$B$8,U60*$B$4*(1+$B$5)^(($G$6+$B$8+T60*($B$8+$B$10))/4),0))</f>
        <v>0</v>
      </c>
      <c r="X60" s="13" t="n">
        <f aca="false">IF($A60&lt;=$G$6,0,IF(S60=0,U60*$B$6*(1+$B$7)^(($G$6+T60*($B$8+$B$10))/4),0)+IF(S60=$B$8,$B$11*$B$4*(1+$B$5)^(($G$6+$B$8+T60*($B$8+$B$10))/4)*U60,0))</f>
        <v>0</v>
      </c>
      <c r="Y60" s="23" t="n">
        <f aca="false">IF($A60&lt;=$G$6,0,IF(S60&lt;$B$8,U60,0))</f>
        <v>1540</v>
      </c>
      <c r="Z60" s="23" t="n">
        <f aca="false">$A60-$G$7-1</f>
        <v>24</v>
      </c>
      <c r="AA60" s="23" t="n">
        <f aca="false">IF(Z60&lt;0,-1,MOD(Z60,$B$8+$B$10))</f>
        <v>7</v>
      </c>
      <c r="AB60" s="23" t="n">
        <f aca="false">IF(Z60&lt;0,0,INT(Z60/($B$8+$B$10)))</f>
        <v>1</v>
      </c>
      <c r="AC60" s="23" t="n">
        <f aca="false">IF($A60&lt;=$G$7,$E$7,$E$7*(1-$H$7)^(AB60+1))</f>
        <v>1000</v>
      </c>
      <c r="AD60" s="13" t="n">
        <f aca="false">IF($A60&lt;=$G$7,$E$7*$F$7/4,IF(AA60&gt;=$B$8+$B$9,AC60*$B$4*(1+$B$5)^(($G$7+$B$8+AB60*($B$8+$B$10))/4)/4,0))</f>
        <v>0</v>
      </c>
      <c r="AE60" s="13" t="n">
        <f aca="false">IF($A60&lt;=$G$7,$E$7*$F$7,IF(AA60&gt;=$B$8,AC60*$B$4*(1+$B$5)^(($G$7+$B$8+AB60*($B$8+$B$10))/4),0))</f>
        <v>275241.538399641</v>
      </c>
      <c r="AF60" s="13" t="n">
        <f aca="false">IF($A60&lt;=$G$7,0,IF(AA60=0,AC60*$B$6*(1+$B$7)^(($G$7+AB60*($B$8+$B$10))/4),0)+IF(AA60=$B$8,$B$11*$B$4*(1+$B$5)^(($G$7+$B$8+AB60*($B$8+$B$10))/4)*AC60,0))</f>
        <v>0</v>
      </c>
      <c r="AG60" s="23" t="n">
        <f aca="false">IF($A60&lt;=$G$7,0,IF(AA60&lt;$B$8,AC60,0))</f>
        <v>0</v>
      </c>
      <c r="AH60" s="23" t="n">
        <f aca="false">$A60-$G$8-1</f>
        <v>30</v>
      </c>
      <c r="AI60" s="23" t="n">
        <f aca="false">IF(AH60&lt;0,-1,MOD(AH60,$B$8+$B$10))</f>
        <v>13</v>
      </c>
      <c r="AJ60" s="23" t="n">
        <f aca="false">IF(AH60&lt;0,0,INT(AH60/($B$8+$B$10)))</f>
        <v>1</v>
      </c>
      <c r="AK60" s="23" t="n">
        <f aca="false">IF($A60&lt;=$G$8,$E$8,$E$8*(1-$H$8)^(AJ60+1))</f>
        <v>2160</v>
      </c>
      <c r="AL60" s="13" t="n">
        <f aca="false">IF($A60&lt;=$G$8,$E$8*$F$8/4,IF(AI60&gt;=$B$8+$B$9,AK60*$B$4*(1+$B$5)^(($G$8+$B$8+AJ60*($B$8+$B$10))/4)/4,0))</f>
        <v>145347.870413086</v>
      </c>
      <c r="AM60" s="13" t="n">
        <f aca="false">IF($A60&lt;=$G$8,$E$8*$F$8,IF(AI60&gt;=$B$8,AK60*$B$4*(1+$B$5)^(($G$8+$B$8+AJ60*($B$8+$B$10))/4),0))</f>
        <v>581391.481652343</v>
      </c>
      <c r="AN60" s="13" t="n">
        <f aca="false">IF($A60&lt;=$G$8,0,IF(AI60=0,AK60*$B$6*(1+$B$7)^(($G$8+AJ60*($B$8+$B$10))/4),0)+IF(AI60=$B$8,$B$11*$B$4*(1+$B$5)^(($G$8+$B$8+AJ60*($B$8+$B$10))/4)*AK60,0))</f>
        <v>0</v>
      </c>
      <c r="AO60" s="23" t="n">
        <f aca="false">IF($A60&lt;=$G$8,0,IF(AI60&lt;$B$8,AK60,0))</f>
        <v>0</v>
      </c>
      <c r="AP60" s="13" t="n">
        <f aca="false">F60+N60+V60+AD60+AL60</f>
        <v>353173.978686752</v>
      </c>
      <c r="AQ60" s="13" t="n">
        <f aca="false">G60+O60+W60+AE60+AM60</f>
        <v>1687937.45314665</v>
      </c>
      <c r="AR60" s="13" t="n">
        <f aca="false">H60+P60+X60+AF60+AN60+IF($A60=$B$15,$B$14,0)</f>
        <v>0</v>
      </c>
      <c r="AS60" s="23" t="n">
        <f aca="false">I60+Q60+Y60+AG60+AO60</f>
        <v>5740</v>
      </c>
      <c r="AT60" s="13" t="n">
        <f aca="false">AP60*(1-$B$12)-AS60*$B$13/4</f>
        <v>253058.539965547</v>
      </c>
      <c r="AU60" s="13" t="n">
        <f aca="false">0</f>
        <v>0</v>
      </c>
      <c r="AV60" s="13" t="n">
        <f aca="false">AT60-AR60-AU60</f>
        <v>253058.539965547</v>
      </c>
      <c r="AW60" s="23" t="n">
        <f aca="false">(1+$B$16)^(-$A60/4)</f>
        <v>0.560745877024877</v>
      </c>
      <c r="AX60" s="13" t="n">
        <f aca="false">AV60*AW60</f>
        <v>141901.532931616</v>
      </c>
      <c r="AY60" s="13" t="n">
        <f aca="false">AV60</f>
        <v>253058.539965547</v>
      </c>
    </row>
    <row r="61" customFormat="false" ht="15" hidden="false" customHeight="false" outlineLevel="0" collapsed="false">
      <c r="A61" s="0" t="n">
        <v>32</v>
      </c>
      <c r="B61" s="0" t="n">
        <f aca="false">$A61-$G$4-1</f>
        <v>21</v>
      </c>
      <c r="C61" s="0" t="n">
        <f aca="false">IF(B61&lt;0,-1,MOD(B61,$B$8+$B$10))</f>
        <v>4</v>
      </c>
      <c r="D61" s="0" t="n">
        <f aca="false">IF(B61&lt;0,0,INT(B61/($B$8+$B$10)))</f>
        <v>1</v>
      </c>
      <c r="E61" s="0" t="n">
        <f aca="false">IF($A61&lt;=$G$4,$E$4,$E$4*(1-$H$4)^(D61+1))</f>
        <v>4200</v>
      </c>
      <c r="F61" s="13" t="n">
        <f aca="false">IF($A61&lt;=$G$4,$E$4*$F$4/4,IF(C61&gt;=$B$8+$B$9,E61*$B$4*(1+$B$5)^(($G$4+$B$8+D61*($B$8+$B$10))/4)/4,0))</f>
        <v>0</v>
      </c>
      <c r="G61" s="13" t="n">
        <f aca="false">IF($A61&lt;=$G$4,$E$4*$F$4,IF(C61&gt;=$B$8,E61*$B$4*(1+$B$5)^(($G$4+$B$8+D61*($B$8+$B$10))/4),0))</f>
        <v>0</v>
      </c>
      <c r="H61" s="13" t="n">
        <f aca="false">IF($A61&lt;=$G$4,0,IF(C61=0,E61*$B$6*(1+$B$7)^(($G$4+D61*($B$8+$B$10))/4),0)+IF(C61=$B$8,$B$11*$B$4*(1+$B$5)^(($G$4+$B$8+D61*($B$8+$B$10))/4)*E61,0))</f>
        <v>0</v>
      </c>
      <c r="I61" s="23" t="n">
        <f aca="false">IF($A61&lt;=$G$4,0,IF(C61&lt;$B$8,E61,0))</f>
        <v>4200</v>
      </c>
      <c r="J61" s="23" t="n">
        <f aca="false">$A61-$G$5-1</f>
        <v>15</v>
      </c>
      <c r="K61" s="23" t="n">
        <f aca="false">IF(J61&lt;0,-1,MOD(J61,$B$8+$B$10))</f>
        <v>15</v>
      </c>
      <c r="L61" s="23" t="n">
        <f aca="false">IF(J61&lt;0,0,INT(J61/($B$8+$B$10)))</f>
        <v>0</v>
      </c>
      <c r="M61" s="23" t="n">
        <f aca="false">IF($A61&lt;=$G$5,$E$5,$E$5*(1-$H$5)^(L61+1))</f>
        <v>3100</v>
      </c>
      <c r="N61" s="13" t="n">
        <f aca="false">IF($A61&lt;=$G$5,$E$5*$F$5/4,IF(K61&gt;=$B$8+$B$9,M61*$B$4*(1+$B$5)^(($G$5+$B$8+L61*($B$8+$B$10))/4)/4,0))</f>
        <v>207826.108273667</v>
      </c>
      <c r="O61" s="13" t="n">
        <f aca="false">IF($A61&lt;=$G$5,$E$5*$F$5,IF(K61&gt;=$B$8,M61*$B$4*(1+$B$5)^(($G$5+$B$8+L61*($B$8+$B$10))/4),0))</f>
        <v>831304.433094666</v>
      </c>
      <c r="P61" s="13" t="n">
        <f aca="false">IF($A61&lt;=$G$5,0,IF(K61=0,M61*$B$6*(1+$B$7)^(($G$5+L61*($B$8+$B$10))/4),0)+IF(K61=$B$8,$B$11*$B$4*(1+$B$5)^(($G$5+$B$8+L61*($B$8+$B$10))/4)*M61,0))</f>
        <v>0</v>
      </c>
      <c r="Q61" s="23" t="n">
        <f aca="false">IF($A61&lt;=$G$5,0,IF(K61&lt;$B$8,M61,0))</f>
        <v>0</v>
      </c>
      <c r="R61" s="23" t="n">
        <f aca="false">$A61-$G$6-1</f>
        <v>5</v>
      </c>
      <c r="S61" s="23" t="n">
        <f aca="false">IF(R61&lt;0,-1,MOD(R61,$B$8+$B$10))</f>
        <v>5</v>
      </c>
      <c r="T61" s="23" t="n">
        <f aca="false">IF(R61&lt;0,0,INT(R61/($B$8+$B$10)))</f>
        <v>0</v>
      </c>
      <c r="U61" s="23" t="n">
        <f aca="false">IF($A61&lt;=$G$6,$E$6,$E$6*(1-$H$6)^(T61+1))</f>
        <v>1540</v>
      </c>
      <c r="V61" s="13" t="n">
        <f aca="false">IF($A61&lt;=$G$6,$E$6*$F$6/4,IF(S61&gt;=$B$8+$B$9,U61*$B$4*(1+$B$5)^(($G$6+$B$8+T61*($B$8+$B$10))/4)/4,0))</f>
        <v>0</v>
      </c>
      <c r="W61" s="13" t="n">
        <f aca="false">IF($A61&lt;=$G$6,$E$6*$F$6,IF(S61&gt;=$B$8,U61*$B$4*(1+$B$5)^(($G$6+$B$8+T61*($B$8+$B$10))/4),0))</f>
        <v>428631.643153479</v>
      </c>
      <c r="X61" s="13" t="n">
        <f aca="false">IF($A61&lt;=$G$6,0,IF(S61=0,U61*$B$6*(1+$B$7)^(($G$6+T61*($B$8+$B$10))/4),0)+IF(S61=$B$8,$B$11*$B$4*(1+$B$5)^(($G$6+$B$8+T61*($B$8+$B$10))/4)*U61,0))</f>
        <v>51435.7971784175</v>
      </c>
      <c r="Y61" s="23" t="n">
        <f aca="false">IF($A61&lt;=$G$6,0,IF(S61&lt;$B$8,U61,0))</f>
        <v>0</v>
      </c>
      <c r="Z61" s="23" t="n">
        <f aca="false">$A61-$G$7-1</f>
        <v>25</v>
      </c>
      <c r="AA61" s="23" t="n">
        <f aca="false">IF(Z61&lt;0,-1,MOD(Z61,$B$8+$B$10))</f>
        <v>8</v>
      </c>
      <c r="AB61" s="23" t="n">
        <f aca="false">IF(Z61&lt;0,0,INT(Z61/($B$8+$B$10)))</f>
        <v>1</v>
      </c>
      <c r="AC61" s="23" t="n">
        <f aca="false">IF($A61&lt;=$G$7,$E$7,$E$7*(1-$H$7)^(AB61+1))</f>
        <v>1000</v>
      </c>
      <c r="AD61" s="13" t="n">
        <f aca="false">IF($A61&lt;=$G$7,$E$7*$F$7/4,IF(AA61&gt;=$B$8+$B$9,AC61*$B$4*(1+$B$5)^(($G$7+$B$8+AB61*($B$8+$B$10))/4)/4,0))</f>
        <v>0</v>
      </c>
      <c r="AE61" s="13" t="n">
        <f aca="false">IF($A61&lt;=$G$7,$E$7*$F$7,IF(AA61&gt;=$B$8,AC61*$B$4*(1+$B$5)^(($G$7+$B$8+AB61*($B$8+$B$10))/4),0))</f>
        <v>275241.538399641</v>
      </c>
      <c r="AF61" s="13" t="n">
        <f aca="false">IF($A61&lt;=$G$7,0,IF(AA61=0,AC61*$B$6*(1+$B$7)^(($G$7+AB61*($B$8+$B$10))/4),0)+IF(AA61=$B$8,$B$11*$B$4*(1+$B$5)^(($G$7+$B$8+AB61*($B$8+$B$10))/4)*AC61,0))</f>
        <v>0</v>
      </c>
      <c r="AG61" s="23" t="n">
        <f aca="false">IF($A61&lt;=$G$7,0,IF(AA61&lt;$B$8,AC61,0))</f>
        <v>0</v>
      </c>
      <c r="AH61" s="23" t="n">
        <f aca="false">$A61-$G$8-1</f>
        <v>31</v>
      </c>
      <c r="AI61" s="23" t="n">
        <f aca="false">IF(AH61&lt;0,-1,MOD(AH61,$B$8+$B$10))</f>
        <v>14</v>
      </c>
      <c r="AJ61" s="23" t="n">
        <f aca="false">IF(AH61&lt;0,0,INT(AH61/($B$8+$B$10)))</f>
        <v>1</v>
      </c>
      <c r="AK61" s="23" t="n">
        <f aca="false">IF($A61&lt;=$G$8,$E$8,$E$8*(1-$H$8)^(AJ61+1))</f>
        <v>2160</v>
      </c>
      <c r="AL61" s="13" t="n">
        <f aca="false">IF($A61&lt;=$G$8,$E$8*$F$8/4,IF(AI61&gt;=$B$8+$B$9,AK61*$B$4*(1+$B$5)^(($G$8+$B$8+AJ61*($B$8+$B$10))/4)/4,0))</f>
        <v>145347.870413086</v>
      </c>
      <c r="AM61" s="13" t="n">
        <f aca="false">IF($A61&lt;=$G$8,$E$8*$F$8,IF(AI61&gt;=$B$8,AK61*$B$4*(1+$B$5)^(($G$8+$B$8+AJ61*($B$8+$B$10))/4),0))</f>
        <v>581391.481652343</v>
      </c>
      <c r="AN61" s="13" t="n">
        <f aca="false">IF($A61&lt;=$G$8,0,IF(AI61=0,AK61*$B$6*(1+$B$7)^(($G$8+AJ61*($B$8+$B$10))/4),0)+IF(AI61=$B$8,$B$11*$B$4*(1+$B$5)^(($G$8+$B$8+AJ61*($B$8+$B$10))/4)*AK61,0))</f>
        <v>0</v>
      </c>
      <c r="AO61" s="23" t="n">
        <f aca="false">IF($A61&lt;=$G$8,0,IF(AI61&lt;$B$8,AK61,0))</f>
        <v>0</v>
      </c>
      <c r="AP61" s="13" t="n">
        <f aca="false">F61+N61+V61+AD61+AL61</f>
        <v>353173.978686752</v>
      </c>
      <c r="AQ61" s="13" t="n">
        <f aca="false">G61+O61+W61+AE61+AM61</f>
        <v>2116569.09630013</v>
      </c>
      <c r="AR61" s="13" t="n">
        <f aca="false">H61+P61+X61+AF61+AN61+IF($A61=$B$15,$B$14,0)</f>
        <v>51435.7971784175</v>
      </c>
      <c r="AS61" s="23" t="n">
        <f aca="false">I61+Q61+Y61+AG61+AO61</f>
        <v>4200</v>
      </c>
      <c r="AT61" s="13" t="n">
        <f aca="false">AP61*(1-$B$12)-AS61*$B$13/4</f>
        <v>274233.539965547</v>
      </c>
      <c r="AU61" s="13" t="n">
        <f aca="false">0</f>
        <v>0</v>
      </c>
      <c r="AV61" s="13" t="n">
        <f aca="false">AT61-AR61-AU61</f>
        <v>222797.74278713</v>
      </c>
      <c r="AW61" s="23" t="n">
        <f aca="false">(1+$B$16)^(-$A61/4)</f>
        <v>0.550378891682413</v>
      </c>
      <c r="AX61" s="13" t="n">
        <f aca="false">AV61*AW61</f>
        <v>122623.174744524</v>
      </c>
      <c r="AY61" s="13" t="n">
        <f aca="false">AV61</f>
        <v>222797.74278713</v>
      </c>
    </row>
    <row r="62" customFormat="false" ht="15" hidden="false" customHeight="false" outlineLevel="0" collapsed="false">
      <c r="A62" s="0" t="n">
        <v>33</v>
      </c>
      <c r="B62" s="0" t="n">
        <f aca="false">$A62-$G$4-1</f>
        <v>22</v>
      </c>
      <c r="C62" s="0" t="n">
        <f aca="false">IF(B62&lt;0,-1,MOD(B62,$B$8+$B$10))</f>
        <v>5</v>
      </c>
      <c r="D62" s="0" t="n">
        <f aca="false">IF(B62&lt;0,0,INT(B62/($B$8+$B$10)))</f>
        <v>1</v>
      </c>
      <c r="E62" s="0" t="n">
        <f aca="false">IF($A62&lt;=$G$4,$E$4,$E$4*(1-$H$4)^(D62+1))</f>
        <v>4200</v>
      </c>
      <c r="F62" s="13" t="n">
        <f aca="false">IF($A62&lt;=$G$4,$E$4*$F$4/4,IF(C62&gt;=$B$8+$B$9,E62*$B$4*(1+$B$5)^(($G$4+$B$8+D62*($B$8+$B$10))/4)/4,0))</f>
        <v>0</v>
      </c>
      <c r="G62" s="13" t="n">
        <f aca="false">IF($A62&lt;=$G$4,$E$4*$F$4,IF(C62&gt;=$B$8,E62*$B$4*(1+$B$5)^(($G$4+$B$8+D62*($B$8+$B$10))/4),0))</f>
        <v>1173354.67819767</v>
      </c>
      <c r="H62" s="13" t="n">
        <f aca="false">IF($A62&lt;=$G$4,0,IF(C62=0,E62*$B$6*(1+$B$7)^(($G$4+D62*($B$8+$B$10))/4),0)+IF(C62=$B$8,$B$11*$B$4*(1+$B$5)^(($G$4+$B$8+D62*($B$8+$B$10))/4)*E62,0))</f>
        <v>140802.561383721</v>
      </c>
      <c r="I62" s="23" t="n">
        <f aca="false">IF($A62&lt;=$G$4,0,IF(C62&lt;$B$8,E62,0))</f>
        <v>0</v>
      </c>
      <c r="J62" s="23" t="n">
        <f aca="false">$A62-$G$5-1</f>
        <v>16</v>
      </c>
      <c r="K62" s="23" t="n">
        <f aca="false">IF(J62&lt;0,-1,MOD(J62,$B$8+$B$10))</f>
        <v>16</v>
      </c>
      <c r="L62" s="23" t="n">
        <f aca="false">IF(J62&lt;0,0,INT(J62/($B$8+$B$10)))</f>
        <v>0</v>
      </c>
      <c r="M62" s="23" t="n">
        <f aca="false">IF($A62&lt;=$G$5,$E$5,$E$5*(1-$H$5)^(L62+1))</f>
        <v>3100</v>
      </c>
      <c r="N62" s="13" t="n">
        <f aca="false">IF($A62&lt;=$G$5,$E$5*$F$5/4,IF(K62&gt;=$B$8+$B$9,M62*$B$4*(1+$B$5)^(($G$5+$B$8+L62*($B$8+$B$10))/4)/4,0))</f>
        <v>207826.108273667</v>
      </c>
      <c r="O62" s="13" t="n">
        <f aca="false">IF($A62&lt;=$G$5,$E$5*$F$5,IF(K62&gt;=$B$8,M62*$B$4*(1+$B$5)^(($G$5+$B$8+L62*($B$8+$B$10))/4),0))</f>
        <v>831304.433094666</v>
      </c>
      <c r="P62" s="13" t="n">
        <f aca="false">IF($A62&lt;=$G$5,0,IF(K62=0,M62*$B$6*(1+$B$7)^(($G$5+L62*($B$8+$B$10))/4),0)+IF(K62=$B$8,$B$11*$B$4*(1+$B$5)^(($G$5+$B$8+L62*($B$8+$B$10))/4)*M62,0))</f>
        <v>0</v>
      </c>
      <c r="Q62" s="23" t="n">
        <f aca="false">IF($A62&lt;=$G$5,0,IF(K62&lt;$B$8,M62,0))</f>
        <v>0</v>
      </c>
      <c r="R62" s="23" t="n">
        <f aca="false">$A62-$G$6-1</f>
        <v>6</v>
      </c>
      <c r="S62" s="23" t="n">
        <f aca="false">IF(R62&lt;0,-1,MOD(R62,$B$8+$B$10))</f>
        <v>6</v>
      </c>
      <c r="T62" s="23" t="n">
        <f aca="false">IF(R62&lt;0,0,INT(R62/($B$8+$B$10)))</f>
        <v>0</v>
      </c>
      <c r="U62" s="23" t="n">
        <f aca="false">IF($A62&lt;=$G$6,$E$6,$E$6*(1-$H$6)^(T62+1))</f>
        <v>1540</v>
      </c>
      <c r="V62" s="13" t="n">
        <f aca="false">IF($A62&lt;=$G$6,$E$6*$F$6/4,IF(S62&gt;=$B$8+$B$9,U62*$B$4*(1+$B$5)^(($G$6+$B$8+T62*($B$8+$B$10))/4)/4,0))</f>
        <v>0</v>
      </c>
      <c r="W62" s="13" t="n">
        <f aca="false">IF($A62&lt;=$G$6,$E$6*$F$6,IF(S62&gt;=$B$8,U62*$B$4*(1+$B$5)^(($G$6+$B$8+T62*($B$8+$B$10))/4),0))</f>
        <v>428631.643153479</v>
      </c>
      <c r="X62" s="13" t="n">
        <f aca="false">IF($A62&lt;=$G$6,0,IF(S62=0,U62*$B$6*(1+$B$7)^(($G$6+T62*($B$8+$B$10))/4),0)+IF(S62=$B$8,$B$11*$B$4*(1+$B$5)^(($G$6+$B$8+T62*($B$8+$B$10))/4)*U62,0))</f>
        <v>0</v>
      </c>
      <c r="Y62" s="23" t="n">
        <f aca="false">IF($A62&lt;=$G$6,0,IF(S62&lt;$B$8,U62,0))</f>
        <v>0</v>
      </c>
      <c r="Z62" s="23" t="n">
        <f aca="false">$A62-$G$7-1</f>
        <v>26</v>
      </c>
      <c r="AA62" s="23" t="n">
        <f aca="false">IF(Z62&lt;0,-1,MOD(Z62,$B$8+$B$10))</f>
        <v>9</v>
      </c>
      <c r="AB62" s="23" t="n">
        <f aca="false">IF(Z62&lt;0,0,INT(Z62/($B$8+$B$10)))</f>
        <v>1</v>
      </c>
      <c r="AC62" s="23" t="n">
        <f aca="false">IF($A62&lt;=$G$7,$E$7,$E$7*(1-$H$7)^(AB62+1))</f>
        <v>1000</v>
      </c>
      <c r="AD62" s="13" t="n">
        <f aca="false">IF($A62&lt;=$G$7,$E$7*$F$7/4,IF(AA62&gt;=$B$8+$B$9,AC62*$B$4*(1+$B$5)^(($G$7+$B$8+AB62*($B$8+$B$10))/4)/4,0))</f>
        <v>0</v>
      </c>
      <c r="AE62" s="13" t="n">
        <f aca="false">IF($A62&lt;=$G$7,$E$7*$F$7,IF(AA62&gt;=$B$8,AC62*$B$4*(1+$B$5)^(($G$7+$B$8+AB62*($B$8+$B$10))/4),0))</f>
        <v>275241.538399641</v>
      </c>
      <c r="AF62" s="13" t="n">
        <f aca="false">IF($A62&lt;=$G$7,0,IF(AA62=0,AC62*$B$6*(1+$B$7)^(($G$7+AB62*($B$8+$B$10))/4),0)+IF(AA62=$B$8,$B$11*$B$4*(1+$B$5)^(($G$7+$B$8+AB62*($B$8+$B$10))/4)*AC62,0))</f>
        <v>0</v>
      </c>
      <c r="AG62" s="23" t="n">
        <f aca="false">IF($A62&lt;=$G$7,0,IF(AA62&lt;$B$8,AC62,0))</f>
        <v>0</v>
      </c>
      <c r="AH62" s="23" t="n">
        <f aca="false">$A62-$G$8-1</f>
        <v>32</v>
      </c>
      <c r="AI62" s="23" t="n">
        <f aca="false">IF(AH62&lt;0,-1,MOD(AH62,$B$8+$B$10))</f>
        <v>15</v>
      </c>
      <c r="AJ62" s="23" t="n">
        <f aca="false">IF(AH62&lt;0,0,INT(AH62/($B$8+$B$10)))</f>
        <v>1</v>
      </c>
      <c r="AK62" s="23" t="n">
        <f aca="false">IF($A62&lt;=$G$8,$E$8,$E$8*(1-$H$8)^(AJ62+1))</f>
        <v>2160</v>
      </c>
      <c r="AL62" s="13" t="n">
        <f aca="false">IF($A62&lt;=$G$8,$E$8*$F$8/4,IF(AI62&gt;=$B$8+$B$9,AK62*$B$4*(1+$B$5)^(($G$8+$B$8+AJ62*($B$8+$B$10))/4)/4,0))</f>
        <v>145347.870413086</v>
      </c>
      <c r="AM62" s="13" t="n">
        <f aca="false">IF($A62&lt;=$G$8,$E$8*$F$8,IF(AI62&gt;=$B$8,AK62*$B$4*(1+$B$5)^(($G$8+$B$8+AJ62*($B$8+$B$10))/4),0))</f>
        <v>581391.481652343</v>
      </c>
      <c r="AN62" s="13" t="n">
        <f aca="false">IF($A62&lt;=$G$8,0,IF(AI62=0,AK62*$B$6*(1+$B$7)^(($G$8+AJ62*($B$8+$B$10))/4),0)+IF(AI62=$B$8,$B$11*$B$4*(1+$B$5)^(($G$8+$B$8+AJ62*($B$8+$B$10))/4)*AK62,0))</f>
        <v>0</v>
      </c>
      <c r="AO62" s="23" t="n">
        <f aca="false">IF($A62&lt;=$G$8,0,IF(AI62&lt;$B$8,AK62,0))</f>
        <v>0</v>
      </c>
      <c r="AP62" s="13" t="n">
        <f aca="false">F62+N62+V62+AD62+AL62</f>
        <v>353173.978686752</v>
      </c>
      <c r="AQ62" s="13" t="n">
        <f aca="false">G62+O62+W62+AE62+AM62</f>
        <v>3289923.7744978</v>
      </c>
      <c r="AR62" s="13" t="n">
        <f aca="false">H62+P62+X62+AF62+AN62+IF($A62=$B$15,$B$14,0)</f>
        <v>140802.561383721</v>
      </c>
      <c r="AS62" s="23" t="n">
        <f aca="false">I62+Q62+Y62+AG62+AO62</f>
        <v>0</v>
      </c>
      <c r="AT62" s="13" t="n">
        <f aca="false">AP62*(1-$B$12)-AS62*$B$13/4</f>
        <v>331983.539965547</v>
      </c>
      <c r="AU62" s="13" t="n">
        <f aca="false">0</f>
        <v>0</v>
      </c>
      <c r="AV62" s="13" t="n">
        <f aca="false">AT62-AR62-AU62</f>
        <v>191180.978581827</v>
      </c>
      <c r="AW62" s="23" t="n">
        <f aca="false">(1+$B$16)^(-$A62/4)</f>
        <v>0.540203569603995</v>
      </c>
      <c r="AX62" s="13" t="n">
        <f aca="false">AV62*AW62</f>
        <v>103276.647070288</v>
      </c>
      <c r="AY62" s="13" t="n">
        <f aca="false">AV62</f>
        <v>191180.978581827</v>
      </c>
    </row>
    <row r="63" customFormat="false" ht="15" hidden="false" customHeight="false" outlineLevel="0" collapsed="false">
      <c r="A63" s="0" t="n">
        <v>34</v>
      </c>
      <c r="B63" s="0" t="n">
        <f aca="false">$A63-$G$4-1</f>
        <v>23</v>
      </c>
      <c r="C63" s="0" t="n">
        <f aca="false">IF(B63&lt;0,-1,MOD(B63,$B$8+$B$10))</f>
        <v>6</v>
      </c>
      <c r="D63" s="0" t="n">
        <f aca="false">IF(B63&lt;0,0,INT(B63/($B$8+$B$10)))</f>
        <v>1</v>
      </c>
      <c r="E63" s="0" t="n">
        <f aca="false">IF($A63&lt;=$G$4,$E$4,$E$4*(1-$H$4)^(D63+1))</f>
        <v>4200</v>
      </c>
      <c r="F63" s="13" t="n">
        <f aca="false">IF($A63&lt;=$G$4,$E$4*$F$4/4,IF(C63&gt;=$B$8+$B$9,E63*$B$4*(1+$B$5)^(($G$4+$B$8+D63*($B$8+$B$10))/4)/4,0))</f>
        <v>0</v>
      </c>
      <c r="G63" s="13" t="n">
        <f aca="false">IF($A63&lt;=$G$4,$E$4*$F$4,IF(C63&gt;=$B$8,E63*$B$4*(1+$B$5)^(($G$4+$B$8+D63*($B$8+$B$10))/4),0))</f>
        <v>1173354.67819767</v>
      </c>
      <c r="H63" s="13" t="n">
        <f aca="false">IF($A63&lt;=$G$4,0,IF(C63=0,E63*$B$6*(1+$B$7)^(($G$4+D63*($B$8+$B$10))/4),0)+IF(C63=$B$8,$B$11*$B$4*(1+$B$5)^(($G$4+$B$8+D63*($B$8+$B$10))/4)*E63,0))</f>
        <v>0</v>
      </c>
      <c r="I63" s="23" t="n">
        <f aca="false">IF($A63&lt;=$G$4,0,IF(C63&lt;$B$8,E63,0))</f>
        <v>0</v>
      </c>
      <c r="J63" s="23" t="n">
        <f aca="false">$A63-$G$5-1</f>
        <v>17</v>
      </c>
      <c r="K63" s="23" t="n">
        <f aca="false">IF(J63&lt;0,-1,MOD(J63,$B$8+$B$10))</f>
        <v>0</v>
      </c>
      <c r="L63" s="23" t="n">
        <f aca="false">IF(J63&lt;0,0,INT(J63/($B$8+$B$10)))</f>
        <v>1</v>
      </c>
      <c r="M63" s="23" t="n">
        <f aca="false">IF($A63&lt;=$G$5,$E$5,$E$5*(1-$H$5)^(L63+1))</f>
        <v>3100</v>
      </c>
      <c r="N63" s="13" t="n">
        <f aca="false">IF($A63&lt;=$G$5,$E$5*$F$5/4,IF(K63&gt;=$B$8+$B$9,M63*$B$4*(1+$B$5)^(($G$5+$B$8+L63*($B$8+$B$10))/4)/4,0))</f>
        <v>0</v>
      </c>
      <c r="O63" s="13" t="n">
        <f aca="false">IF($A63&lt;=$G$5,$E$5*$F$5,IF(K63&gt;=$B$8,M63*$B$4*(1+$B$5)^(($G$5+$B$8+L63*($B$8+$B$10))/4),0))</f>
        <v>0</v>
      </c>
      <c r="P63" s="13" t="n">
        <f aca="false">IF($A63&lt;=$G$5,0,IF(K63=0,M63*$B$6*(1+$B$7)^(($G$5+L63*($B$8+$B$10))/4),0)+IF(K63=$B$8,$B$11*$B$4*(1+$B$5)^(($G$5+$B$8+L63*($B$8+$B$10))/4)*M63,0))</f>
        <v>342039.365996672</v>
      </c>
      <c r="Q63" s="23" t="n">
        <f aca="false">IF($A63&lt;=$G$5,0,IF(K63&lt;$B$8,M63,0))</f>
        <v>3100</v>
      </c>
      <c r="R63" s="23" t="n">
        <f aca="false">$A63-$G$6-1</f>
        <v>7</v>
      </c>
      <c r="S63" s="23" t="n">
        <f aca="false">IF(R63&lt;0,-1,MOD(R63,$B$8+$B$10))</f>
        <v>7</v>
      </c>
      <c r="T63" s="23" t="n">
        <f aca="false">IF(R63&lt;0,0,INT(R63/($B$8+$B$10)))</f>
        <v>0</v>
      </c>
      <c r="U63" s="23" t="n">
        <f aca="false">IF($A63&lt;=$G$6,$E$6,$E$6*(1-$H$6)^(T63+1))</f>
        <v>1540</v>
      </c>
      <c r="V63" s="13" t="n">
        <f aca="false">IF($A63&lt;=$G$6,$E$6*$F$6/4,IF(S63&gt;=$B$8+$B$9,U63*$B$4*(1+$B$5)^(($G$6+$B$8+T63*($B$8+$B$10))/4)/4,0))</f>
        <v>0</v>
      </c>
      <c r="W63" s="13" t="n">
        <f aca="false">IF($A63&lt;=$G$6,$E$6*$F$6,IF(S63&gt;=$B$8,U63*$B$4*(1+$B$5)^(($G$6+$B$8+T63*($B$8+$B$10))/4),0))</f>
        <v>428631.643153479</v>
      </c>
      <c r="X63" s="13" t="n">
        <f aca="false">IF($A63&lt;=$G$6,0,IF(S63=0,U63*$B$6*(1+$B$7)^(($G$6+T63*($B$8+$B$10))/4),0)+IF(S63=$B$8,$B$11*$B$4*(1+$B$5)^(($G$6+$B$8+T63*($B$8+$B$10))/4)*U63,0))</f>
        <v>0</v>
      </c>
      <c r="Y63" s="23" t="n">
        <f aca="false">IF($A63&lt;=$G$6,0,IF(S63&lt;$B$8,U63,0))</f>
        <v>0</v>
      </c>
      <c r="Z63" s="23" t="n">
        <f aca="false">$A63-$G$7-1</f>
        <v>27</v>
      </c>
      <c r="AA63" s="23" t="n">
        <f aca="false">IF(Z63&lt;0,-1,MOD(Z63,$B$8+$B$10))</f>
        <v>10</v>
      </c>
      <c r="AB63" s="23" t="n">
        <f aca="false">IF(Z63&lt;0,0,INT(Z63/($B$8+$B$10)))</f>
        <v>1</v>
      </c>
      <c r="AC63" s="23" t="n">
        <f aca="false">IF($A63&lt;=$G$7,$E$7,$E$7*(1-$H$7)^(AB63+1))</f>
        <v>1000</v>
      </c>
      <c r="AD63" s="13" t="n">
        <f aca="false">IF($A63&lt;=$G$7,$E$7*$F$7/4,IF(AA63&gt;=$B$8+$B$9,AC63*$B$4*(1+$B$5)^(($G$7+$B$8+AB63*($B$8+$B$10))/4)/4,0))</f>
        <v>68810.3845999103</v>
      </c>
      <c r="AE63" s="13" t="n">
        <f aca="false">IF($A63&lt;=$G$7,$E$7*$F$7,IF(AA63&gt;=$B$8,AC63*$B$4*(1+$B$5)^(($G$7+$B$8+AB63*($B$8+$B$10))/4),0))</f>
        <v>275241.538399641</v>
      </c>
      <c r="AF63" s="13" t="n">
        <f aca="false">IF($A63&lt;=$G$7,0,IF(AA63=0,AC63*$B$6*(1+$B$7)^(($G$7+AB63*($B$8+$B$10))/4),0)+IF(AA63=$B$8,$B$11*$B$4*(1+$B$5)^(($G$7+$B$8+AB63*($B$8+$B$10))/4)*AC63,0))</f>
        <v>0</v>
      </c>
      <c r="AG63" s="23" t="n">
        <f aca="false">IF($A63&lt;=$G$7,0,IF(AA63&lt;$B$8,AC63,0))</f>
        <v>0</v>
      </c>
      <c r="AH63" s="23" t="n">
        <f aca="false">$A63-$G$8-1</f>
        <v>33</v>
      </c>
      <c r="AI63" s="23" t="n">
        <f aca="false">IF(AH63&lt;0,-1,MOD(AH63,$B$8+$B$10))</f>
        <v>16</v>
      </c>
      <c r="AJ63" s="23" t="n">
        <f aca="false">IF(AH63&lt;0,0,INT(AH63/($B$8+$B$10)))</f>
        <v>1</v>
      </c>
      <c r="AK63" s="23" t="n">
        <f aca="false">IF($A63&lt;=$G$8,$E$8,$E$8*(1-$H$8)^(AJ63+1))</f>
        <v>2160</v>
      </c>
      <c r="AL63" s="13" t="n">
        <f aca="false">IF($A63&lt;=$G$8,$E$8*$F$8/4,IF(AI63&gt;=$B$8+$B$9,AK63*$B$4*(1+$B$5)^(($G$8+$B$8+AJ63*($B$8+$B$10))/4)/4,0))</f>
        <v>145347.870413086</v>
      </c>
      <c r="AM63" s="13" t="n">
        <f aca="false">IF($A63&lt;=$G$8,$E$8*$F$8,IF(AI63&gt;=$B$8,AK63*$B$4*(1+$B$5)^(($G$8+$B$8+AJ63*($B$8+$B$10))/4),0))</f>
        <v>581391.481652343</v>
      </c>
      <c r="AN63" s="13" t="n">
        <f aca="false">IF($A63&lt;=$G$8,0,IF(AI63=0,AK63*$B$6*(1+$B$7)^(($G$8+AJ63*($B$8+$B$10))/4),0)+IF(AI63=$B$8,$B$11*$B$4*(1+$B$5)^(($G$8+$B$8+AJ63*($B$8+$B$10))/4)*AK63,0))</f>
        <v>0</v>
      </c>
      <c r="AO63" s="23" t="n">
        <f aca="false">IF($A63&lt;=$G$8,0,IF(AI63&lt;$B$8,AK63,0))</f>
        <v>0</v>
      </c>
      <c r="AP63" s="13" t="n">
        <f aca="false">F63+N63+V63+AD63+AL63</f>
        <v>214158.255012996</v>
      </c>
      <c r="AQ63" s="13" t="n">
        <f aca="false">G63+O63+W63+AE63+AM63</f>
        <v>2458619.34140313</v>
      </c>
      <c r="AR63" s="13" t="n">
        <f aca="false">H63+P63+X63+AF63+AN63+IF($A63=$B$15,$B$14,0)</f>
        <v>342039.365996672</v>
      </c>
      <c r="AS63" s="23" t="n">
        <f aca="false">I63+Q63+Y63+AG63+AO63</f>
        <v>3100</v>
      </c>
      <c r="AT63" s="13" t="n">
        <f aca="false">AP63*(1-$B$12)-AS63*$B$13/4</f>
        <v>158683.759712216</v>
      </c>
      <c r="AU63" s="13" t="n">
        <f aca="false">0</f>
        <v>0</v>
      </c>
      <c r="AV63" s="13" t="n">
        <f aca="false">AT63-AR63-AU63</f>
        <v>-183355.606284455</v>
      </c>
      <c r="AW63" s="23" t="n">
        <f aca="false">(1+$B$16)^(-$A63/4)</f>
        <v>0.530216367348056</v>
      </c>
      <c r="AX63" s="13" t="n">
        <f aca="false">AV63*AW63</f>
        <v>-97218.1434970444</v>
      </c>
      <c r="AY63" s="13" t="n">
        <f aca="false">AV63</f>
        <v>-183355.606284455</v>
      </c>
    </row>
    <row r="64" customFormat="false" ht="15" hidden="false" customHeight="false" outlineLevel="0" collapsed="false">
      <c r="A64" s="0" t="n">
        <v>35</v>
      </c>
      <c r="B64" s="0" t="n">
        <f aca="false">$A64-$G$4-1</f>
        <v>24</v>
      </c>
      <c r="C64" s="0" t="n">
        <f aca="false">IF(B64&lt;0,-1,MOD(B64,$B$8+$B$10))</f>
        <v>7</v>
      </c>
      <c r="D64" s="0" t="n">
        <f aca="false">IF(B64&lt;0,0,INT(B64/($B$8+$B$10)))</f>
        <v>1</v>
      </c>
      <c r="E64" s="0" t="n">
        <f aca="false">IF($A64&lt;=$G$4,$E$4,$E$4*(1-$H$4)^(D64+1))</f>
        <v>4200</v>
      </c>
      <c r="F64" s="13" t="n">
        <f aca="false">IF($A64&lt;=$G$4,$E$4*$F$4/4,IF(C64&gt;=$B$8+$B$9,E64*$B$4*(1+$B$5)^(($G$4+$B$8+D64*($B$8+$B$10))/4)/4,0))</f>
        <v>0</v>
      </c>
      <c r="G64" s="13" t="n">
        <f aca="false">IF($A64&lt;=$G$4,$E$4*$F$4,IF(C64&gt;=$B$8,E64*$B$4*(1+$B$5)^(($G$4+$B$8+D64*($B$8+$B$10))/4),0))</f>
        <v>1173354.67819767</v>
      </c>
      <c r="H64" s="13" t="n">
        <f aca="false">IF($A64&lt;=$G$4,0,IF(C64=0,E64*$B$6*(1+$B$7)^(($G$4+D64*($B$8+$B$10))/4),0)+IF(C64=$B$8,$B$11*$B$4*(1+$B$5)^(($G$4+$B$8+D64*($B$8+$B$10))/4)*E64,0))</f>
        <v>0</v>
      </c>
      <c r="I64" s="23" t="n">
        <f aca="false">IF($A64&lt;=$G$4,0,IF(C64&lt;$B$8,E64,0))</f>
        <v>0</v>
      </c>
      <c r="J64" s="23" t="n">
        <f aca="false">$A64-$G$5-1</f>
        <v>18</v>
      </c>
      <c r="K64" s="23" t="n">
        <f aca="false">IF(J64&lt;0,-1,MOD(J64,$B$8+$B$10))</f>
        <v>1</v>
      </c>
      <c r="L64" s="23" t="n">
        <f aca="false">IF(J64&lt;0,0,INT(J64/($B$8+$B$10)))</f>
        <v>1</v>
      </c>
      <c r="M64" s="23" t="n">
        <f aca="false">IF($A64&lt;=$G$5,$E$5,$E$5*(1-$H$5)^(L64+1))</f>
        <v>3100</v>
      </c>
      <c r="N64" s="13" t="n">
        <f aca="false">IF($A64&lt;=$G$5,$E$5*$F$5/4,IF(K64&gt;=$B$8+$B$9,M64*$B$4*(1+$B$5)^(($G$5+$B$8+L64*($B$8+$B$10))/4)/4,0))</f>
        <v>0</v>
      </c>
      <c r="O64" s="13" t="n">
        <f aca="false">IF($A64&lt;=$G$5,$E$5*$F$5,IF(K64&gt;=$B$8,M64*$B$4*(1+$B$5)^(($G$5+$B$8+L64*($B$8+$B$10))/4),0))</f>
        <v>0</v>
      </c>
      <c r="P64" s="13" t="n">
        <f aca="false">IF($A64&lt;=$G$5,0,IF(K64=0,M64*$B$6*(1+$B$7)^(($G$5+L64*($B$8+$B$10))/4),0)+IF(K64=$B$8,$B$11*$B$4*(1+$B$5)^(($G$5+$B$8+L64*($B$8+$B$10))/4)*M64,0))</f>
        <v>0</v>
      </c>
      <c r="Q64" s="23" t="n">
        <f aca="false">IF($A64&lt;=$G$5,0,IF(K64&lt;$B$8,M64,0))</f>
        <v>3100</v>
      </c>
      <c r="R64" s="23" t="n">
        <f aca="false">$A64-$G$6-1</f>
        <v>8</v>
      </c>
      <c r="S64" s="23" t="n">
        <f aca="false">IF(R64&lt;0,-1,MOD(R64,$B$8+$B$10))</f>
        <v>8</v>
      </c>
      <c r="T64" s="23" t="n">
        <f aca="false">IF(R64&lt;0,0,INT(R64/($B$8+$B$10)))</f>
        <v>0</v>
      </c>
      <c r="U64" s="23" t="n">
        <f aca="false">IF($A64&lt;=$G$6,$E$6,$E$6*(1-$H$6)^(T64+1))</f>
        <v>1540</v>
      </c>
      <c r="V64" s="13" t="n">
        <f aca="false">IF($A64&lt;=$G$6,$E$6*$F$6/4,IF(S64&gt;=$B$8+$B$9,U64*$B$4*(1+$B$5)^(($G$6+$B$8+T64*($B$8+$B$10))/4)/4,0))</f>
        <v>0</v>
      </c>
      <c r="W64" s="13" t="n">
        <f aca="false">IF($A64&lt;=$G$6,$E$6*$F$6,IF(S64&gt;=$B$8,U64*$B$4*(1+$B$5)^(($G$6+$B$8+T64*($B$8+$B$10))/4),0))</f>
        <v>428631.643153479</v>
      </c>
      <c r="X64" s="13" t="n">
        <f aca="false">IF($A64&lt;=$G$6,0,IF(S64=0,U64*$B$6*(1+$B$7)^(($G$6+T64*($B$8+$B$10))/4),0)+IF(S64=$B$8,$B$11*$B$4*(1+$B$5)^(($G$6+$B$8+T64*($B$8+$B$10))/4)*U64,0))</f>
        <v>0</v>
      </c>
      <c r="Y64" s="23" t="n">
        <f aca="false">IF($A64&lt;=$G$6,0,IF(S64&lt;$B$8,U64,0))</f>
        <v>0</v>
      </c>
      <c r="Z64" s="23" t="n">
        <f aca="false">$A64-$G$7-1</f>
        <v>28</v>
      </c>
      <c r="AA64" s="23" t="n">
        <f aca="false">IF(Z64&lt;0,-1,MOD(Z64,$B$8+$B$10))</f>
        <v>11</v>
      </c>
      <c r="AB64" s="23" t="n">
        <f aca="false">IF(Z64&lt;0,0,INT(Z64/($B$8+$B$10)))</f>
        <v>1</v>
      </c>
      <c r="AC64" s="23" t="n">
        <f aca="false">IF($A64&lt;=$G$7,$E$7,$E$7*(1-$H$7)^(AB64+1))</f>
        <v>1000</v>
      </c>
      <c r="AD64" s="13" t="n">
        <f aca="false">IF($A64&lt;=$G$7,$E$7*$F$7/4,IF(AA64&gt;=$B$8+$B$9,AC64*$B$4*(1+$B$5)^(($G$7+$B$8+AB64*($B$8+$B$10))/4)/4,0))</f>
        <v>68810.3845999103</v>
      </c>
      <c r="AE64" s="13" t="n">
        <f aca="false">IF($A64&lt;=$G$7,$E$7*$F$7,IF(AA64&gt;=$B$8,AC64*$B$4*(1+$B$5)^(($G$7+$B$8+AB64*($B$8+$B$10))/4),0))</f>
        <v>275241.538399641</v>
      </c>
      <c r="AF64" s="13" t="n">
        <f aca="false">IF($A64&lt;=$G$7,0,IF(AA64=0,AC64*$B$6*(1+$B$7)^(($G$7+AB64*($B$8+$B$10))/4),0)+IF(AA64=$B$8,$B$11*$B$4*(1+$B$5)^(($G$7+$B$8+AB64*($B$8+$B$10))/4)*AC64,0))</f>
        <v>0</v>
      </c>
      <c r="AG64" s="23" t="n">
        <f aca="false">IF($A64&lt;=$G$7,0,IF(AA64&lt;$B$8,AC64,0))</f>
        <v>0</v>
      </c>
      <c r="AH64" s="23" t="n">
        <f aca="false">$A64-$G$8-1</f>
        <v>34</v>
      </c>
      <c r="AI64" s="23" t="n">
        <f aca="false">IF(AH64&lt;0,-1,MOD(AH64,$B$8+$B$10))</f>
        <v>0</v>
      </c>
      <c r="AJ64" s="23" t="n">
        <f aca="false">IF(AH64&lt;0,0,INT(AH64/($B$8+$B$10)))</f>
        <v>2</v>
      </c>
      <c r="AK64" s="23" t="n">
        <f aca="false">IF($A64&lt;=$G$8,$E$8,$E$8*(1-$H$8)^(AJ64+1))</f>
        <v>2160</v>
      </c>
      <c r="AL64" s="13" t="n">
        <f aca="false">IF($A64&lt;=$G$8,$E$8*$F$8/4,IF(AI64&gt;=$B$8+$B$9,AK64*$B$4*(1+$B$5)^(($G$8+$B$8+AJ64*($B$8+$B$10))/4)/4,0))</f>
        <v>0</v>
      </c>
      <c r="AM64" s="13" t="n">
        <f aca="false">IF($A64&lt;=$G$8,$E$8*$F$8,IF(AI64&gt;=$B$8,AK64*$B$4*(1+$B$5)^(($G$8+$B$8+AJ64*($B$8+$B$10))/4),0))</f>
        <v>0</v>
      </c>
      <c r="AN64" s="13" t="n">
        <f aca="false">IF($A64&lt;=$G$8,0,IF(AI64=0,AK64*$B$6*(1+$B$7)^(($G$8+AJ64*($B$8+$B$10))/4),0)+IF(AI64=$B$8,$B$11*$B$4*(1+$B$5)^(($G$8+$B$8+AJ64*($B$8+$B$10))/4)*AK64,0))</f>
        <v>239799.965576972</v>
      </c>
      <c r="AO64" s="23" t="n">
        <f aca="false">IF($A64&lt;=$G$8,0,IF(AI64&lt;$B$8,AK64,0))</f>
        <v>2160</v>
      </c>
      <c r="AP64" s="13" t="n">
        <f aca="false">F64+N64+V64+AD64+AL64</f>
        <v>68810.3845999103</v>
      </c>
      <c r="AQ64" s="13" t="n">
        <f aca="false">G64+O64+W64+AE64+AM64</f>
        <v>1877227.85975079</v>
      </c>
      <c r="AR64" s="13" t="n">
        <f aca="false">H64+P64+X64+AF64+AN64+IF($A64=$B$15,$B$14,0)</f>
        <v>239799.965576972</v>
      </c>
      <c r="AS64" s="23" t="n">
        <f aca="false">I64+Q64+Y64+AG64+AO64</f>
        <v>5260</v>
      </c>
      <c r="AT64" s="13" t="n">
        <f aca="false">AP64*(1-$B$12)-AS64*$B$13/4</f>
        <v>-7643.23847608429</v>
      </c>
      <c r="AU64" s="13" t="n">
        <f aca="false">0</f>
        <v>0</v>
      </c>
      <c r="AV64" s="13" t="n">
        <f aca="false">AT64-AR64-AU64</f>
        <v>-247443.204053056</v>
      </c>
      <c r="AW64" s="23" t="n">
        <f aca="false">(1+$B$16)^(-$A64/4)</f>
        <v>0.520413806983644</v>
      </c>
      <c r="AX64" s="13" t="n">
        <f aca="false">AV64*AW64</f>
        <v>-128772.859833482</v>
      </c>
      <c r="AY64" s="13" t="n">
        <f aca="false">AV64</f>
        <v>-247443.204053056</v>
      </c>
    </row>
    <row r="65" customFormat="false" ht="15" hidden="false" customHeight="false" outlineLevel="0" collapsed="false">
      <c r="A65" s="0" t="n">
        <v>36</v>
      </c>
      <c r="B65" s="0" t="n">
        <f aca="false">$A65-$G$4-1</f>
        <v>25</v>
      </c>
      <c r="C65" s="0" t="n">
        <f aca="false">IF(B65&lt;0,-1,MOD(B65,$B$8+$B$10))</f>
        <v>8</v>
      </c>
      <c r="D65" s="0" t="n">
        <f aca="false">IF(B65&lt;0,0,INT(B65/($B$8+$B$10)))</f>
        <v>1</v>
      </c>
      <c r="E65" s="0" t="n">
        <f aca="false">IF($A65&lt;=$G$4,$E$4,$E$4*(1-$H$4)^(D65+1))</f>
        <v>4200</v>
      </c>
      <c r="F65" s="13" t="n">
        <f aca="false">IF($A65&lt;=$G$4,$E$4*$F$4/4,IF(C65&gt;=$B$8+$B$9,E65*$B$4*(1+$B$5)^(($G$4+$B$8+D65*($B$8+$B$10))/4)/4,0))</f>
        <v>0</v>
      </c>
      <c r="G65" s="13" t="n">
        <f aca="false">IF($A65&lt;=$G$4,$E$4*$F$4,IF(C65&gt;=$B$8,E65*$B$4*(1+$B$5)^(($G$4+$B$8+D65*($B$8+$B$10))/4),0))</f>
        <v>1173354.67819767</v>
      </c>
      <c r="H65" s="13" t="n">
        <f aca="false">IF($A65&lt;=$G$4,0,IF(C65=0,E65*$B$6*(1+$B$7)^(($G$4+D65*($B$8+$B$10))/4),0)+IF(C65=$B$8,$B$11*$B$4*(1+$B$5)^(($G$4+$B$8+D65*($B$8+$B$10))/4)*E65,0))</f>
        <v>0</v>
      </c>
      <c r="I65" s="23" t="n">
        <f aca="false">IF($A65&lt;=$G$4,0,IF(C65&lt;$B$8,E65,0))</f>
        <v>0</v>
      </c>
      <c r="J65" s="23" t="n">
        <f aca="false">$A65-$G$5-1</f>
        <v>19</v>
      </c>
      <c r="K65" s="23" t="n">
        <f aca="false">IF(J65&lt;0,-1,MOD(J65,$B$8+$B$10))</f>
        <v>2</v>
      </c>
      <c r="L65" s="23" t="n">
        <f aca="false">IF(J65&lt;0,0,INT(J65/($B$8+$B$10)))</f>
        <v>1</v>
      </c>
      <c r="M65" s="23" t="n">
        <f aca="false">IF($A65&lt;=$G$5,$E$5,$E$5*(1-$H$5)^(L65+1))</f>
        <v>3100</v>
      </c>
      <c r="N65" s="13" t="n">
        <f aca="false">IF($A65&lt;=$G$5,$E$5*$F$5/4,IF(K65&gt;=$B$8+$B$9,M65*$B$4*(1+$B$5)^(($G$5+$B$8+L65*($B$8+$B$10))/4)/4,0))</f>
        <v>0</v>
      </c>
      <c r="O65" s="13" t="n">
        <f aca="false">IF($A65&lt;=$G$5,$E$5*$F$5,IF(K65&gt;=$B$8,M65*$B$4*(1+$B$5)^(($G$5+$B$8+L65*($B$8+$B$10))/4),0))</f>
        <v>0</v>
      </c>
      <c r="P65" s="13" t="n">
        <f aca="false">IF($A65&lt;=$G$5,0,IF(K65=0,M65*$B$6*(1+$B$7)^(($G$5+L65*($B$8+$B$10))/4),0)+IF(K65=$B$8,$B$11*$B$4*(1+$B$5)^(($G$5+$B$8+L65*($B$8+$B$10))/4)*M65,0))</f>
        <v>0</v>
      </c>
      <c r="Q65" s="23" t="n">
        <f aca="false">IF($A65&lt;=$G$5,0,IF(K65&lt;$B$8,M65,0))</f>
        <v>3100</v>
      </c>
      <c r="R65" s="23" t="n">
        <f aca="false">$A65-$G$6-1</f>
        <v>9</v>
      </c>
      <c r="S65" s="23" t="n">
        <f aca="false">IF(R65&lt;0,-1,MOD(R65,$B$8+$B$10))</f>
        <v>9</v>
      </c>
      <c r="T65" s="23" t="n">
        <f aca="false">IF(R65&lt;0,0,INT(R65/($B$8+$B$10)))</f>
        <v>0</v>
      </c>
      <c r="U65" s="23" t="n">
        <f aca="false">IF($A65&lt;=$G$6,$E$6,$E$6*(1-$H$6)^(T65+1))</f>
        <v>1540</v>
      </c>
      <c r="V65" s="13" t="n">
        <f aca="false">IF($A65&lt;=$G$6,$E$6*$F$6/4,IF(S65&gt;=$B$8+$B$9,U65*$B$4*(1+$B$5)^(($G$6+$B$8+T65*($B$8+$B$10))/4)/4,0))</f>
        <v>0</v>
      </c>
      <c r="W65" s="13" t="n">
        <f aca="false">IF($A65&lt;=$G$6,$E$6*$F$6,IF(S65&gt;=$B$8,U65*$B$4*(1+$B$5)^(($G$6+$B$8+T65*($B$8+$B$10))/4),0))</f>
        <v>428631.643153479</v>
      </c>
      <c r="X65" s="13" t="n">
        <f aca="false">IF($A65&lt;=$G$6,0,IF(S65=0,U65*$B$6*(1+$B$7)^(($G$6+T65*($B$8+$B$10))/4),0)+IF(S65=$B$8,$B$11*$B$4*(1+$B$5)^(($G$6+$B$8+T65*($B$8+$B$10))/4)*U65,0))</f>
        <v>0</v>
      </c>
      <c r="Y65" s="23" t="n">
        <f aca="false">IF($A65&lt;=$G$6,0,IF(S65&lt;$B$8,U65,0))</f>
        <v>0</v>
      </c>
      <c r="Z65" s="23" t="n">
        <f aca="false">$A65-$G$7-1</f>
        <v>29</v>
      </c>
      <c r="AA65" s="23" t="n">
        <f aca="false">IF(Z65&lt;0,-1,MOD(Z65,$B$8+$B$10))</f>
        <v>12</v>
      </c>
      <c r="AB65" s="23" t="n">
        <f aca="false">IF(Z65&lt;0,0,INT(Z65/($B$8+$B$10)))</f>
        <v>1</v>
      </c>
      <c r="AC65" s="23" t="n">
        <f aca="false">IF($A65&lt;=$G$7,$E$7,$E$7*(1-$H$7)^(AB65+1))</f>
        <v>1000</v>
      </c>
      <c r="AD65" s="13" t="n">
        <f aca="false">IF($A65&lt;=$G$7,$E$7*$F$7/4,IF(AA65&gt;=$B$8+$B$9,AC65*$B$4*(1+$B$5)^(($G$7+$B$8+AB65*($B$8+$B$10))/4)/4,0))</f>
        <v>68810.3845999103</v>
      </c>
      <c r="AE65" s="13" t="n">
        <f aca="false">IF($A65&lt;=$G$7,$E$7*$F$7,IF(AA65&gt;=$B$8,AC65*$B$4*(1+$B$5)^(($G$7+$B$8+AB65*($B$8+$B$10))/4),0))</f>
        <v>275241.538399641</v>
      </c>
      <c r="AF65" s="13" t="n">
        <f aca="false">IF($A65&lt;=$G$7,0,IF(AA65=0,AC65*$B$6*(1+$B$7)^(($G$7+AB65*($B$8+$B$10))/4),0)+IF(AA65=$B$8,$B$11*$B$4*(1+$B$5)^(($G$7+$B$8+AB65*($B$8+$B$10))/4)*AC65,0))</f>
        <v>0</v>
      </c>
      <c r="AG65" s="23" t="n">
        <f aca="false">IF($A65&lt;=$G$7,0,IF(AA65&lt;$B$8,AC65,0))</f>
        <v>0</v>
      </c>
      <c r="AH65" s="23" t="n">
        <f aca="false">$A65-$G$8-1</f>
        <v>35</v>
      </c>
      <c r="AI65" s="23" t="n">
        <f aca="false">IF(AH65&lt;0,-1,MOD(AH65,$B$8+$B$10))</f>
        <v>1</v>
      </c>
      <c r="AJ65" s="23" t="n">
        <f aca="false">IF(AH65&lt;0,0,INT(AH65/($B$8+$B$10)))</f>
        <v>2</v>
      </c>
      <c r="AK65" s="23" t="n">
        <f aca="false">IF($A65&lt;=$G$8,$E$8,$E$8*(1-$H$8)^(AJ65+1))</f>
        <v>2160</v>
      </c>
      <c r="AL65" s="13" t="n">
        <f aca="false">IF($A65&lt;=$G$8,$E$8*$F$8/4,IF(AI65&gt;=$B$8+$B$9,AK65*$B$4*(1+$B$5)^(($G$8+$B$8+AJ65*($B$8+$B$10))/4)/4,0))</f>
        <v>0</v>
      </c>
      <c r="AM65" s="13" t="n">
        <f aca="false">IF($A65&lt;=$G$8,$E$8*$F$8,IF(AI65&gt;=$B$8,AK65*$B$4*(1+$B$5)^(($G$8+$B$8+AJ65*($B$8+$B$10))/4),0))</f>
        <v>0</v>
      </c>
      <c r="AN65" s="13" t="n">
        <f aca="false">IF($A65&lt;=$G$8,0,IF(AI65=0,AK65*$B$6*(1+$B$7)^(($G$8+AJ65*($B$8+$B$10))/4),0)+IF(AI65=$B$8,$B$11*$B$4*(1+$B$5)^(($G$8+$B$8+AJ65*($B$8+$B$10))/4)*AK65,0))</f>
        <v>0</v>
      </c>
      <c r="AO65" s="23" t="n">
        <f aca="false">IF($A65&lt;=$G$8,0,IF(AI65&lt;$B$8,AK65,0))</f>
        <v>2160</v>
      </c>
      <c r="AP65" s="13" t="n">
        <f aca="false">F65+N65+V65+AD65+AL65</f>
        <v>68810.3845999103</v>
      </c>
      <c r="AQ65" s="13" t="n">
        <f aca="false">G65+O65+W65+AE65+AM65</f>
        <v>1877227.85975079</v>
      </c>
      <c r="AR65" s="13" t="n">
        <f aca="false">H65+P65+X65+AF65+AN65+IF($A65=$B$15,$B$14,0)</f>
        <v>0</v>
      </c>
      <c r="AS65" s="23" t="n">
        <f aca="false">I65+Q65+Y65+AG65+AO65</f>
        <v>5260</v>
      </c>
      <c r="AT65" s="13" t="n">
        <f aca="false">AP65*(1-$B$12)-AS65*$B$13/4</f>
        <v>-7643.23847608429</v>
      </c>
      <c r="AU65" s="13" t="n">
        <f aca="false">0</f>
        <v>0</v>
      </c>
      <c r="AV65" s="13" t="n">
        <f aca="false">AT65-AR65-AU65</f>
        <v>-7643.23847608429</v>
      </c>
      <c r="AW65" s="23" t="n">
        <f aca="false">(1+$B$16)^(-$A65/4)</f>
        <v>0.51079247487927</v>
      </c>
      <c r="AX65" s="13" t="n">
        <f aca="false">AV65*AW65</f>
        <v>-3904.10869729155</v>
      </c>
      <c r="AY65" s="13" t="n">
        <f aca="false">AV65</f>
        <v>-7643.23847608429</v>
      </c>
    </row>
    <row r="66" customFormat="false" ht="15" hidden="false" customHeight="false" outlineLevel="0" collapsed="false">
      <c r="A66" s="0" t="n">
        <v>37</v>
      </c>
      <c r="B66" s="0" t="n">
        <f aca="false">$A66-$G$4-1</f>
        <v>26</v>
      </c>
      <c r="C66" s="0" t="n">
        <f aca="false">IF(B66&lt;0,-1,MOD(B66,$B$8+$B$10))</f>
        <v>9</v>
      </c>
      <c r="D66" s="0" t="n">
        <f aca="false">IF(B66&lt;0,0,INT(B66/($B$8+$B$10)))</f>
        <v>1</v>
      </c>
      <c r="E66" s="0" t="n">
        <f aca="false">IF($A66&lt;=$G$4,$E$4,$E$4*(1-$H$4)^(D66+1))</f>
        <v>4200</v>
      </c>
      <c r="F66" s="13" t="n">
        <f aca="false">IF($A66&lt;=$G$4,$E$4*$F$4/4,IF(C66&gt;=$B$8+$B$9,E66*$B$4*(1+$B$5)^(($G$4+$B$8+D66*($B$8+$B$10))/4)/4,0))</f>
        <v>0</v>
      </c>
      <c r="G66" s="13" t="n">
        <f aca="false">IF($A66&lt;=$G$4,$E$4*$F$4,IF(C66&gt;=$B$8,E66*$B$4*(1+$B$5)^(($G$4+$B$8+D66*($B$8+$B$10))/4),0))</f>
        <v>1173354.67819767</v>
      </c>
      <c r="H66" s="13" t="n">
        <f aca="false">IF($A66&lt;=$G$4,0,IF(C66=0,E66*$B$6*(1+$B$7)^(($G$4+D66*($B$8+$B$10))/4),0)+IF(C66=$B$8,$B$11*$B$4*(1+$B$5)^(($G$4+$B$8+D66*($B$8+$B$10))/4)*E66,0))</f>
        <v>0</v>
      </c>
      <c r="I66" s="23" t="n">
        <f aca="false">IF($A66&lt;=$G$4,0,IF(C66&lt;$B$8,E66,0))</f>
        <v>0</v>
      </c>
      <c r="J66" s="23" t="n">
        <f aca="false">$A66-$G$5-1</f>
        <v>20</v>
      </c>
      <c r="K66" s="23" t="n">
        <f aca="false">IF(J66&lt;0,-1,MOD(J66,$B$8+$B$10))</f>
        <v>3</v>
      </c>
      <c r="L66" s="23" t="n">
        <f aca="false">IF(J66&lt;0,0,INT(J66/($B$8+$B$10)))</f>
        <v>1</v>
      </c>
      <c r="M66" s="23" t="n">
        <f aca="false">IF($A66&lt;=$G$5,$E$5,$E$5*(1-$H$5)^(L66+1))</f>
        <v>3100</v>
      </c>
      <c r="N66" s="13" t="n">
        <f aca="false">IF($A66&lt;=$G$5,$E$5*$F$5/4,IF(K66&gt;=$B$8+$B$9,M66*$B$4*(1+$B$5)^(($G$5+$B$8+L66*($B$8+$B$10))/4)/4,0))</f>
        <v>0</v>
      </c>
      <c r="O66" s="13" t="n">
        <f aca="false">IF($A66&lt;=$G$5,$E$5*$F$5,IF(K66&gt;=$B$8,M66*$B$4*(1+$B$5)^(($G$5+$B$8+L66*($B$8+$B$10))/4),0))</f>
        <v>0</v>
      </c>
      <c r="P66" s="13" t="n">
        <f aca="false">IF($A66&lt;=$G$5,0,IF(K66=0,M66*$B$6*(1+$B$7)^(($G$5+L66*($B$8+$B$10))/4),0)+IF(K66=$B$8,$B$11*$B$4*(1+$B$5)^(($G$5+$B$8+L66*($B$8+$B$10))/4)*M66,0))</f>
        <v>0</v>
      </c>
      <c r="Q66" s="23" t="n">
        <f aca="false">IF($A66&lt;=$G$5,0,IF(K66&lt;$B$8,M66,0))</f>
        <v>3100</v>
      </c>
      <c r="R66" s="23" t="n">
        <f aca="false">$A66-$G$6-1</f>
        <v>10</v>
      </c>
      <c r="S66" s="23" t="n">
        <f aca="false">IF(R66&lt;0,-1,MOD(R66,$B$8+$B$10))</f>
        <v>10</v>
      </c>
      <c r="T66" s="23" t="n">
        <f aca="false">IF(R66&lt;0,0,INT(R66/($B$8+$B$10)))</f>
        <v>0</v>
      </c>
      <c r="U66" s="23" t="n">
        <f aca="false">IF($A66&lt;=$G$6,$E$6,$E$6*(1-$H$6)^(T66+1))</f>
        <v>1540</v>
      </c>
      <c r="V66" s="13" t="n">
        <f aca="false">IF($A66&lt;=$G$6,$E$6*$F$6/4,IF(S66&gt;=$B$8+$B$9,U66*$B$4*(1+$B$5)^(($G$6+$B$8+T66*($B$8+$B$10))/4)/4,0))</f>
        <v>107157.91078837</v>
      </c>
      <c r="W66" s="13" t="n">
        <f aca="false">IF($A66&lt;=$G$6,$E$6*$F$6,IF(S66&gt;=$B$8,U66*$B$4*(1+$B$5)^(($G$6+$B$8+T66*($B$8+$B$10))/4),0))</f>
        <v>428631.643153479</v>
      </c>
      <c r="X66" s="13" t="n">
        <f aca="false">IF($A66&lt;=$G$6,0,IF(S66=0,U66*$B$6*(1+$B$7)^(($G$6+T66*($B$8+$B$10))/4),0)+IF(S66=$B$8,$B$11*$B$4*(1+$B$5)^(($G$6+$B$8+T66*($B$8+$B$10))/4)*U66,0))</f>
        <v>0</v>
      </c>
      <c r="Y66" s="23" t="n">
        <f aca="false">IF($A66&lt;=$G$6,0,IF(S66&lt;$B$8,U66,0))</f>
        <v>0</v>
      </c>
      <c r="Z66" s="23" t="n">
        <f aca="false">$A66-$G$7-1</f>
        <v>30</v>
      </c>
      <c r="AA66" s="23" t="n">
        <f aca="false">IF(Z66&lt;0,-1,MOD(Z66,$B$8+$B$10))</f>
        <v>13</v>
      </c>
      <c r="AB66" s="23" t="n">
        <f aca="false">IF(Z66&lt;0,0,INT(Z66/($B$8+$B$10)))</f>
        <v>1</v>
      </c>
      <c r="AC66" s="23" t="n">
        <f aca="false">IF($A66&lt;=$G$7,$E$7,$E$7*(1-$H$7)^(AB66+1))</f>
        <v>1000</v>
      </c>
      <c r="AD66" s="13" t="n">
        <f aca="false">IF($A66&lt;=$G$7,$E$7*$F$7/4,IF(AA66&gt;=$B$8+$B$9,AC66*$B$4*(1+$B$5)^(($G$7+$B$8+AB66*($B$8+$B$10))/4)/4,0))</f>
        <v>68810.3845999103</v>
      </c>
      <c r="AE66" s="13" t="n">
        <f aca="false">IF($A66&lt;=$G$7,$E$7*$F$7,IF(AA66&gt;=$B$8,AC66*$B$4*(1+$B$5)^(($G$7+$B$8+AB66*($B$8+$B$10))/4),0))</f>
        <v>275241.538399641</v>
      </c>
      <c r="AF66" s="13" t="n">
        <f aca="false">IF($A66&lt;=$G$7,0,IF(AA66=0,AC66*$B$6*(1+$B$7)^(($G$7+AB66*($B$8+$B$10))/4),0)+IF(AA66=$B$8,$B$11*$B$4*(1+$B$5)^(($G$7+$B$8+AB66*($B$8+$B$10))/4)*AC66,0))</f>
        <v>0</v>
      </c>
      <c r="AG66" s="23" t="n">
        <f aca="false">IF($A66&lt;=$G$7,0,IF(AA66&lt;$B$8,AC66,0))</f>
        <v>0</v>
      </c>
      <c r="AH66" s="23" t="n">
        <f aca="false">$A66-$G$8-1</f>
        <v>36</v>
      </c>
      <c r="AI66" s="23" t="n">
        <f aca="false">IF(AH66&lt;0,-1,MOD(AH66,$B$8+$B$10))</f>
        <v>2</v>
      </c>
      <c r="AJ66" s="23" t="n">
        <f aca="false">IF(AH66&lt;0,0,INT(AH66/($B$8+$B$10)))</f>
        <v>2</v>
      </c>
      <c r="AK66" s="23" t="n">
        <f aca="false">IF($A66&lt;=$G$8,$E$8,$E$8*(1-$H$8)^(AJ66+1))</f>
        <v>2160</v>
      </c>
      <c r="AL66" s="13" t="n">
        <f aca="false">IF($A66&lt;=$G$8,$E$8*$F$8/4,IF(AI66&gt;=$B$8+$B$9,AK66*$B$4*(1+$B$5)^(($G$8+$B$8+AJ66*($B$8+$B$10))/4)/4,0))</f>
        <v>0</v>
      </c>
      <c r="AM66" s="13" t="n">
        <f aca="false">IF($A66&lt;=$G$8,$E$8*$F$8,IF(AI66&gt;=$B$8,AK66*$B$4*(1+$B$5)^(($G$8+$B$8+AJ66*($B$8+$B$10))/4),0))</f>
        <v>0</v>
      </c>
      <c r="AN66" s="13" t="n">
        <f aca="false">IF($A66&lt;=$G$8,0,IF(AI66=0,AK66*$B$6*(1+$B$7)^(($G$8+AJ66*($B$8+$B$10))/4),0)+IF(AI66=$B$8,$B$11*$B$4*(1+$B$5)^(($G$8+$B$8+AJ66*($B$8+$B$10))/4)*AK66,0))</f>
        <v>0</v>
      </c>
      <c r="AO66" s="23" t="n">
        <f aca="false">IF($A66&lt;=$G$8,0,IF(AI66&lt;$B$8,AK66,0))</f>
        <v>2160</v>
      </c>
      <c r="AP66" s="13" t="n">
        <f aca="false">F66+N66+V66+AD66+AL66</f>
        <v>175968.29538828</v>
      </c>
      <c r="AQ66" s="13" t="n">
        <f aca="false">G66+O66+W66+AE66+AM66</f>
        <v>1877227.85975079</v>
      </c>
      <c r="AR66" s="13" t="n">
        <f aca="false">H66+P66+X66+AF66+AN66+IF($A66=$B$15,$B$14,0)</f>
        <v>0</v>
      </c>
      <c r="AS66" s="23" t="n">
        <f aca="false">I66+Q66+Y66+AG66+AO66</f>
        <v>5260</v>
      </c>
      <c r="AT66" s="13" t="n">
        <f aca="false">AP66*(1-$B$12)-AS66*$B$13/4</f>
        <v>93085.1976649833</v>
      </c>
      <c r="AU66" s="13" t="n">
        <f aca="false">0</f>
        <v>0</v>
      </c>
      <c r="AV66" s="13" t="n">
        <f aca="false">AT66-AR66-AU66</f>
        <v>93085.1976649833</v>
      </c>
      <c r="AW66" s="23" t="n">
        <f aca="false">(1+$B$16)^(-$A66/4)</f>
        <v>0.501349020514149</v>
      </c>
      <c r="AX66" s="13" t="n">
        <f aca="false">AV66*AW66</f>
        <v>46668.1726737053</v>
      </c>
      <c r="AY66" s="13" t="n">
        <f aca="false">AV66</f>
        <v>93085.1976649833</v>
      </c>
    </row>
    <row r="67" customFormat="false" ht="15" hidden="false" customHeight="false" outlineLevel="0" collapsed="false">
      <c r="A67" s="0" t="n">
        <v>38</v>
      </c>
      <c r="B67" s="0" t="n">
        <f aca="false">$A67-$G$4-1</f>
        <v>27</v>
      </c>
      <c r="C67" s="0" t="n">
        <f aca="false">IF(B67&lt;0,-1,MOD(B67,$B$8+$B$10))</f>
        <v>10</v>
      </c>
      <c r="D67" s="0" t="n">
        <f aca="false">IF(B67&lt;0,0,INT(B67/($B$8+$B$10)))</f>
        <v>1</v>
      </c>
      <c r="E67" s="0" t="n">
        <f aca="false">IF($A67&lt;=$G$4,$E$4,$E$4*(1-$H$4)^(D67+1))</f>
        <v>4200</v>
      </c>
      <c r="F67" s="13" t="n">
        <f aca="false">IF($A67&lt;=$G$4,$E$4*$F$4/4,IF(C67&gt;=$B$8+$B$9,E67*$B$4*(1+$B$5)^(($G$4+$B$8+D67*($B$8+$B$10))/4)/4,0))</f>
        <v>293338.669549418</v>
      </c>
      <c r="G67" s="13" t="n">
        <f aca="false">IF($A67&lt;=$G$4,$E$4*$F$4,IF(C67&gt;=$B$8,E67*$B$4*(1+$B$5)^(($G$4+$B$8+D67*($B$8+$B$10))/4),0))</f>
        <v>1173354.67819767</v>
      </c>
      <c r="H67" s="13" t="n">
        <f aca="false">IF($A67&lt;=$G$4,0,IF(C67=0,E67*$B$6*(1+$B$7)^(($G$4+D67*($B$8+$B$10))/4),0)+IF(C67=$B$8,$B$11*$B$4*(1+$B$5)^(($G$4+$B$8+D67*($B$8+$B$10))/4)*E67,0))</f>
        <v>0</v>
      </c>
      <c r="I67" s="23" t="n">
        <f aca="false">IF($A67&lt;=$G$4,0,IF(C67&lt;$B$8,E67,0))</f>
        <v>0</v>
      </c>
      <c r="J67" s="23" t="n">
        <f aca="false">$A67-$G$5-1</f>
        <v>21</v>
      </c>
      <c r="K67" s="23" t="n">
        <f aca="false">IF(J67&lt;0,-1,MOD(J67,$B$8+$B$10))</f>
        <v>4</v>
      </c>
      <c r="L67" s="23" t="n">
        <f aca="false">IF(J67&lt;0,0,INT(J67/($B$8+$B$10)))</f>
        <v>1</v>
      </c>
      <c r="M67" s="23" t="n">
        <f aca="false">IF($A67&lt;=$G$5,$E$5,$E$5*(1-$H$5)^(L67+1))</f>
        <v>3100</v>
      </c>
      <c r="N67" s="13" t="n">
        <f aca="false">IF($A67&lt;=$G$5,$E$5*$F$5/4,IF(K67&gt;=$B$8+$B$9,M67*$B$4*(1+$B$5)^(($G$5+$B$8+L67*($B$8+$B$10))/4)/4,0))</f>
        <v>0</v>
      </c>
      <c r="O67" s="13" t="n">
        <f aca="false">IF($A67&lt;=$G$5,$E$5*$F$5,IF(K67&gt;=$B$8,M67*$B$4*(1+$B$5)^(($G$5+$B$8+L67*($B$8+$B$10))/4),0))</f>
        <v>0</v>
      </c>
      <c r="P67" s="13" t="n">
        <f aca="false">IF($A67&lt;=$G$5,0,IF(K67=0,M67*$B$6*(1+$B$7)^(($G$5+L67*($B$8+$B$10))/4),0)+IF(K67=$B$8,$B$11*$B$4*(1+$B$5)^(($G$5+$B$8+L67*($B$8+$B$10))/4)*M67,0))</f>
        <v>0</v>
      </c>
      <c r="Q67" s="23" t="n">
        <f aca="false">IF($A67&lt;=$G$5,0,IF(K67&lt;$B$8,M67,0))</f>
        <v>3100</v>
      </c>
      <c r="R67" s="23" t="n">
        <f aca="false">$A67-$G$6-1</f>
        <v>11</v>
      </c>
      <c r="S67" s="23" t="n">
        <f aca="false">IF(R67&lt;0,-1,MOD(R67,$B$8+$B$10))</f>
        <v>11</v>
      </c>
      <c r="T67" s="23" t="n">
        <f aca="false">IF(R67&lt;0,0,INT(R67/($B$8+$B$10)))</f>
        <v>0</v>
      </c>
      <c r="U67" s="23" t="n">
        <f aca="false">IF($A67&lt;=$G$6,$E$6,$E$6*(1-$H$6)^(T67+1))</f>
        <v>1540</v>
      </c>
      <c r="V67" s="13" t="n">
        <f aca="false">IF($A67&lt;=$G$6,$E$6*$F$6/4,IF(S67&gt;=$B$8+$B$9,U67*$B$4*(1+$B$5)^(($G$6+$B$8+T67*($B$8+$B$10))/4)/4,0))</f>
        <v>107157.91078837</v>
      </c>
      <c r="W67" s="13" t="n">
        <f aca="false">IF($A67&lt;=$G$6,$E$6*$F$6,IF(S67&gt;=$B$8,U67*$B$4*(1+$B$5)^(($G$6+$B$8+T67*($B$8+$B$10))/4),0))</f>
        <v>428631.643153479</v>
      </c>
      <c r="X67" s="13" t="n">
        <f aca="false">IF($A67&lt;=$G$6,0,IF(S67=0,U67*$B$6*(1+$B$7)^(($G$6+T67*($B$8+$B$10))/4),0)+IF(S67=$B$8,$B$11*$B$4*(1+$B$5)^(($G$6+$B$8+T67*($B$8+$B$10))/4)*U67,0))</f>
        <v>0</v>
      </c>
      <c r="Y67" s="23" t="n">
        <f aca="false">IF($A67&lt;=$G$6,0,IF(S67&lt;$B$8,U67,0))</f>
        <v>0</v>
      </c>
      <c r="Z67" s="23" t="n">
        <f aca="false">$A67-$G$7-1</f>
        <v>31</v>
      </c>
      <c r="AA67" s="23" t="n">
        <f aca="false">IF(Z67&lt;0,-1,MOD(Z67,$B$8+$B$10))</f>
        <v>14</v>
      </c>
      <c r="AB67" s="23" t="n">
        <f aca="false">IF(Z67&lt;0,0,INT(Z67/($B$8+$B$10)))</f>
        <v>1</v>
      </c>
      <c r="AC67" s="23" t="n">
        <f aca="false">IF($A67&lt;=$G$7,$E$7,$E$7*(1-$H$7)^(AB67+1))</f>
        <v>1000</v>
      </c>
      <c r="AD67" s="13" t="n">
        <f aca="false">IF($A67&lt;=$G$7,$E$7*$F$7/4,IF(AA67&gt;=$B$8+$B$9,AC67*$B$4*(1+$B$5)^(($G$7+$B$8+AB67*($B$8+$B$10))/4)/4,0))</f>
        <v>68810.3845999103</v>
      </c>
      <c r="AE67" s="13" t="n">
        <f aca="false">IF($A67&lt;=$G$7,$E$7*$F$7,IF(AA67&gt;=$B$8,AC67*$B$4*(1+$B$5)^(($G$7+$B$8+AB67*($B$8+$B$10))/4),0))</f>
        <v>275241.538399641</v>
      </c>
      <c r="AF67" s="13" t="n">
        <f aca="false">IF($A67&lt;=$G$7,0,IF(AA67=0,AC67*$B$6*(1+$B$7)^(($G$7+AB67*($B$8+$B$10))/4),0)+IF(AA67=$B$8,$B$11*$B$4*(1+$B$5)^(($G$7+$B$8+AB67*($B$8+$B$10))/4)*AC67,0))</f>
        <v>0</v>
      </c>
      <c r="AG67" s="23" t="n">
        <f aca="false">IF($A67&lt;=$G$7,0,IF(AA67&lt;$B$8,AC67,0))</f>
        <v>0</v>
      </c>
      <c r="AH67" s="23" t="n">
        <f aca="false">$A67-$G$8-1</f>
        <v>37</v>
      </c>
      <c r="AI67" s="23" t="n">
        <f aca="false">IF(AH67&lt;0,-1,MOD(AH67,$B$8+$B$10))</f>
        <v>3</v>
      </c>
      <c r="AJ67" s="23" t="n">
        <f aca="false">IF(AH67&lt;0,0,INT(AH67/($B$8+$B$10)))</f>
        <v>2</v>
      </c>
      <c r="AK67" s="23" t="n">
        <f aca="false">IF($A67&lt;=$G$8,$E$8,$E$8*(1-$H$8)^(AJ67+1))</f>
        <v>2160</v>
      </c>
      <c r="AL67" s="13" t="n">
        <f aca="false">IF($A67&lt;=$G$8,$E$8*$F$8/4,IF(AI67&gt;=$B$8+$B$9,AK67*$B$4*(1+$B$5)^(($G$8+$B$8+AJ67*($B$8+$B$10))/4)/4,0))</f>
        <v>0</v>
      </c>
      <c r="AM67" s="13" t="n">
        <f aca="false">IF($A67&lt;=$G$8,$E$8*$F$8,IF(AI67&gt;=$B$8,AK67*$B$4*(1+$B$5)^(($G$8+$B$8+AJ67*($B$8+$B$10))/4),0))</f>
        <v>0</v>
      </c>
      <c r="AN67" s="13" t="n">
        <f aca="false">IF($A67&lt;=$G$8,0,IF(AI67=0,AK67*$B$6*(1+$B$7)^(($G$8+AJ67*($B$8+$B$10))/4),0)+IF(AI67=$B$8,$B$11*$B$4*(1+$B$5)^(($G$8+$B$8+AJ67*($B$8+$B$10))/4)*AK67,0))</f>
        <v>0</v>
      </c>
      <c r="AO67" s="23" t="n">
        <f aca="false">IF($A67&lt;=$G$8,0,IF(AI67&lt;$B$8,AK67,0))</f>
        <v>2160</v>
      </c>
      <c r="AP67" s="13" t="n">
        <f aca="false">F67+N67+V67+AD67+AL67</f>
        <v>469306.964937698</v>
      </c>
      <c r="AQ67" s="13" t="n">
        <f aca="false">G67+O67+W67+AE67+AM67</f>
        <v>1877227.85975079</v>
      </c>
      <c r="AR67" s="13" t="n">
        <f aca="false">H67+P67+X67+AF67+AN67+IF($A67=$B$15,$B$14,0)</f>
        <v>0</v>
      </c>
      <c r="AS67" s="23" t="n">
        <f aca="false">I67+Q67+Y67+AG67+AO67</f>
        <v>5260</v>
      </c>
      <c r="AT67" s="13" t="n">
        <f aca="false">AP67*(1-$B$12)-AS67*$B$13/4</f>
        <v>368823.547041436</v>
      </c>
      <c r="AU67" s="13" t="n">
        <f aca="false">0</f>
        <v>0</v>
      </c>
      <c r="AV67" s="13" t="n">
        <f aca="false">AT67-AR67-AU67</f>
        <v>368823.547041436</v>
      </c>
      <c r="AW67" s="23" t="n">
        <f aca="false">(1+$B$16)^(-$A67/4)</f>
        <v>0.492080155311421</v>
      </c>
      <c r="AX67" s="13" t="n">
        <f aca="false">AV67*AW67</f>
        <v>181490.748310659</v>
      </c>
      <c r="AY67" s="13" t="n">
        <f aca="false">AV67</f>
        <v>368823.547041436</v>
      </c>
    </row>
    <row r="68" customFormat="false" ht="15" hidden="false" customHeight="false" outlineLevel="0" collapsed="false">
      <c r="A68" s="0" t="n">
        <v>39</v>
      </c>
      <c r="B68" s="0" t="n">
        <f aca="false">$A68-$G$4-1</f>
        <v>28</v>
      </c>
      <c r="C68" s="0" t="n">
        <f aca="false">IF(B68&lt;0,-1,MOD(B68,$B$8+$B$10))</f>
        <v>11</v>
      </c>
      <c r="D68" s="0" t="n">
        <f aca="false">IF(B68&lt;0,0,INT(B68/($B$8+$B$10)))</f>
        <v>1</v>
      </c>
      <c r="E68" s="0" t="n">
        <f aca="false">IF($A68&lt;=$G$4,$E$4,$E$4*(1-$H$4)^(D68+1))</f>
        <v>4200</v>
      </c>
      <c r="F68" s="13" t="n">
        <f aca="false">IF($A68&lt;=$G$4,$E$4*$F$4/4,IF(C68&gt;=$B$8+$B$9,E68*$B$4*(1+$B$5)^(($G$4+$B$8+D68*($B$8+$B$10))/4)/4,0))</f>
        <v>293338.669549418</v>
      </c>
      <c r="G68" s="13" t="n">
        <f aca="false">IF($A68&lt;=$G$4,$E$4*$F$4,IF(C68&gt;=$B$8,E68*$B$4*(1+$B$5)^(($G$4+$B$8+D68*($B$8+$B$10))/4),0))</f>
        <v>1173354.67819767</v>
      </c>
      <c r="H68" s="13" t="n">
        <f aca="false">IF($A68&lt;=$G$4,0,IF(C68=0,E68*$B$6*(1+$B$7)^(($G$4+D68*($B$8+$B$10))/4),0)+IF(C68=$B$8,$B$11*$B$4*(1+$B$5)^(($G$4+$B$8+D68*($B$8+$B$10))/4)*E68,0))</f>
        <v>0</v>
      </c>
      <c r="I68" s="23" t="n">
        <f aca="false">IF($A68&lt;=$G$4,0,IF(C68&lt;$B$8,E68,0))</f>
        <v>0</v>
      </c>
      <c r="J68" s="23" t="n">
        <f aca="false">$A68-$G$5-1</f>
        <v>22</v>
      </c>
      <c r="K68" s="23" t="n">
        <f aca="false">IF(J68&lt;0,-1,MOD(J68,$B$8+$B$10))</f>
        <v>5</v>
      </c>
      <c r="L68" s="23" t="n">
        <f aca="false">IF(J68&lt;0,0,INT(J68/($B$8+$B$10)))</f>
        <v>1</v>
      </c>
      <c r="M68" s="23" t="n">
        <f aca="false">IF($A68&lt;=$G$5,$E$5,$E$5*(1-$H$5)^(L68+1))</f>
        <v>3100</v>
      </c>
      <c r="N68" s="13" t="n">
        <f aca="false">IF($A68&lt;=$G$5,$E$5*$F$5/4,IF(K68&gt;=$B$8+$B$9,M68*$B$4*(1+$B$5)^(($G$5+$B$8+L68*($B$8+$B$10))/4)/4,0))</f>
        <v>0</v>
      </c>
      <c r="O68" s="13" t="n">
        <f aca="false">IF($A68&lt;=$G$5,$E$5*$F$5,IF(K68&gt;=$B$8,M68*$B$4*(1+$B$5)^(($G$5+$B$8+L68*($B$8+$B$10))/4),0))</f>
        <v>885606.460433309</v>
      </c>
      <c r="P68" s="13" t="n">
        <f aca="false">IF($A68&lt;=$G$5,0,IF(K68=0,M68*$B$6*(1+$B$7)^(($G$5+L68*($B$8+$B$10))/4),0)+IF(K68=$B$8,$B$11*$B$4*(1+$B$5)^(($G$5+$B$8+L68*($B$8+$B$10))/4)*M68,0))</f>
        <v>106272.775251997</v>
      </c>
      <c r="Q68" s="23" t="n">
        <f aca="false">IF($A68&lt;=$G$5,0,IF(K68&lt;$B$8,M68,0))</f>
        <v>0</v>
      </c>
      <c r="R68" s="23" t="n">
        <f aca="false">$A68-$G$6-1</f>
        <v>12</v>
      </c>
      <c r="S68" s="23" t="n">
        <f aca="false">IF(R68&lt;0,-1,MOD(R68,$B$8+$B$10))</f>
        <v>12</v>
      </c>
      <c r="T68" s="23" t="n">
        <f aca="false">IF(R68&lt;0,0,INT(R68/($B$8+$B$10)))</f>
        <v>0</v>
      </c>
      <c r="U68" s="23" t="n">
        <f aca="false">IF($A68&lt;=$G$6,$E$6,$E$6*(1-$H$6)^(T68+1))</f>
        <v>1540</v>
      </c>
      <c r="V68" s="13" t="n">
        <f aca="false">IF($A68&lt;=$G$6,$E$6*$F$6/4,IF(S68&gt;=$B$8+$B$9,U68*$B$4*(1+$B$5)^(($G$6+$B$8+T68*($B$8+$B$10))/4)/4,0))</f>
        <v>107157.91078837</v>
      </c>
      <c r="W68" s="13" t="n">
        <f aca="false">IF($A68&lt;=$G$6,$E$6*$F$6,IF(S68&gt;=$B$8,U68*$B$4*(1+$B$5)^(($G$6+$B$8+T68*($B$8+$B$10))/4),0))</f>
        <v>428631.643153479</v>
      </c>
      <c r="X68" s="13" t="n">
        <f aca="false">IF($A68&lt;=$G$6,0,IF(S68=0,U68*$B$6*(1+$B$7)^(($G$6+T68*($B$8+$B$10))/4),0)+IF(S68=$B$8,$B$11*$B$4*(1+$B$5)^(($G$6+$B$8+T68*($B$8+$B$10))/4)*U68,0))</f>
        <v>0</v>
      </c>
      <c r="Y68" s="23" t="n">
        <f aca="false">IF($A68&lt;=$G$6,0,IF(S68&lt;$B$8,U68,0))</f>
        <v>0</v>
      </c>
      <c r="Z68" s="23" t="n">
        <f aca="false">$A68-$G$7-1</f>
        <v>32</v>
      </c>
      <c r="AA68" s="23" t="n">
        <f aca="false">IF(Z68&lt;0,-1,MOD(Z68,$B$8+$B$10))</f>
        <v>15</v>
      </c>
      <c r="AB68" s="23" t="n">
        <f aca="false">IF(Z68&lt;0,0,INT(Z68/($B$8+$B$10)))</f>
        <v>1</v>
      </c>
      <c r="AC68" s="23" t="n">
        <f aca="false">IF($A68&lt;=$G$7,$E$7,$E$7*(1-$H$7)^(AB68+1))</f>
        <v>1000</v>
      </c>
      <c r="AD68" s="13" t="n">
        <f aca="false">IF($A68&lt;=$G$7,$E$7*$F$7/4,IF(AA68&gt;=$B$8+$B$9,AC68*$B$4*(1+$B$5)^(($G$7+$B$8+AB68*($B$8+$B$10))/4)/4,0))</f>
        <v>68810.3845999103</v>
      </c>
      <c r="AE68" s="13" t="n">
        <f aca="false">IF($A68&lt;=$G$7,$E$7*$F$7,IF(AA68&gt;=$B$8,AC68*$B$4*(1+$B$5)^(($G$7+$B$8+AB68*($B$8+$B$10))/4),0))</f>
        <v>275241.538399641</v>
      </c>
      <c r="AF68" s="13" t="n">
        <f aca="false">IF($A68&lt;=$G$7,0,IF(AA68=0,AC68*$B$6*(1+$B$7)^(($G$7+AB68*($B$8+$B$10))/4),0)+IF(AA68=$B$8,$B$11*$B$4*(1+$B$5)^(($G$7+$B$8+AB68*($B$8+$B$10))/4)*AC68,0))</f>
        <v>0</v>
      </c>
      <c r="AG68" s="23" t="n">
        <f aca="false">IF($A68&lt;=$G$7,0,IF(AA68&lt;$B$8,AC68,0))</f>
        <v>0</v>
      </c>
      <c r="AH68" s="23" t="n">
        <f aca="false">$A68-$G$8-1</f>
        <v>38</v>
      </c>
      <c r="AI68" s="23" t="n">
        <f aca="false">IF(AH68&lt;0,-1,MOD(AH68,$B$8+$B$10))</f>
        <v>4</v>
      </c>
      <c r="AJ68" s="23" t="n">
        <f aca="false">IF(AH68&lt;0,0,INT(AH68/($B$8+$B$10)))</f>
        <v>2</v>
      </c>
      <c r="AK68" s="23" t="n">
        <f aca="false">IF($A68&lt;=$G$8,$E$8,$E$8*(1-$H$8)^(AJ68+1))</f>
        <v>2160</v>
      </c>
      <c r="AL68" s="13" t="n">
        <f aca="false">IF($A68&lt;=$G$8,$E$8*$F$8/4,IF(AI68&gt;=$B$8+$B$9,AK68*$B$4*(1+$B$5)^(($G$8+$B$8+AJ68*($B$8+$B$10))/4)/4,0))</f>
        <v>0</v>
      </c>
      <c r="AM68" s="13" t="n">
        <f aca="false">IF($A68&lt;=$G$8,$E$8*$F$8,IF(AI68&gt;=$B$8,AK68*$B$4*(1+$B$5)^(($G$8+$B$8+AJ68*($B$8+$B$10))/4),0))</f>
        <v>0</v>
      </c>
      <c r="AN68" s="13" t="n">
        <f aca="false">IF($A68&lt;=$G$8,0,IF(AI68=0,AK68*$B$6*(1+$B$7)^(($G$8+AJ68*($B$8+$B$10))/4),0)+IF(AI68=$B$8,$B$11*$B$4*(1+$B$5)^(($G$8+$B$8+AJ68*($B$8+$B$10))/4)*AK68,0))</f>
        <v>0</v>
      </c>
      <c r="AO68" s="23" t="n">
        <f aca="false">IF($A68&lt;=$G$8,0,IF(AI68&lt;$B$8,AK68,0))</f>
        <v>2160</v>
      </c>
      <c r="AP68" s="13" t="n">
        <f aca="false">F68+N68+V68+AD68+AL68</f>
        <v>469306.964937698</v>
      </c>
      <c r="AQ68" s="13" t="n">
        <f aca="false">G68+O68+W68+AE68+AM68</f>
        <v>2762834.3201841</v>
      </c>
      <c r="AR68" s="13" t="n">
        <f aca="false">H68+P68+X68+AF68+AN68+IF($A68=$B$15,$B$14,0)</f>
        <v>106272.775251997</v>
      </c>
      <c r="AS68" s="23" t="n">
        <f aca="false">I68+Q68+Y68+AG68+AO68</f>
        <v>2160</v>
      </c>
      <c r="AT68" s="13" t="n">
        <f aca="false">AP68*(1-$B$12)-AS68*$B$13/4</f>
        <v>411448.547041436</v>
      </c>
      <c r="AU68" s="13" t="n">
        <f aca="false">0</f>
        <v>0</v>
      </c>
      <c r="AV68" s="13" t="n">
        <f aca="false">AT68-AR68-AU68</f>
        <v>305175.771789439</v>
      </c>
      <c r="AW68" s="23" t="n">
        <f aca="false">(1+$B$16)^(-$A68/4)</f>
        <v>0.482982651492941</v>
      </c>
      <c r="AX68" s="13" t="n">
        <f aca="false">AV68*AW68</f>
        <v>147394.603430268</v>
      </c>
      <c r="AY68" s="13" t="n">
        <f aca="false">AV68</f>
        <v>305175.771789439</v>
      </c>
    </row>
    <row r="69" customFormat="false" ht="15" hidden="false" customHeight="false" outlineLevel="0" collapsed="false">
      <c r="A69" s="0" t="n">
        <v>40</v>
      </c>
      <c r="B69" s="0" t="n">
        <f aca="false">$A69-$G$4-1</f>
        <v>29</v>
      </c>
      <c r="C69" s="0" t="n">
        <f aca="false">IF(B69&lt;0,-1,MOD(B69,$B$8+$B$10))</f>
        <v>12</v>
      </c>
      <c r="D69" s="0" t="n">
        <f aca="false">IF(B69&lt;0,0,INT(B69/($B$8+$B$10)))</f>
        <v>1</v>
      </c>
      <c r="E69" s="0" t="n">
        <f aca="false">IF($A69&lt;=$G$4,$E$4,$E$4*(1-$H$4)^(D69+1))</f>
        <v>4200</v>
      </c>
      <c r="F69" s="13" t="n">
        <f aca="false">IF($A69&lt;=$G$4,$E$4*$F$4/4,IF(C69&gt;=$B$8+$B$9,E69*$B$4*(1+$B$5)^(($G$4+$B$8+D69*($B$8+$B$10))/4)/4,0))</f>
        <v>293338.669549418</v>
      </c>
      <c r="G69" s="13" t="n">
        <f aca="false">IF($A69&lt;=$G$4,$E$4*$F$4,IF(C69&gt;=$B$8,E69*$B$4*(1+$B$5)^(($G$4+$B$8+D69*($B$8+$B$10))/4),0))</f>
        <v>1173354.67819767</v>
      </c>
      <c r="H69" s="13" t="n">
        <f aca="false">IF($A69&lt;=$G$4,0,IF(C69=0,E69*$B$6*(1+$B$7)^(($G$4+D69*($B$8+$B$10))/4),0)+IF(C69=$B$8,$B$11*$B$4*(1+$B$5)^(($G$4+$B$8+D69*($B$8+$B$10))/4)*E69,0))</f>
        <v>0</v>
      </c>
      <c r="I69" s="23" t="n">
        <f aca="false">IF($A69&lt;=$G$4,0,IF(C69&lt;$B$8,E69,0))</f>
        <v>0</v>
      </c>
      <c r="J69" s="23" t="n">
        <f aca="false">$A69-$G$5-1</f>
        <v>23</v>
      </c>
      <c r="K69" s="23" t="n">
        <f aca="false">IF(J69&lt;0,-1,MOD(J69,$B$8+$B$10))</f>
        <v>6</v>
      </c>
      <c r="L69" s="23" t="n">
        <f aca="false">IF(J69&lt;0,0,INT(J69/($B$8+$B$10)))</f>
        <v>1</v>
      </c>
      <c r="M69" s="23" t="n">
        <f aca="false">IF($A69&lt;=$G$5,$E$5,$E$5*(1-$H$5)^(L69+1))</f>
        <v>3100</v>
      </c>
      <c r="N69" s="13" t="n">
        <f aca="false">IF($A69&lt;=$G$5,$E$5*$F$5/4,IF(K69&gt;=$B$8+$B$9,M69*$B$4*(1+$B$5)^(($G$5+$B$8+L69*($B$8+$B$10))/4)/4,0))</f>
        <v>0</v>
      </c>
      <c r="O69" s="13" t="n">
        <f aca="false">IF($A69&lt;=$G$5,$E$5*$F$5,IF(K69&gt;=$B$8,M69*$B$4*(1+$B$5)^(($G$5+$B$8+L69*($B$8+$B$10))/4),0))</f>
        <v>885606.460433309</v>
      </c>
      <c r="P69" s="13" t="n">
        <f aca="false">IF($A69&lt;=$G$5,0,IF(K69=0,M69*$B$6*(1+$B$7)^(($G$5+L69*($B$8+$B$10))/4),0)+IF(K69=$B$8,$B$11*$B$4*(1+$B$5)^(($G$5+$B$8+L69*($B$8+$B$10))/4)*M69,0))</f>
        <v>0</v>
      </c>
      <c r="Q69" s="23" t="n">
        <f aca="false">IF($A69&lt;=$G$5,0,IF(K69&lt;$B$8,M69,0))</f>
        <v>0</v>
      </c>
      <c r="R69" s="23" t="n">
        <f aca="false">$A69-$G$6-1</f>
        <v>13</v>
      </c>
      <c r="S69" s="23" t="n">
        <f aca="false">IF(R69&lt;0,-1,MOD(R69,$B$8+$B$10))</f>
        <v>13</v>
      </c>
      <c r="T69" s="23" t="n">
        <f aca="false">IF(R69&lt;0,0,INT(R69/($B$8+$B$10)))</f>
        <v>0</v>
      </c>
      <c r="U69" s="23" t="n">
        <f aca="false">IF($A69&lt;=$G$6,$E$6,$E$6*(1-$H$6)^(T69+1))</f>
        <v>1540</v>
      </c>
      <c r="V69" s="13" t="n">
        <f aca="false">IF($A69&lt;=$G$6,$E$6*$F$6/4,IF(S69&gt;=$B$8+$B$9,U69*$B$4*(1+$B$5)^(($G$6+$B$8+T69*($B$8+$B$10))/4)/4,0))</f>
        <v>107157.91078837</v>
      </c>
      <c r="W69" s="13" t="n">
        <f aca="false">IF($A69&lt;=$G$6,$E$6*$F$6,IF(S69&gt;=$B$8,U69*$B$4*(1+$B$5)^(($G$6+$B$8+T69*($B$8+$B$10))/4),0))</f>
        <v>428631.643153479</v>
      </c>
      <c r="X69" s="13" t="n">
        <f aca="false">IF($A69&lt;=$G$6,0,IF(S69=0,U69*$B$6*(1+$B$7)^(($G$6+T69*($B$8+$B$10))/4),0)+IF(S69=$B$8,$B$11*$B$4*(1+$B$5)^(($G$6+$B$8+T69*($B$8+$B$10))/4)*U69,0))</f>
        <v>0</v>
      </c>
      <c r="Y69" s="23" t="n">
        <f aca="false">IF($A69&lt;=$G$6,0,IF(S69&lt;$B$8,U69,0))</f>
        <v>0</v>
      </c>
      <c r="Z69" s="23" t="n">
        <f aca="false">$A69-$G$7-1</f>
        <v>33</v>
      </c>
      <c r="AA69" s="23" t="n">
        <f aca="false">IF(Z69&lt;0,-1,MOD(Z69,$B$8+$B$10))</f>
        <v>16</v>
      </c>
      <c r="AB69" s="23" t="n">
        <f aca="false">IF(Z69&lt;0,0,INT(Z69/($B$8+$B$10)))</f>
        <v>1</v>
      </c>
      <c r="AC69" s="23" t="n">
        <f aca="false">IF($A69&lt;=$G$7,$E$7,$E$7*(1-$H$7)^(AB69+1))</f>
        <v>1000</v>
      </c>
      <c r="AD69" s="13" t="n">
        <f aca="false">IF($A69&lt;=$G$7,$E$7*$F$7/4,IF(AA69&gt;=$B$8+$B$9,AC69*$B$4*(1+$B$5)^(($G$7+$B$8+AB69*($B$8+$B$10))/4)/4,0))</f>
        <v>68810.3845999103</v>
      </c>
      <c r="AE69" s="13" t="n">
        <f aca="false">IF($A69&lt;=$G$7,$E$7*$F$7,IF(AA69&gt;=$B$8,AC69*$B$4*(1+$B$5)^(($G$7+$B$8+AB69*($B$8+$B$10))/4),0))</f>
        <v>275241.538399641</v>
      </c>
      <c r="AF69" s="13" t="n">
        <f aca="false">IF($A69&lt;=$G$7,0,IF(AA69=0,AC69*$B$6*(1+$B$7)^(($G$7+AB69*($B$8+$B$10))/4),0)+IF(AA69=$B$8,$B$11*$B$4*(1+$B$5)^(($G$7+$B$8+AB69*($B$8+$B$10))/4)*AC69,0))</f>
        <v>0</v>
      </c>
      <c r="AG69" s="23" t="n">
        <f aca="false">IF($A69&lt;=$G$7,0,IF(AA69&lt;$B$8,AC69,0))</f>
        <v>0</v>
      </c>
      <c r="AH69" s="23" t="n">
        <f aca="false">$A69-$G$8-1</f>
        <v>39</v>
      </c>
      <c r="AI69" s="23" t="n">
        <f aca="false">IF(AH69&lt;0,-1,MOD(AH69,$B$8+$B$10))</f>
        <v>5</v>
      </c>
      <c r="AJ69" s="23" t="n">
        <f aca="false">IF(AH69&lt;0,0,INT(AH69/($B$8+$B$10)))</f>
        <v>2</v>
      </c>
      <c r="AK69" s="23" t="n">
        <f aca="false">IF($A69&lt;=$G$8,$E$8,$E$8*(1-$H$8)^(AJ69+1))</f>
        <v>2160</v>
      </c>
      <c r="AL69" s="13" t="n">
        <f aca="false">IF($A69&lt;=$G$8,$E$8*$F$8/4,IF(AI69&gt;=$B$8+$B$9,AK69*$B$4*(1+$B$5)^(($G$8+$B$8+AJ69*($B$8+$B$10))/4)/4,0))</f>
        <v>0</v>
      </c>
      <c r="AM69" s="13" t="n">
        <f aca="false">IF($A69&lt;=$G$8,$E$8*$F$8,IF(AI69&gt;=$B$8,AK69*$B$4*(1+$B$5)^(($G$8+$B$8+AJ69*($B$8+$B$10))/4),0))</f>
        <v>619368.827705476</v>
      </c>
      <c r="AN69" s="13" t="n">
        <f aca="false">IF($A69&lt;=$G$8,0,IF(AI69=0,AK69*$B$6*(1+$B$7)^(($G$8+AJ69*($B$8+$B$10))/4),0)+IF(AI69=$B$8,$B$11*$B$4*(1+$B$5)^(($G$8+$B$8+AJ69*($B$8+$B$10))/4)*AK69,0))</f>
        <v>74324.2593246571</v>
      </c>
      <c r="AO69" s="23" t="n">
        <f aca="false">IF($A69&lt;=$G$8,0,IF(AI69&lt;$B$8,AK69,0))</f>
        <v>0</v>
      </c>
      <c r="AP69" s="13" t="n">
        <f aca="false">F69+N69+V69+AD69+AL69</f>
        <v>469306.964937698</v>
      </c>
      <c r="AQ69" s="13" t="n">
        <f aca="false">G69+O69+W69+AE69+AM69</f>
        <v>3382203.14788958</v>
      </c>
      <c r="AR69" s="13" t="n">
        <f aca="false">H69+P69+X69+AF69+AN69+IF($A69=$B$15,$B$14,0)</f>
        <v>74324.2593246571</v>
      </c>
      <c r="AS69" s="23" t="n">
        <f aca="false">I69+Q69+Y69+AG69+AO69</f>
        <v>0</v>
      </c>
      <c r="AT69" s="13" t="n">
        <f aca="false">AP69*(1-$B$12)-AS69*$B$13/4</f>
        <v>441148.547041436</v>
      </c>
      <c r="AU69" s="13" t="n">
        <f aca="false">0</f>
        <v>0</v>
      </c>
      <c r="AV69" s="13" t="n">
        <f aca="false">AT69-AR69-AU69</f>
        <v>366824.287716779</v>
      </c>
      <c r="AW69" s="23" t="n">
        <f aca="false">(1+$B$16)^(-$A69/4)</f>
        <v>0.474053340955239</v>
      </c>
      <c r="AX69" s="13" t="n">
        <f aca="false">AV69*AW69</f>
        <v>173894.279135665</v>
      </c>
      <c r="AY69" s="13" t="n">
        <f aca="false">AV69+$J$9</f>
        <v>40774332.6055356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Y6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7" min="4" style="0" width="13"/>
    <col collapsed="false" customWidth="true" hidden="false" outlineLevel="0" max="8" min="8" style="0" width="12"/>
    <col collapsed="false" customWidth="true" hidden="false" outlineLevel="0" max="9" min="9" style="0" width="44"/>
    <col collapsed="false" customWidth="true" hidden="false" outlineLevel="0" max="10" min="10" style="0" width="16"/>
  </cols>
  <sheetData>
    <row r="1" customFormat="false" ht="16.15" hidden="false" customHeight="false" outlineLevel="0" collapsed="false">
      <c r="A1" s="5" t="s">
        <v>221</v>
      </c>
    </row>
    <row r="2" customFormat="false" ht="15" hidden="false" customHeight="false" outlineLevel="0" collapsed="false">
      <c r="A2" s="22" t="s">
        <v>222</v>
      </c>
    </row>
    <row r="3" customFormat="false" ht="15" hidden="false" customHeight="false" outlineLevel="0" collapsed="false">
      <c r="A3" s="19" t="s">
        <v>147</v>
      </c>
      <c r="B3" s="19" t="s">
        <v>148</v>
      </c>
      <c r="D3" s="19" t="s">
        <v>136</v>
      </c>
      <c r="E3" s="19" t="s">
        <v>137</v>
      </c>
      <c r="F3" s="19" t="s">
        <v>138</v>
      </c>
      <c r="G3" s="19" t="s">
        <v>139</v>
      </c>
      <c r="H3" s="19" t="s">
        <v>149</v>
      </c>
      <c r="I3" s="19" t="s">
        <v>150</v>
      </c>
      <c r="J3" s="19" t="s">
        <v>148</v>
      </c>
    </row>
    <row r="4" customFormat="false" ht="15" hidden="false" customHeight="false" outlineLevel="0" collapsed="false">
      <c r="A4" s="0" t="s">
        <v>119</v>
      </c>
      <c r="B4" s="21" t="n">
        <v>345</v>
      </c>
      <c r="D4" s="23" t="s">
        <v>223</v>
      </c>
      <c r="E4" s="13" t="n">
        <f aca="false">SUM('7. Office leases'!B3:B7)</f>
        <v>12000</v>
      </c>
      <c r="F4" s="21" t="n">
        <v>0</v>
      </c>
      <c r="G4" s="25" t="n">
        <f aca="false">$B$23</f>
        <v>6</v>
      </c>
      <c r="H4" s="26" t="n">
        <f aca="false">$B$21</f>
        <v>0</v>
      </c>
      <c r="I4" s="23" t="s">
        <v>151</v>
      </c>
      <c r="J4" s="20" t="n">
        <f aca="false">$B$4*(1+$B$5)^(39/4)</f>
        <v>398.89905458182</v>
      </c>
    </row>
    <row r="5" customFormat="false" ht="15" hidden="false" customHeight="false" outlineLevel="0" collapsed="false">
      <c r="A5" s="0" t="s">
        <v>120</v>
      </c>
      <c r="B5" s="27" t="n">
        <f aca="false">'6. Office inputs'!B4</f>
        <v>0.015</v>
      </c>
      <c r="D5" s="23" t="s">
        <v>224</v>
      </c>
      <c r="E5" s="30" t="n">
        <v>0</v>
      </c>
      <c r="F5" s="21" t="n">
        <v>0</v>
      </c>
      <c r="G5" s="31" t="n">
        <v>0</v>
      </c>
      <c r="H5" s="26" t="n">
        <f aca="false">$B$21</f>
        <v>0</v>
      </c>
      <c r="I5" s="23" t="s">
        <v>152</v>
      </c>
      <c r="J5" s="20" t="n">
        <f aca="false">$B$6*(1+$B$7)^(39/4)</f>
        <v>534.326825242175</v>
      </c>
    </row>
    <row r="6" customFormat="false" ht="15" hidden="false" customHeight="false" outlineLevel="0" collapsed="false">
      <c r="A6" s="0" t="s">
        <v>121</v>
      </c>
      <c r="B6" s="20" t="n">
        <f aca="false">'6. Office inputs'!B5</f>
        <v>420</v>
      </c>
      <c r="D6" s="23" t="s">
        <v>224</v>
      </c>
      <c r="E6" s="30" t="n">
        <v>0</v>
      </c>
      <c r="F6" s="21" t="n">
        <v>0</v>
      </c>
      <c r="G6" s="31" t="n">
        <v>0</v>
      </c>
      <c r="H6" s="26" t="n">
        <f aca="false">$B$21</f>
        <v>0</v>
      </c>
      <c r="I6" s="23" t="s">
        <v>153</v>
      </c>
      <c r="J6" s="13" t="n">
        <f aca="false">AQ69</f>
        <v>4249285.53631174</v>
      </c>
    </row>
    <row r="7" customFormat="false" ht="15" hidden="false" customHeight="false" outlineLevel="0" collapsed="false">
      <c r="A7" s="0" t="s">
        <v>122</v>
      </c>
      <c r="B7" s="27" t="n">
        <f aca="false">'6. Office inputs'!B6</f>
        <v>0.025</v>
      </c>
      <c r="D7" s="23" t="s">
        <v>224</v>
      </c>
      <c r="E7" s="30" t="n">
        <v>0</v>
      </c>
      <c r="F7" s="21" t="n">
        <v>0</v>
      </c>
      <c r="G7" s="31" t="n">
        <v>0</v>
      </c>
      <c r="H7" s="26" t="n">
        <f aca="false">$B$21</f>
        <v>0</v>
      </c>
      <c r="I7" s="23" t="s">
        <v>154</v>
      </c>
      <c r="J7" s="13" t="n">
        <f aca="false">AS69</f>
        <v>0</v>
      </c>
    </row>
    <row r="8" customFormat="false" ht="15" hidden="false" customHeight="false" outlineLevel="0" collapsed="false">
      <c r="A8" s="0" t="s">
        <v>123</v>
      </c>
      <c r="B8" s="28" t="n">
        <v>1</v>
      </c>
      <c r="D8" s="23" t="s">
        <v>224</v>
      </c>
      <c r="E8" s="30" t="n">
        <v>0</v>
      </c>
      <c r="F8" s="21" t="n">
        <v>0</v>
      </c>
      <c r="G8" s="31" t="n">
        <v>0</v>
      </c>
      <c r="H8" s="26" t="n">
        <f aca="false">$B$21</f>
        <v>0</v>
      </c>
      <c r="I8" s="23" t="s">
        <v>155</v>
      </c>
      <c r="J8" s="13" t="n">
        <f aca="false">(J6+J7*J4)*(1-$B$12)</f>
        <v>3994328.40413304</v>
      </c>
    </row>
    <row r="9" customFormat="false" ht="15" hidden="false" customHeight="false" outlineLevel="0" collapsed="false">
      <c r="A9" s="0" t="s">
        <v>124</v>
      </c>
      <c r="B9" s="28" t="n">
        <v>2</v>
      </c>
      <c r="I9" s="23" t="s">
        <v>156</v>
      </c>
      <c r="J9" s="13" t="n">
        <f aca="false">(J8/$B$17-J7*J5)*(1-$B$19)</f>
        <v>65573557.9678507</v>
      </c>
    </row>
    <row r="10" customFormat="false" ht="15" hidden="false" customHeight="false" outlineLevel="0" collapsed="false">
      <c r="A10" s="0" t="s">
        <v>125</v>
      </c>
      <c r="B10" s="28" t="n">
        <v>40</v>
      </c>
      <c r="I10" s="23" t="s">
        <v>157</v>
      </c>
      <c r="J10" s="13" t="n">
        <f aca="false">SUM(AX29:AX69)</f>
        <v>-4573585.55039979</v>
      </c>
    </row>
    <row r="11" customFormat="false" ht="15" hidden="false" customHeight="false" outlineLevel="0" collapsed="false">
      <c r="A11" s="0" t="s">
        <v>126</v>
      </c>
      <c r="B11" s="27" t="n">
        <f aca="false">'6. Office inputs'!B10</f>
        <v>0.12</v>
      </c>
      <c r="I11" s="23" t="s">
        <v>158</v>
      </c>
      <c r="J11" s="13" t="n">
        <f aca="false">J9*AW69</f>
        <v>31085364.2329816</v>
      </c>
    </row>
    <row r="12" customFormat="false" ht="15" hidden="false" customHeight="false" outlineLevel="0" collapsed="false">
      <c r="A12" s="0" t="s">
        <v>127</v>
      </c>
      <c r="B12" s="27" t="n">
        <f aca="false">'6. Office inputs'!B11</f>
        <v>0.06</v>
      </c>
      <c r="I12" s="23" t="s">
        <v>159</v>
      </c>
      <c r="J12" s="13" t="n">
        <f aca="false">J10+J11</f>
        <v>26511778.6825818</v>
      </c>
    </row>
    <row r="13" customFormat="false" ht="15" hidden="false" customHeight="false" outlineLevel="0" collapsed="false">
      <c r="A13" s="0" t="s">
        <v>128</v>
      </c>
      <c r="B13" s="20" t="n">
        <f aca="false">'6. Office inputs'!B12</f>
        <v>55</v>
      </c>
      <c r="I13" s="23" t="s">
        <v>160</v>
      </c>
      <c r="J13" s="14" t="n">
        <f aca="false">J12/(1+$B$18)</f>
        <v>24893688.9038327</v>
      </c>
    </row>
    <row r="14" customFormat="false" ht="15" hidden="false" customHeight="false" outlineLevel="0" collapsed="false">
      <c r="A14" s="0" t="s">
        <v>129</v>
      </c>
      <c r="B14" s="13" t="n">
        <f aca="false">'6. Office inputs'!B13</f>
        <v>1900000</v>
      </c>
      <c r="I14" s="23" t="s">
        <v>161</v>
      </c>
      <c r="J14" s="26" t="n">
        <f aca="false">J11/J12</f>
        <v>1.17251145632883</v>
      </c>
    </row>
    <row r="15" customFormat="false" ht="15" hidden="false" customHeight="false" outlineLevel="0" collapsed="false">
      <c r="A15" s="0" t="s">
        <v>130</v>
      </c>
      <c r="B15" s="25" t="n">
        <f aca="false">'6. Office inputs'!B14</f>
        <v>12</v>
      </c>
      <c r="I15" s="23" t="s">
        <v>162</v>
      </c>
      <c r="J15" s="27" t="n">
        <f aca="false">(1+IRR(AY29:AY69,0.01))^4-1</f>
        <v>0.0356424794778183</v>
      </c>
    </row>
    <row r="16" customFormat="false" ht="15" hidden="false" customHeight="false" outlineLevel="0" collapsed="false">
      <c r="A16" s="0" t="s">
        <v>131</v>
      </c>
      <c r="B16" s="27" t="n">
        <f aca="false">'6. Office inputs'!B15</f>
        <v>0.0775</v>
      </c>
      <c r="I16" s="23" t="s">
        <v>163</v>
      </c>
      <c r="J16" s="13" t="n">
        <f aca="false">SUM(AT30:AT69)</f>
        <v>30791045.132031</v>
      </c>
    </row>
    <row r="17" customFormat="false" ht="15" hidden="false" customHeight="false" outlineLevel="0" collapsed="false">
      <c r="A17" s="0" t="s">
        <v>132</v>
      </c>
      <c r="B17" s="29" t="n">
        <v>0.06</v>
      </c>
      <c r="I17" s="23" t="s">
        <v>164</v>
      </c>
      <c r="J17" s="13" t="n">
        <f aca="false">SUM(AR30:AR69)</f>
        <v>7640090.63805648</v>
      </c>
    </row>
    <row r="18" customFormat="false" ht="15" hidden="false" customHeight="false" outlineLevel="0" collapsed="false">
      <c r="A18" s="0" t="s">
        <v>32</v>
      </c>
      <c r="B18" s="27" t="n">
        <f aca="false">'6. Office inputs'!B17</f>
        <v>0.065</v>
      </c>
      <c r="I18" s="23" t="s">
        <v>219</v>
      </c>
      <c r="J18" s="13" t="n">
        <f aca="false">J13-'E1 Hold'!$J$13</f>
        <v>-7657510.99119026</v>
      </c>
    </row>
    <row r="19" customFormat="false" ht="15" hidden="false" customHeight="false" outlineLevel="0" collapsed="false">
      <c r="A19" s="0" t="s">
        <v>133</v>
      </c>
      <c r="B19" s="27" t="n">
        <f aca="false">'6. Office inputs'!B18</f>
        <v>0.015</v>
      </c>
      <c r="I19" s="23" t="s">
        <v>220</v>
      </c>
      <c r="J19" s="26" t="n">
        <f aca="false">J13/'E1 Hold'!$J$13-1</f>
        <v>-0.235245122019637</v>
      </c>
    </row>
    <row r="20" customFormat="false" ht="15" hidden="false" customHeight="false" outlineLevel="0" collapsed="false">
      <c r="A20" s="0" t="s">
        <v>134</v>
      </c>
      <c r="B20" s="13" t="n">
        <f aca="false">'6. Office inputs'!B19</f>
        <v>43000000</v>
      </c>
    </row>
    <row r="21" customFormat="false" ht="15" hidden="false" customHeight="false" outlineLevel="0" collapsed="false">
      <c r="A21" s="0" t="s">
        <v>165</v>
      </c>
      <c r="B21" s="11" t="n">
        <v>0</v>
      </c>
    </row>
    <row r="22" customFormat="false" ht="15" hidden="false" customHeight="false" outlineLevel="0" collapsed="false">
      <c r="A22" s="0" t="s">
        <v>225</v>
      </c>
      <c r="B22" s="21" t="n">
        <v>1250</v>
      </c>
    </row>
    <row r="23" customFormat="false" ht="15" hidden="false" customHeight="false" outlineLevel="0" collapsed="false">
      <c r="A23" s="0" t="s">
        <v>226</v>
      </c>
      <c r="B23" s="28" t="n">
        <v>6</v>
      </c>
    </row>
    <row r="24" customFormat="false" ht="15" hidden="false" customHeight="false" outlineLevel="0" collapsed="false">
      <c r="A24" s="0" t="s">
        <v>227</v>
      </c>
      <c r="B24" s="32" t="n">
        <v>0.25</v>
      </c>
    </row>
    <row r="25" customFormat="false" ht="15" hidden="false" customHeight="false" outlineLevel="0" collapsed="false">
      <c r="A25" s="0" t="s">
        <v>228</v>
      </c>
      <c r="B25" s="32" t="n">
        <v>1.5</v>
      </c>
    </row>
    <row r="26" customFormat="false" ht="15" hidden="false" customHeight="false" outlineLevel="0" collapsed="false">
      <c r="A26" s="0" t="s">
        <v>229</v>
      </c>
      <c r="B26" s="13" t="n">
        <f aca="false">SUMPRODUCT('7. Office leases'!B3:B7,'7. Office leases'!C3:C7,(B24*'7. Office leases'!D3:D7/4&lt;B25)*B24*'7. Office leases'!D3:D7/4+(B24*'7. Office leases'!D3:D7/4&gt;=B25)*B25)</f>
        <v>2581010</v>
      </c>
    </row>
    <row r="28" customFormat="false" ht="15" hidden="false" customHeight="false" outlineLevel="0" collapsed="false">
      <c r="A28" s="19" t="s">
        <v>166</v>
      </c>
      <c r="B28" s="19" t="s">
        <v>167</v>
      </c>
      <c r="C28" s="19" t="s">
        <v>168</v>
      </c>
      <c r="D28" s="19" t="s">
        <v>169</v>
      </c>
      <c r="E28" s="19" t="s">
        <v>170</v>
      </c>
      <c r="F28" s="19" t="s">
        <v>171</v>
      </c>
      <c r="G28" s="19" t="s">
        <v>172</v>
      </c>
      <c r="H28" s="19" t="s">
        <v>173</v>
      </c>
      <c r="I28" s="19" t="s">
        <v>174</v>
      </c>
      <c r="J28" s="19" t="s">
        <v>175</v>
      </c>
      <c r="K28" s="19" t="s">
        <v>176</v>
      </c>
      <c r="L28" s="19" t="s">
        <v>177</v>
      </c>
      <c r="M28" s="19" t="s">
        <v>178</v>
      </c>
      <c r="N28" s="19" t="s">
        <v>179</v>
      </c>
      <c r="O28" s="19" t="s">
        <v>180</v>
      </c>
      <c r="P28" s="19" t="s">
        <v>181</v>
      </c>
      <c r="Q28" s="19" t="s">
        <v>182</v>
      </c>
      <c r="R28" s="19" t="s">
        <v>183</v>
      </c>
      <c r="S28" s="19" t="s">
        <v>184</v>
      </c>
      <c r="T28" s="19" t="s">
        <v>185</v>
      </c>
      <c r="U28" s="19" t="s">
        <v>186</v>
      </c>
      <c r="V28" s="19" t="s">
        <v>187</v>
      </c>
      <c r="W28" s="19" t="s">
        <v>188</v>
      </c>
      <c r="X28" s="19" t="s">
        <v>189</v>
      </c>
      <c r="Y28" s="19" t="s">
        <v>190</v>
      </c>
      <c r="Z28" s="19" t="s">
        <v>191</v>
      </c>
      <c r="AA28" s="19" t="s">
        <v>192</v>
      </c>
      <c r="AB28" s="19" t="s">
        <v>193</v>
      </c>
      <c r="AC28" s="19" t="s">
        <v>194</v>
      </c>
      <c r="AD28" s="19" t="s">
        <v>195</v>
      </c>
      <c r="AE28" s="19" t="s">
        <v>196</v>
      </c>
      <c r="AF28" s="19" t="s">
        <v>197</v>
      </c>
      <c r="AG28" s="19" t="s">
        <v>198</v>
      </c>
      <c r="AH28" s="19" t="s">
        <v>199</v>
      </c>
      <c r="AI28" s="19" t="s">
        <v>200</v>
      </c>
      <c r="AJ28" s="19" t="s">
        <v>201</v>
      </c>
      <c r="AK28" s="19" t="s">
        <v>202</v>
      </c>
      <c r="AL28" s="19" t="s">
        <v>203</v>
      </c>
      <c r="AM28" s="19" t="s">
        <v>204</v>
      </c>
      <c r="AN28" s="19" t="s">
        <v>205</v>
      </c>
      <c r="AO28" s="19" t="s">
        <v>206</v>
      </c>
      <c r="AP28" s="19" t="s">
        <v>207</v>
      </c>
      <c r="AQ28" s="19" t="s">
        <v>208</v>
      </c>
      <c r="AR28" s="19" t="s">
        <v>209</v>
      </c>
      <c r="AS28" s="19" t="s">
        <v>210</v>
      </c>
      <c r="AT28" s="19" t="s">
        <v>211</v>
      </c>
      <c r="AU28" s="19" t="s">
        <v>212</v>
      </c>
      <c r="AV28" s="19" t="s">
        <v>213</v>
      </c>
      <c r="AW28" s="19" t="s">
        <v>214</v>
      </c>
      <c r="AX28" s="19" t="s">
        <v>215</v>
      </c>
      <c r="AY28" s="19" t="s">
        <v>216</v>
      </c>
    </row>
    <row r="29" customFormat="false" ht="15" hidden="false" customHeight="false" outlineLevel="0" collapsed="false">
      <c r="A29" s="0" t="n">
        <v>0</v>
      </c>
      <c r="AU29" s="13" t="n">
        <f aca="false">$B$26</f>
        <v>2581010</v>
      </c>
      <c r="AV29" s="23" t="n">
        <f aca="false">-AU29</f>
        <v>-2581010</v>
      </c>
      <c r="AW29" s="0" t="n">
        <v>1</v>
      </c>
      <c r="AX29" s="23" t="n">
        <f aca="false">AV29</f>
        <v>-2581010</v>
      </c>
      <c r="AY29" s="23" t="n">
        <f aca="false">-$B$20*(1+$B$18)-AU29</f>
        <v>-48376010</v>
      </c>
    </row>
    <row r="30" customFormat="false" ht="15" hidden="false" customHeight="false" outlineLevel="0" collapsed="false">
      <c r="A30" s="0" t="n">
        <v>1</v>
      </c>
      <c r="B30" s="0" t="n">
        <f aca="false">$A30-$G$4-1</f>
        <v>-6</v>
      </c>
      <c r="C30" s="0" t="n">
        <f aca="false">IF(B30&lt;0,-1,MOD(B30,$B$8+$B$10))</f>
        <v>-1</v>
      </c>
      <c r="D30" s="0" t="n">
        <f aca="false">IF(B30&lt;0,0,INT(B30/($B$8+$B$10)))</f>
        <v>0</v>
      </c>
      <c r="E30" s="13" t="n">
        <f aca="false">IF($A30&lt;=$G$4,$E$4,$E$4*(1-$H$4)^(D30+1))</f>
        <v>12000</v>
      </c>
      <c r="F30" s="13" t="n">
        <f aca="false">IF($A30&lt;=$G$4,$E$4*$F$4/4,IF(C30&gt;=$B$8+$B$9,E30*$B$4*(1+$B$5)^(($G$4+$B$8+D30*($B$8+$B$10))/4)/4,0))</f>
        <v>0</v>
      </c>
      <c r="G30" s="13" t="n">
        <f aca="false">IF($A30&lt;=$G$4,$E$4*$F$4,IF(C30&gt;=$B$8,E30*$B$4*(1+$B$5)^(($G$4+$B$8+D30*($B$8+$B$10))/4),0))</f>
        <v>0</v>
      </c>
      <c r="H30" s="13" t="n">
        <f aca="false">IF($A30&lt;=$G$4,0,IF(C30=0,E30*$B$6*(1+$B$7)^(($G$4+D30*($B$8+$B$10))/4),0)+IF(C30=$B$8,$B$11*$B$4*(1+$B$5)^(($G$4+$B$8+D30*($B$8+$B$10))/4)*E30,0))</f>
        <v>0</v>
      </c>
      <c r="I30" s="23" t="n">
        <f aca="false">IF($A30&lt;=$G$4,0,IF(C30&lt;$B$8,E30,0))</f>
        <v>0</v>
      </c>
      <c r="J30" s="23" t="n">
        <f aca="false">$A30-$G$5-1</f>
        <v>0</v>
      </c>
      <c r="K30" s="23" t="n">
        <f aca="false">IF(J30&lt;0,-1,MOD(J30,$B$8+$B$10))</f>
        <v>0</v>
      </c>
      <c r="L30" s="23" t="n">
        <f aca="false">IF(J30&lt;0,0,INT(J30/($B$8+$B$10)))</f>
        <v>0</v>
      </c>
      <c r="M30" s="23" t="n">
        <f aca="false">IF($A30&lt;=$G$5,$E$5,$E$5*(1-$H$5)^(L30+1))</f>
        <v>0</v>
      </c>
      <c r="N30" s="13" t="n">
        <f aca="false">IF($A30&lt;=$G$5,$E$5*$F$5/4,IF(K30&gt;=$B$8+$B$9,M30*$B$4*(1+$B$5)^(($G$5+$B$8+L30*($B$8+$B$10))/4)/4,0))</f>
        <v>0</v>
      </c>
      <c r="O30" s="13" t="n">
        <f aca="false">IF($A30&lt;=$G$5,$E$5*$F$5,IF(K30&gt;=$B$8,M30*$B$4*(1+$B$5)^(($G$5+$B$8+L30*($B$8+$B$10))/4),0))</f>
        <v>0</v>
      </c>
      <c r="P30" s="13" t="n">
        <f aca="false">IF($A30&lt;=$G$5,0,IF(K30=0,M30*$B$6*(1+$B$7)^(($G$5+L30*($B$8+$B$10))/4),0)+IF(K30=$B$8,$B$11*$B$4*(1+$B$5)^(($G$5+$B$8+L30*($B$8+$B$10))/4)*M30,0))</f>
        <v>0</v>
      </c>
      <c r="Q30" s="23" t="n">
        <f aca="false">IF($A30&lt;=$G$5,0,IF(K30&lt;$B$8,M30,0))</f>
        <v>0</v>
      </c>
      <c r="R30" s="23" t="n">
        <f aca="false">$A30-$G$6-1</f>
        <v>0</v>
      </c>
      <c r="S30" s="23" t="n">
        <f aca="false">IF(R30&lt;0,-1,MOD(R30,$B$8+$B$10))</f>
        <v>0</v>
      </c>
      <c r="T30" s="23" t="n">
        <f aca="false">IF(R30&lt;0,0,INT(R30/($B$8+$B$10)))</f>
        <v>0</v>
      </c>
      <c r="U30" s="23" t="n">
        <f aca="false">IF($A30&lt;=$G$6,$E$6,$E$6*(1-$H$6)^(T30+1))</f>
        <v>0</v>
      </c>
      <c r="V30" s="13" t="n">
        <f aca="false">IF($A30&lt;=$G$6,$E$6*$F$6/4,IF(S30&gt;=$B$8+$B$9,U30*$B$4*(1+$B$5)^(($G$6+$B$8+T30*($B$8+$B$10))/4)/4,0))</f>
        <v>0</v>
      </c>
      <c r="W30" s="13" t="n">
        <f aca="false">IF($A30&lt;=$G$6,$E$6*$F$6,IF(S30&gt;=$B$8,U30*$B$4*(1+$B$5)^(($G$6+$B$8+T30*($B$8+$B$10))/4),0))</f>
        <v>0</v>
      </c>
      <c r="X30" s="13" t="n">
        <f aca="false">IF($A30&lt;=$G$6,0,IF(S30=0,U30*$B$6*(1+$B$7)^(($G$6+T30*($B$8+$B$10))/4),0)+IF(S30=$B$8,$B$11*$B$4*(1+$B$5)^(($G$6+$B$8+T30*($B$8+$B$10))/4)*U30,0))</f>
        <v>0</v>
      </c>
      <c r="Y30" s="23" t="n">
        <f aca="false">IF($A30&lt;=$G$6,0,IF(S30&lt;$B$8,U30,0))</f>
        <v>0</v>
      </c>
      <c r="Z30" s="23" t="n">
        <f aca="false">$A30-$G$7-1</f>
        <v>0</v>
      </c>
      <c r="AA30" s="23" t="n">
        <f aca="false">IF(Z30&lt;0,-1,MOD(Z30,$B$8+$B$10))</f>
        <v>0</v>
      </c>
      <c r="AB30" s="23" t="n">
        <f aca="false">IF(Z30&lt;0,0,INT(Z30/($B$8+$B$10)))</f>
        <v>0</v>
      </c>
      <c r="AC30" s="23" t="n">
        <f aca="false">IF($A30&lt;=$G$7,$E$7,$E$7*(1-$H$7)^(AB30+1))</f>
        <v>0</v>
      </c>
      <c r="AD30" s="13" t="n">
        <f aca="false">IF($A30&lt;=$G$7,$E$7*$F$7/4,IF(AA30&gt;=$B$8+$B$9,AC30*$B$4*(1+$B$5)^(($G$7+$B$8+AB30*($B$8+$B$10))/4)/4,0))</f>
        <v>0</v>
      </c>
      <c r="AE30" s="13" t="n">
        <f aca="false">IF($A30&lt;=$G$7,$E$7*$F$7,IF(AA30&gt;=$B$8,AC30*$B$4*(1+$B$5)^(($G$7+$B$8+AB30*($B$8+$B$10))/4),0))</f>
        <v>0</v>
      </c>
      <c r="AF30" s="13" t="n">
        <f aca="false">IF($A30&lt;=$G$7,0,IF(AA30=0,AC30*$B$6*(1+$B$7)^(($G$7+AB30*($B$8+$B$10))/4),0)+IF(AA30=$B$8,$B$11*$B$4*(1+$B$5)^(($G$7+$B$8+AB30*($B$8+$B$10))/4)*AC30,0))</f>
        <v>0</v>
      </c>
      <c r="AG30" s="23" t="n">
        <f aca="false">IF($A30&lt;=$G$7,0,IF(AA30&lt;$B$8,AC30,0))</f>
        <v>0</v>
      </c>
      <c r="AH30" s="23" t="n">
        <f aca="false">$A30-$G$8-1</f>
        <v>0</v>
      </c>
      <c r="AI30" s="23" t="n">
        <f aca="false">IF(AH30&lt;0,-1,MOD(AH30,$B$8+$B$10))</f>
        <v>0</v>
      </c>
      <c r="AJ30" s="23" t="n">
        <f aca="false">IF(AH30&lt;0,0,INT(AH30/($B$8+$B$10)))</f>
        <v>0</v>
      </c>
      <c r="AK30" s="23" t="n">
        <f aca="false">IF($A30&lt;=$G$8,$E$8,$E$8*(1-$H$8)^(AJ30+1))</f>
        <v>0</v>
      </c>
      <c r="AL30" s="13" t="n">
        <f aca="false">IF($A30&lt;=$G$8,$E$8*$F$8/4,IF(AI30&gt;=$B$8+$B$9,AK30*$B$4*(1+$B$5)^(($G$8+$B$8+AJ30*($B$8+$B$10))/4)/4,0))</f>
        <v>0</v>
      </c>
      <c r="AM30" s="13" t="n">
        <f aca="false">IF($A30&lt;=$G$8,$E$8*$F$8,IF(AI30&gt;=$B$8,AK30*$B$4*(1+$B$5)^(($G$8+$B$8+AJ30*($B$8+$B$10))/4),0))</f>
        <v>0</v>
      </c>
      <c r="AN30" s="13" t="n">
        <f aca="false">IF($A30&lt;=$G$8,0,IF(AI30=0,AK30*$B$6*(1+$B$7)^(($G$8+AJ30*($B$8+$B$10))/4),0)+IF(AI30=$B$8,$B$11*$B$4*(1+$B$5)^(($G$8+$B$8+AJ30*($B$8+$B$10))/4)*AK30,0))</f>
        <v>0</v>
      </c>
      <c r="AO30" s="23" t="n">
        <f aca="false">IF($A30&lt;=$G$8,0,IF(AI30&lt;$B$8,AK30,0))</f>
        <v>0</v>
      </c>
      <c r="AP30" s="13" t="n">
        <f aca="false">F30+N30+V30+AD30+AL30</f>
        <v>0</v>
      </c>
      <c r="AQ30" s="13" t="n">
        <f aca="false">G30+O30+W30+AE30+AM30</f>
        <v>0</v>
      </c>
      <c r="AR30" s="13" t="n">
        <f aca="false">H30+P30+X30+AF30+AN30+IF($A30=$B$15,$B$14,0)</f>
        <v>0</v>
      </c>
      <c r="AS30" s="23" t="n">
        <f aca="false">I30+Q30+Y30+AG30+AO30</f>
        <v>0</v>
      </c>
      <c r="AT30" s="13" t="n">
        <f aca="false">AP30*(1-$B$12)-AS30*$B$13/4</f>
        <v>0</v>
      </c>
      <c r="AU30" s="13" t="n">
        <f aca="false">IF($A30&lt;=$B$23,$B$22*$E$4/$B$23+$E$4*$B$13/4,0)</f>
        <v>2665000</v>
      </c>
      <c r="AV30" s="13" t="n">
        <f aca="false">AT30-AR30-AU30</f>
        <v>-2665000</v>
      </c>
      <c r="AW30" s="23" t="n">
        <f aca="false">(1+$B$16)^(-$A30/4)</f>
        <v>0.98151215057083</v>
      </c>
      <c r="AX30" s="13" t="n">
        <f aca="false">AV30*AW30</f>
        <v>-2615729.88127126</v>
      </c>
      <c r="AY30" s="13" t="n">
        <f aca="false">AV30</f>
        <v>-2665000</v>
      </c>
    </row>
    <row r="31" customFormat="false" ht="15" hidden="false" customHeight="false" outlineLevel="0" collapsed="false">
      <c r="A31" s="0" t="n">
        <v>2</v>
      </c>
      <c r="B31" s="0" t="n">
        <f aca="false">$A31-$G$4-1</f>
        <v>-5</v>
      </c>
      <c r="C31" s="0" t="n">
        <f aca="false">IF(B31&lt;0,-1,MOD(B31,$B$8+$B$10))</f>
        <v>-1</v>
      </c>
      <c r="D31" s="0" t="n">
        <f aca="false">IF(B31&lt;0,0,INT(B31/($B$8+$B$10)))</f>
        <v>0</v>
      </c>
      <c r="E31" s="13" t="n">
        <f aca="false">IF($A31&lt;=$G$4,$E$4,$E$4*(1-$H$4)^(D31+1))</f>
        <v>12000</v>
      </c>
      <c r="F31" s="13" t="n">
        <f aca="false">IF($A31&lt;=$G$4,$E$4*$F$4/4,IF(C31&gt;=$B$8+$B$9,E31*$B$4*(1+$B$5)^(($G$4+$B$8+D31*($B$8+$B$10))/4)/4,0))</f>
        <v>0</v>
      </c>
      <c r="G31" s="13" t="n">
        <f aca="false">IF($A31&lt;=$G$4,$E$4*$F$4,IF(C31&gt;=$B$8,E31*$B$4*(1+$B$5)^(($G$4+$B$8+D31*($B$8+$B$10))/4),0))</f>
        <v>0</v>
      </c>
      <c r="H31" s="13" t="n">
        <f aca="false">IF($A31&lt;=$G$4,0,IF(C31=0,E31*$B$6*(1+$B$7)^(($G$4+D31*($B$8+$B$10))/4),0)+IF(C31=$B$8,$B$11*$B$4*(1+$B$5)^(($G$4+$B$8+D31*($B$8+$B$10))/4)*E31,0))</f>
        <v>0</v>
      </c>
      <c r="I31" s="23" t="n">
        <f aca="false">IF($A31&lt;=$G$4,0,IF(C31&lt;$B$8,E31,0))</f>
        <v>0</v>
      </c>
      <c r="J31" s="23" t="n">
        <f aca="false">$A31-$G$5-1</f>
        <v>1</v>
      </c>
      <c r="K31" s="23" t="n">
        <f aca="false">IF(J31&lt;0,-1,MOD(J31,$B$8+$B$10))</f>
        <v>1</v>
      </c>
      <c r="L31" s="23" t="n">
        <f aca="false">IF(J31&lt;0,0,INT(J31/($B$8+$B$10)))</f>
        <v>0</v>
      </c>
      <c r="M31" s="23" t="n">
        <f aca="false">IF($A31&lt;=$G$5,$E$5,$E$5*(1-$H$5)^(L31+1))</f>
        <v>0</v>
      </c>
      <c r="N31" s="13" t="n">
        <f aca="false">IF($A31&lt;=$G$5,$E$5*$F$5/4,IF(K31&gt;=$B$8+$B$9,M31*$B$4*(1+$B$5)^(($G$5+$B$8+L31*($B$8+$B$10))/4)/4,0))</f>
        <v>0</v>
      </c>
      <c r="O31" s="13" t="n">
        <f aca="false">IF($A31&lt;=$G$5,$E$5*$F$5,IF(K31&gt;=$B$8,M31*$B$4*(1+$B$5)^(($G$5+$B$8+L31*($B$8+$B$10))/4),0))</f>
        <v>0</v>
      </c>
      <c r="P31" s="13" t="n">
        <f aca="false">IF($A31&lt;=$G$5,0,IF(K31=0,M31*$B$6*(1+$B$7)^(($G$5+L31*($B$8+$B$10))/4),0)+IF(K31=$B$8,$B$11*$B$4*(1+$B$5)^(($G$5+$B$8+L31*($B$8+$B$10))/4)*M31,0))</f>
        <v>0</v>
      </c>
      <c r="Q31" s="23" t="n">
        <f aca="false">IF($A31&lt;=$G$5,0,IF(K31&lt;$B$8,M31,0))</f>
        <v>0</v>
      </c>
      <c r="R31" s="23" t="n">
        <f aca="false">$A31-$G$6-1</f>
        <v>1</v>
      </c>
      <c r="S31" s="23" t="n">
        <f aca="false">IF(R31&lt;0,-1,MOD(R31,$B$8+$B$10))</f>
        <v>1</v>
      </c>
      <c r="T31" s="23" t="n">
        <f aca="false">IF(R31&lt;0,0,INT(R31/($B$8+$B$10)))</f>
        <v>0</v>
      </c>
      <c r="U31" s="23" t="n">
        <f aca="false">IF($A31&lt;=$G$6,$E$6,$E$6*(1-$H$6)^(T31+1))</f>
        <v>0</v>
      </c>
      <c r="V31" s="13" t="n">
        <f aca="false">IF($A31&lt;=$G$6,$E$6*$F$6/4,IF(S31&gt;=$B$8+$B$9,U31*$B$4*(1+$B$5)^(($G$6+$B$8+T31*($B$8+$B$10))/4)/4,0))</f>
        <v>0</v>
      </c>
      <c r="W31" s="13" t="n">
        <f aca="false">IF($A31&lt;=$G$6,$E$6*$F$6,IF(S31&gt;=$B$8,U31*$B$4*(1+$B$5)^(($G$6+$B$8+T31*($B$8+$B$10))/4),0))</f>
        <v>0</v>
      </c>
      <c r="X31" s="13" t="n">
        <f aca="false">IF($A31&lt;=$G$6,0,IF(S31=0,U31*$B$6*(1+$B$7)^(($G$6+T31*($B$8+$B$10))/4),0)+IF(S31=$B$8,$B$11*$B$4*(1+$B$5)^(($G$6+$B$8+T31*($B$8+$B$10))/4)*U31,0))</f>
        <v>0</v>
      </c>
      <c r="Y31" s="23" t="n">
        <f aca="false">IF($A31&lt;=$G$6,0,IF(S31&lt;$B$8,U31,0))</f>
        <v>0</v>
      </c>
      <c r="Z31" s="23" t="n">
        <f aca="false">$A31-$G$7-1</f>
        <v>1</v>
      </c>
      <c r="AA31" s="23" t="n">
        <f aca="false">IF(Z31&lt;0,-1,MOD(Z31,$B$8+$B$10))</f>
        <v>1</v>
      </c>
      <c r="AB31" s="23" t="n">
        <f aca="false">IF(Z31&lt;0,0,INT(Z31/($B$8+$B$10)))</f>
        <v>0</v>
      </c>
      <c r="AC31" s="23" t="n">
        <f aca="false">IF($A31&lt;=$G$7,$E$7,$E$7*(1-$H$7)^(AB31+1))</f>
        <v>0</v>
      </c>
      <c r="AD31" s="13" t="n">
        <f aca="false">IF($A31&lt;=$G$7,$E$7*$F$7/4,IF(AA31&gt;=$B$8+$B$9,AC31*$B$4*(1+$B$5)^(($G$7+$B$8+AB31*($B$8+$B$10))/4)/4,0))</f>
        <v>0</v>
      </c>
      <c r="AE31" s="13" t="n">
        <f aca="false">IF($A31&lt;=$G$7,$E$7*$F$7,IF(AA31&gt;=$B$8,AC31*$B$4*(1+$B$5)^(($G$7+$B$8+AB31*($B$8+$B$10))/4),0))</f>
        <v>0</v>
      </c>
      <c r="AF31" s="13" t="n">
        <f aca="false">IF($A31&lt;=$G$7,0,IF(AA31=0,AC31*$B$6*(1+$B$7)^(($G$7+AB31*($B$8+$B$10))/4),0)+IF(AA31=$B$8,$B$11*$B$4*(1+$B$5)^(($G$7+$B$8+AB31*($B$8+$B$10))/4)*AC31,0))</f>
        <v>0</v>
      </c>
      <c r="AG31" s="23" t="n">
        <f aca="false">IF($A31&lt;=$G$7,0,IF(AA31&lt;$B$8,AC31,0))</f>
        <v>0</v>
      </c>
      <c r="AH31" s="23" t="n">
        <f aca="false">$A31-$G$8-1</f>
        <v>1</v>
      </c>
      <c r="AI31" s="23" t="n">
        <f aca="false">IF(AH31&lt;0,-1,MOD(AH31,$B$8+$B$10))</f>
        <v>1</v>
      </c>
      <c r="AJ31" s="23" t="n">
        <f aca="false">IF(AH31&lt;0,0,INT(AH31/($B$8+$B$10)))</f>
        <v>0</v>
      </c>
      <c r="AK31" s="23" t="n">
        <f aca="false">IF($A31&lt;=$G$8,$E$8,$E$8*(1-$H$8)^(AJ31+1))</f>
        <v>0</v>
      </c>
      <c r="AL31" s="13" t="n">
        <f aca="false">IF($A31&lt;=$G$8,$E$8*$F$8/4,IF(AI31&gt;=$B$8+$B$9,AK31*$B$4*(1+$B$5)^(($G$8+$B$8+AJ31*($B$8+$B$10))/4)/4,0))</f>
        <v>0</v>
      </c>
      <c r="AM31" s="13" t="n">
        <f aca="false">IF($A31&lt;=$G$8,$E$8*$F$8,IF(AI31&gt;=$B$8,AK31*$B$4*(1+$B$5)^(($G$8+$B$8+AJ31*($B$8+$B$10))/4),0))</f>
        <v>0</v>
      </c>
      <c r="AN31" s="13" t="n">
        <f aca="false">IF($A31&lt;=$G$8,0,IF(AI31=0,AK31*$B$6*(1+$B$7)^(($G$8+AJ31*($B$8+$B$10))/4),0)+IF(AI31=$B$8,$B$11*$B$4*(1+$B$5)^(($G$8+$B$8+AJ31*($B$8+$B$10))/4)*AK31,0))</f>
        <v>0</v>
      </c>
      <c r="AO31" s="23" t="n">
        <f aca="false">IF($A31&lt;=$G$8,0,IF(AI31&lt;$B$8,AK31,0))</f>
        <v>0</v>
      </c>
      <c r="AP31" s="13" t="n">
        <f aca="false">F31+N31+V31+AD31+AL31</f>
        <v>0</v>
      </c>
      <c r="AQ31" s="13" t="n">
        <f aca="false">G31+O31+W31+AE31+AM31</f>
        <v>0</v>
      </c>
      <c r="AR31" s="13" t="n">
        <f aca="false">H31+P31+X31+AF31+AN31+IF($A31=$B$15,$B$14,0)</f>
        <v>0</v>
      </c>
      <c r="AS31" s="23" t="n">
        <f aca="false">I31+Q31+Y31+AG31+AO31</f>
        <v>0</v>
      </c>
      <c r="AT31" s="13" t="n">
        <f aca="false">AP31*(1-$B$12)-AS31*$B$13/4</f>
        <v>0</v>
      </c>
      <c r="AU31" s="13" t="n">
        <f aca="false">IF($A31&lt;=$B$23,$B$22*$E$4/$B$23+$E$4*$B$13/4,0)</f>
        <v>2665000</v>
      </c>
      <c r="AV31" s="13" t="n">
        <f aca="false">AT31-AR31-AU31</f>
        <v>-2665000</v>
      </c>
      <c r="AW31" s="23" t="n">
        <f aca="false">(1+$B$16)^(-$A31/4)</f>
        <v>0.963366101718176</v>
      </c>
      <c r="AX31" s="13" t="n">
        <f aca="false">AV31*AW31</f>
        <v>-2567370.66107894</v>
      </c>
      <c r="AY31" s="13" t="n">
        <f aca="false">AV31</f>
        <v>-2665000</v>
      </c>
    </row>
    <row r="32" customFormat="false" ht="15" hidden="false" customHeight="false" outlineLevel="0" collapsed="false">
      <c r="A32" s="0" t="n">
        <v>3</v>
      </c>
      <c r="B32" s="0" t="n">
        <f aca="false">$A32-$G$4-1</f>
        <v>-4</v>
      </c>
      <c r="C32" s="0" t="n">
        <f aca="false">IF(B32&lt;0,-1,MOD(B32,$B$8+$B$10))</f>
        <v>-1</v>
      </c>
      <c r="D32" s="0" t="n">
        <f aca="false">IF(B32&lt;0,0,INT(B32/($B$8+$B$10)))</f>
        <v>0</v>
      </c>
      <c r="E32" s="13" t="n">
        <f aca="false">IF($A32&lt;=$G$4,$E$4,$E$4*(1-$H$4)^(D32+1))</f>
        <v>12000</v>
      </c>
      <c r="F32" s="13" t="n">
        <f aca="false">IF($A32&lt;=$G$4,$E$4*$F$4/4,IF(C32&gt;=$B$8+$B$9,E32*$B$4*(1+$B$5)^(($G$4+$B$8+D32*($B$8+$B$10))/4)/4,0))</f>
        <v>0</v>
      </c>
      <c r="G32" s="13" t="n">
        <f aca="false">IF($A32&lt;=$G$4,$E$4*$F$4,IF(C32&gt;=$B$8,E32*$B$4*(1+$B$5)^(($G$4+$B$8+D32*($B$8+$B$10))/4),0))</f>
        <v>0</v>
      </c>
      <c r="H32" s="13" t="n">
        <f aca="false">IF($A32&lt;=$G$4,0,IF(C32=0,E32*$B$6*(1+$B$7)^(($G$4+D32*($B$8+$B$10))/4),0)+IF(C32=$B$8,$B$11*$B$4*(1+$B$5)^(($G$4+$B$8+D32*($B$8+$B$10))/4)*E32,0))</f>
        <v>0</v>
      </c>
      <c r="I32" s="23" t="n">
        <f aca="false">IF($A32&lt;=$G$4,0,IF(C32&lt;$B$8,E32,0))</f>
        <v>0</v>
      </c>
      <c r="J32" s="23" t="n">
        <f aca="false">$A32-$G$5-1</f>
        <v>2</v>
      </c>
      <c r="K32" s="23" t="n">
        <f aca="false">IF(J32&lt;0,-1,MOD(J32,$B$8+$B$10))</f>
        <v>2</v>
      </c>
      <c r="L32" s="23" t="n">
        <f aca="false">IF(J32&lt;0,0,INT(J32/($B$8+$B$10)))</f>
        <v>0</v>
      </c>
      <c r="M32" s="23" t="n">
        <f aca="false">IF($A32&lt;=$G$5,$E$5,$E$5*(1-$H$5)^(L32+1))</f>
        <v>0</v>
      </c>
      <c r="N32" s="13" t="n">
        <f aca="false">IF($A32&lt;=$G$5,$E$5*$F$5/4,IF(K32&gt;=$B$8+$B$9,M32*$B$4*(1+$B$5)^(($G$5+$B$8+L32*($B$8+$B$10))/4)/4,0))</f>
        <v>0</v>
      </c>
      <c r="O32" s="13" t="n">
        <f aca="false">IF($A32&lt;=$G$5,$E$5*$F$5,IF(K32&gt;=$B$8,M32*$B$4*(1+$B$5)^(($G$5+$B$8+L32*($B$8+$B$10))/4),0))</f>
        <v>0</v>
      </c>
      <c r="P32" s="13" t="n">
        <f aca="false">IF($A32&lt;=$G$5,0,IF(K32=0,M32*$B$6*(1+$B$7)^(($G$5+L32*($B$8+$B$10))/4),0)+IF(K32=$B$8,$B$11*$B$4*(1+$B$5)^(($G$5+$B$8+L32*($B$8+$B$10))/4)*M32,0))</f>
        <v>0</v>
      </c>
      <c r="Q32" s="23" t="n">
        <f aca="false">IF($A32&lt;=$G$5,0,IF(K32&lt;$B$8,M32,0))</f>
        <v>0</v>
      </c>
      <c r="R32" s="23" t="n">
        <f aca="false">$A32-$G$6-1</f>
        <v>2</v>
      </c>
      <c r="S32" s="23" t="n">
        <f aca="false">IF(R32&lt;0,-1,MOD(R32,$B$8+$B$10))</f>
        <v>2</v>
      </c>
      <c r="T32" s="23" t="n">
        <f aca="false">IF(R32&lt;0,0,INT(R32/($B$8+$B$10)))</f>
        <v>0</v>
      </c>
      <c r="U32" s="23" t="n">
        <f aca="false">IF($A32&lt;=$G$6,$E$6,$E$6*(1-$H$6)^(T32+1))</f>
        <v>0</v>
      </c>
      <c r="V32" s="13" t="n">
        <f aca="false">IF($A32&lt;=$G$6,$E$6*$F$6/4,IF(S32&gt;=$B$8+$B$9,U32*$B$4*(1+$B$5)^(($G$6+$B$8+T32*($B$8+$B$10))/4)/4,0))</f>
        <v>0</v>
      </c>
      <c r="W32" s="13" t="n">
        <f aca="false">IF($A32&lt;=$G$6,$E$6*$F$6,IF(S32&gt;=$B$8,U32*$B$4*(1+$B$5)^(($G$6+$B$8+T32*($B$8+$B$10))/4),0))</f>
        <v>0</v>
      </c>
      <c r="X32" s="13" t="n">
        <f aca="false">IF($A32&lt;=$G$6,0,IF(S32=0,U32*$B$6*(1+$B$7)^(($G$6+T32*($B$8+$B$10))/4),0)+IF(S32=$B$8,$B$11*$B$4*(1+$B$5)^(($G$6+$B$8+T32*($B$8+$B$10))/4)*U32,0))</f>
        <v>0</v>
      </c>
      <c r="Y32" s="23" t="n">
        <f aca="false">IF($A32&lt;=$G$6,0,IF(S32&lt;$B$8,U32,0))</f>
        <v>0</v>
      </c>
      <c r="Z32" s="23" t="n">
        <f aca="false">$A32-$G$7-1</f>
        <v>2</v>
      </c>
      <c r="AA32" s="23" t="n">
        <f aca="false">IF(Z32&lt;0,-1,MOD(Z32,$B$8+$B$10))</f>
        <v>2</v>
      </c>
      <c r="AB32" s="23" t="n">
        <f aca="false">IF(Z32&lt;0,0,INT(Z32/($B$8+$B$10)))</f>
        <v>0</v>
      </c>
      <c r="AC32" s="23" t="n">
        <f aca="false">IF($A32&lt;=$G$7,$E$7,$E$7*(1-$H$7)^(AB32+1))</f>
        <v>0</v>
      </c>
      <c r="AD32" s="13" t="n">
        <f aca="false">IF($A32&lt;=$G$7,$E$7*$F$7/4,IF(AA32&gt;=$B$8+$B$9,AC32*$B$4*(1+$B$5)^(($G$7+$B$8+AB32*($B$8+$B$10))/4)/4,0))</f>
        <v>0</v>
      </c>
      <c r="AE32" s="13" t="n">
        <f aca="false">IF($A32&lt;=$G$7,$E$7*$F$7,IF(AA32&gt;=$B$8,AC32*$B$4*(1+$B$5)^(($G$7+$B$8+AB32*($B$8+$B$10))/4),0))</f>
        <v>0</v>
      </c>
      <c r="AF32" s="13" t="n">
        <f aca="false">IF($A32&lt;=$G$7,0,IF(AA32=0,AC32*$B$6*(1+$B$7)^(($G$7+AB32*($B$8+$B$10))/4),0)+IF(AA32=$B$8,$B$11*$B$4*(1+$B$5)^(($G$7+$B$8+AB32*($B$8+$B$10))/4)*AC32,0))</f>
        <v>0</v>
      </c>
      <c r="AG32" s="23" t="n">
        <f aca="false">IF($A32&lt;=$G$7,0,IF(AA32&lt;$B$8,AC32,0))</f>
        <v>0</v>
      </c>
      <c r="AH32" s="23" t="n">
        <f aca="false">$A32-$G$8-1</f>
        <v>2</v>
      </c>
      <c r="AI32" s="23" t="n">
        <f aca="false">IF(AH32&lt;0,-1,MOD(AH32,$B$8+$B$10))</f>
        <v>2</v>
      </c>
      <c r="AJ32" s="23" t="n">
        <f aca="false">IF(AH32&lt;0,0,INT(AH32/($B$8+$B$10)))</f>
        <v>0</v>
      </c>
      <c r="AK32" s="23" t="n">
        <f aca="false">IF($A32&lt;=$G$8,$E$8,$E$8*(1-$H$8)^(AJ32+1))</f>
        <v>0</v>
      </c>
      <c r="AL32" s="13" t="n">
        <f aca="false">IF($A32&lt;=$G$8,$E$8*$F$8/4,IF(AI32&gt;=$B$8+$B$9,AK32*$B$4*(1+$B$5)^(($G$8+$B$8+AJ32*($B$8+$B$10))/4)/4,0))</f>
        <v>0</v>
      </c>
      <c r="AM32" s="13" t="n">
        <f aca="false">IF($A32&lt;=$G$8,$E$8*$F$8,IF(AI32&gt;=$B$8,AK32*$B$4*(1+$B$5)^(($G$8+$B$8+AJ32*($B$8+$B$10))/4),0))</f>
        <v>0</v>
      </c>
      <c r="AN32" s="13" t="n">
        <f aca="false">IF($A32&lt;=$G$8,0,IF(AI32=0,AK32*$B$6*(1+$B$7)^(($G$8+AJ32*($B$8+$B$10))/4),0)+IF(AI32=$B$8,$B$11*$B$4*(1+$B$5)^(($G$8+$B$8+AJ32*($B$8+$B$10))/4)*AK32,0))</f>
        <v>0</v>
      </c>
      <c r="AO32" s="23" t="n">
        <f aca="false">IF($A32&lt;=$G$8,0,IF(AI32&lt;$B$8,AK32,0))</f>
        <v>0</v>
      </c>
      <c r="AP32" s="13" t="n">
        <f aca="false">F32+N32+V32+AD32+AL32</f>
        <v>0</v>
      </c>
      <c r="AQ32" s="13" t="n">
        <f aca="false">G32+O32+W32+AE32+AM32</f>
        <v>0</v>
      </c>
      <c r="AR32" s="13" t="n">
        <f aca="false">H32+P32+X32+AF32+AN32+IF($A32=$B$15,$B$14,0)</f>
        <v>0</v>
      </c>
      <c r="AS32" s="23" t="n">
        <f aca="false">I32+Q32+Y32+AG32+AO32</f>
        <v>0</v>
      </c>
      <c r="AT32" s="13" t="n">
        <f aca="false">AP32*(1-$B$12)-AS32*$B$13/4</f>
        <v>0</v>
      </c>
      <c r="AU32" s="13" t="n">
        <f aca="false">IF($A32&lt;=$B$23,$B$22*$E$4/$B$23+$E$4*$B$13/4,0)</f>
        <v>2665000</v>
      </c>
      <c r="AV32" s="13" t="n">
        <f aca="false">AT32-AR32-AU32</f>
        <v>-2665000</v>
      </c>
      <c r="AW32" s="23" t="n">
        <f aca="false">(1+$B$16)^(-$A32/4)</f>
        <v>0.945555534284444</v>
      </c>
      <c r="AX32" s="13" t="n">
        <f aca="false">AV32*AW32</f>
        <v>-2519905.49886804</v>
      </c>
      <c r="AY32" s="13" t="n">
        <f aca="false">AV32</f>
        <v>-2665000</v>
      </c>
    </row>
    <row r="33" customFormat="false" ht="15" hidden="false" customHeight="false" outlineLevel="0" collapsed="false">
      <c r="A33" s="0" t="n">
        <v>4</v>
      </c>
      <c r="B33" s="0" t="n">
        <f aca="false">$A33-$G$4-1</f>
        <v>-3</v>
      </c>
      <c r="C33" s="0" t="n">
        <f aca="false">IF(B33&lt;0,-1,MOD(B33,$B$8+$B$10))</f>
        <v>-1</v>
      </c>
      <c r="D33" s="0" t="n">
        <f aca="false">IF(B33&lt;0,0,INT(B33/($B$8+$B$10)))</f>
        <v>0</v>
      </c>
      <c r="E33" s="13" t="n">
        <f aca="false">IF($A33&lt;=$G$4,$E$4,$E$4*(1-$H$4)^(D33+1))</f>
        <v>12000</v>
      </c>
      <c r="F33" s="13" t="n">
        <f aca="false">IF($A33&lt;=$G$4,$E$4*$F$4/4,IF(C33&gt;=$B$8+$B$9,E33*$B$4*(1+$B$5)^(($G$4+$B$8+D33*($B$8+$B$10))/4)/4,0))</f>
        <v>0</v>
      </c>
      <c r="G33" s="13" t="n">
        <f aca="false">IF($A33&lt;=$G$4,$E$4*$F$4,IF(C33&gt;=$B$8,E33*$B$4*(1+$B$5)^(($G$4+$B$8+D33*($B$8+$B$10))/4),0))</f>
        <v>0</v>
      </c>
      <c r="H33" s="13" t="n">
        <f aca="false">IF($A33&lt;=$G$4,0,IF(C33=0,E33*$B$6*(1+$B$7)^(($G$4+D33*($B$8+$B$10))/4),0)+IF(C33=$B$8,$B$11*$B$4*(1+$B$5)^(($G$4+$B$8+D33*($B$8+$B$10))/4)*E33,0))</f>
        <v>0</v>
      </c>
      <c r="I33" s="23" t="n">
        <f aca="false">IF($A33&lt;=$G$4,0,IF(C33&lt;$B$8,E33,0))</f>
        <v>0</v>
      </c>
      <c r="J33" s="23" t="n">
        <f aca="false">$A33-$G$5-1</f>
        <v>3</v>
      </c>
      <c r="K33" s="23" t="n">
        <f aca="false">IF(J33&lt;0,-1,MOD(J33,$B$8+$B$10))</f>
        <v>3</v>
      </c>
      <c r="L33" s="23" t="n">
        <f aca="false">IF(J33&lt;0,0,INT(J33/($B$8+$B$10)))</f>
        <v>0</v>
      </c>
      <c r="M33" s="23" t="n">
        <f aca="false">IF($A33&lt;=$G$5,$E$5,$E$5*(1-$H$5)^(L33+1))</f>
        <v>0</v>
      </c>
      <c r="N33" s="13" t="n">
        <f aca="false">IF($A33&lt;=$G$5,$E$5*$F$5/4,IF(K33&gt;=$B$8+$B$9,M33*$B$4*(1+$B$5)^(($G$5+$B$8+L33*($B$8+$B$10))/4)/4,0))</f>
        <v>0</v>
      </c>
      <c r="O33" s="13" t="n">
        <f aca="false">IF($A33&lt;=$G$5,$E$5*$F$5,IF(K33&gt;=$B$8,M33*$B$4*(1+$B$5)^(($G$5+$B$8+L33*($B$8+$B$10))/4),0))</f>
        <v>0</v>
      </c>
      <c r="P33" s="13" t="n">
        <f aca="false">IF($A33&lt;=$G$5,0,IF(K33=0,M33*$B$6*(1+$B$7)^(($G$5+L33*($B$8+$B$10))/4),0)+IF(K33=$B$8,$B$11*$B$4*(1+$B$5)^(($G$5+$B$8+L33*($B$8+$B$10))/4)*M33,0))</f>
        <v>0</v>
      </c>
      <c r="Q33" s="23" t="n">
        <f aca="false">IF($A33&lt;=$G$5,0,IF(K33&lt;$B$8,M33,0))</f>
        <v>0</v>
      </c>
      <c r="R33" s="23" t="n">
        <f aca="false">$A33-$G$6-1</f>
        <v>3</v>
      </c>
      <c r="S33" s="23" t="n">
        <f aca="false">IF(R33&lt;0,-1,MOD(R33,$B$8+$B$10))</f>
        <v>3</v>
      </c>
      <c r="T33" s="23" t="n">
        <f aca="false">IF(R33&lt;0,0,INT(R33/($B$8+$B$10)))</f>
        <v>0</v>
      </c>
      <c r="U33" s="23" t="n">
        <f aca="false">IF($A33&lt;=$G$6,$E$6,$E$6*(1-$H$6)^(T33+1))</f>
        <v>0</v>
      </c>
      <c r="V33" s="13" t="n">
        <f aca="false">IF($A33&lt;=$G$6,$E$6*$F$6/4,IF(S33&gt;=$B$8+$B$9,U33*$B$4*(1+$B$5)^(($G$6+$B$8+T33*($B$8+$B$10))/4)/4,0))</f>
        <v>0</v>
      </c>
      <c r="W33" s="13" t="n">
        <f aca="false">IF($A33&lt;=$G$6,$E$6*$F$6,IF(S33&gt;=$B$8,U33*$B$4*(1+$B$5)^(($G$6+$B$8+T33*($B$8+$B$10))/4),0))</f>
        <v>0</v>
      </c>
      <c r="X33" s="13" t="n">
        <f aca="false">IF($A33&lt;=$G$6,0,IF(S33=0,U33*$B$6*(1+$B$7)^(($G$6+T33*($B$8+$B$10))/4),0)+IF(S33=$B$8,$B$11*$B$4*(1+$B$5)^(($G$6+$B$8+T33*($B$8+$B$10))/4)*U33,0))</f>
        <v>0</v>
      </c>
      <c r="Y33" s="23" t="n">
        <f aca="false">IF($A33&lt;=$G$6,0,IF(S33&lt;$B$8,U33,0))</f>
        <v>0</v>
      </c>
      <c r="Z33" s="23" t="n">
        <f aca="false">$A33-$G$7-1</f>
        <v>3</v>
      </c>
      <c r="AA33" s="23" t="n">
        <f aca="false">IF(Z33&lt;0,-1,MOD(Z33,$B$8+$B$10))</f>
        <v>3</v>
      </c>
      <c r="AB33" s="23" t="n">
        <f aca="false">IF(Z33&lt;0,0,INT(Z33/($B$8+$B$10)))</f>
        <v>0</v>
      </c>
      <c r="AC33" s="23" t="n">
        <f aca="false">IF($A33&lt;=$G$7,$E$7,$E$7*(1-$H$7)^(AB33+1))</f>
        <v>0</v>
      </c>
      <c r="AD33" s="13" t="n">
        <f aca="false">IF($A33&lt;=$G$7,$E$7*$F$7/4,IF(AA33&gt;=$B$8+$B$9,AC33*$B$4*(1+$B$5)^(($G$7+$B$8+AB33*($B$8+$B$10))/4)/4,0))</f>
        <v>0</v>
      </c>
      <c r="AE33" s="13" t="n">
        <f aca="false">IF($A33&lt;=$G$7,$E$7*$F$7,IF(AA33&gt;=$B$8,AC33*$B$4*(1+$B$5)^(($G$7+$B$8+AB33*($B$8+$B$10))/4),0))</f>
        <v>0</v>
      </c>
      <c r="AF33" s="13" t="n">
        <f aca="false">IF($A33&lt;=$G$7,0,IF(AA33=0,AC33*$B$6*(1+$B$7)^(($G$7+AB33*($B$8+$B$10))/4),0)+IF(AA33=$B$8,$B$11*$B$4*(1+$B$5)^(($G$7+$B$8+AB33*($B$8+$B$10))/4)*AC33,0))</f>
        <v>0</v>
      </c>
      <c r="AG33" s="23" t="n">
        <f aca="false">IF($A33&lt;=$G$7,0,IF(AA33&lt;$B$8,AC33,0))</f>
        <v>0</v>
      </c>
      <c r="AH33" s="23" t="n">
        <f aca="false">$A33-$G$8-1</f>
        <v>3</v>
      </c>
      <c r="AI33" s="23" t="n">
        <f aca="false">IF(AH33&lt;0,-1,MOD(AH33,$B$8+$B$10))</f>
        <v>3</v>
      </c>
      <c r="AJ33" s="23" t="n">
        <f aca="false">IF(AH33&lt;0,0,INT(AH33/($B$8+$B$10)))</f>
        <v>0</v>
      </c>
      <c r="AK33" s="23" t="n">
        <f aca="false">IF($A33&lt;=$G$8,$E$8,$E$8*(1-$H$8)^(AJ33+1))</f>
        <v>0</v>
      </c>
      <c r="AL33" s="13" t="n">
        <f aca="false">IF($A33&lt;=$G$8,$E$8*$F$8/4,IF(AI33&gt;=$B$8+$B$9,AK33*$B$4*(1+$B$5)^(($G$8+$B$8+AJ33*($B$8+$B$10))/4)/4,0))</f>
        <v>0</v>
      </c>
      <c r="AM33" s="13" t="n">
        <f aca="false">IF($A33&lt;=$G$8,$E$8*$F$8,IF(AI33&gt;=$B$8,AK33*$B$4*(1+$B$5)^(($G$8+$B$8+AJ33*($B$8+$B$10))/4),0))</f>
        <v>0</v>
      </c>
      <c r="AN33" s="13" t="n">
        <f aca="false">IF($A33&lt;=$G$8,0,IF(AI33=0,AK33*$B$6*(1+$B$7)^(($G$8+AJ33*($B$8+$B$10))/4),0)+IF(AI33=$B$8,$B$11*$B$4*(1+$B$5)^(($G$8+$B$8+AJ33*($B$8+$B$10))/4)*AK33,0))</f>
        <v>0</v>
      </c>
      <c r="AO33" s="23" t="n">
        <f aca="false">IF($A33&lt;=$G$8,0,IF(AI33&lt;$B$8,AK33,0))</f>
        <v>0</v>
      </c>
      <c r="AP33" s="13" t="n">
        <f aca="false">F33+N33+V33+AD33+AL33</f>
        <v>0</v>
      </c>
      <c r="AQ33" s="13" t="n">
        <f aca="false">G33+O33+W33+AE33+AM33</f>
        <v>0</v>
      </c>
      <c r="AR33" s="13" t="n">
        <f aca="false">H33+P33+X33+AF33+AN33+IF($A33=$B$15,$B$14,0)</f>
        <v>0</v>
      </c>
      <c r="AS33" s="23" t="n">
        <f aca="false">I33+Q33+Y33+AG33+AO33</f>
        <v>0</v>
      </c>
      <c r="AT33" s="13" t="n">
        <f aca="false">AP33*(1-$B$12)-AS33*$B$13/4</f>
        <v>0</v>
      </c>
      <c r="AU33" s="13" t="n">
        <f aca="false">IF($A33&lt;=$B$23,$B$22*$E$4/$B$23+$E$4*$B$13/4,0)</f>
        <v>2665000</v>
      </c>
      <c r="AV33" s="13" t="n">
        <f aca="false">AT33-AR33-AU33</f>
        <v>-2665000</v>
      </c>
      <c r="AW33" s="23" t="n">
        <f aca="false">(1+$B$16)^(-$A33/4)</f>
        <v>0.928074245939675</v>
      </c>
      <c r="AX33" s="13" t="n">
        <f aca="false">AV33*AW33</f>
        <v>-2473317.86542923</v>
      </c>
      <c r="AY33" s="13" t="n">
        <f aca="false">AV33</f>
        <v>-2665000</v>
      </c>
    </row>
    <row r="34" customFormat="false" ht="15" hidden="false" customHeight="false" outlineLevel="0" collapsed="false">
      <c r="A34" s="0" t="n">
        <v>5</v>
      </c>
      <c r="B34" s="0" t="n">
        <f aca="false">$A34-$G$4-1</f>
        <v>-2</v>
      </c>
      <c r="C34" s="0" t="n">
        <f aca="false">IF(B34&lt;0,-1,MOD(B34,$B$8+$B$10))</f>
        <v>-1</v>
      </c>
      <c r="D34" s="0" t="n">
        <f aca="false">IF(B34&lt;0,0,INT(B34/($B$8+$B$10)))</f>
        <v>0</v>
      </c>
      <c r="E34" s="13" t="n">
        <f aca="false">IF($A34&lt;=$G$4,$E$4,$E$4*(1-$H$4)^(D34+1))</f>
        <v>12000</v>
      </c>
      <c r="F34" s="13" t="n">
        <f aca="false">IF($A34&lt;=$G$4,$E$4*$F$4/4,IF(C34&gt;=$B$8+$B$9,E34*$B$4*(1+$B$5)^(($G$4+$B$8+D34*($B$8+$B$10))/4)/4,0))</f>
        <v>0</v>
      </c>
      <c r="G34" s="13" t="n">
        <f aca="false">IF($A34&lt;=$G$4,$E$4*$F$4,IF(C34&gt;=$B$8,E34*$B$4*(1+$B$5)^(($G$4+$B$8+D34*($B$8+$B$10))/4),0))</f>
        <v>0</v>
      </c>
      <c r="H34" s="13" t="n">
        <f aca="false">IF($A34&lt;=$G$4,0,IF(C34=0,E34*$B$6*(1+$B$7)^(($G$4+D34*($B$8+$B$10))/4),0)+IF(C34=$B$8,$B$11*$B$4*(1+$B$5)^(($G$4+$B$8+D34*($B$8+$B$10))/4)*E34,0))</f>
        <v>0</v>
      </c>
      <c r="I34" s="23" t="n">
        <f aca="false">IF($A34&lt;=$G$4,0,IF(C34&lt;$B$8,E34,0))</f>
        <v>0</v>
      </c>
      <c r="J34" s="23" t="n">
        <f aca="false">$A34-$G$5-1</f>
        <v>4</v>
      </c>
      <c r="K34" s="23" t="n">
        <f aca="false">IF(J34&lt;0,-1,MOD(J34,$B$8+$B$10))</f>
        <v>4</v>
      </c>
      <c r="L34" s="23" t="n">
        <f aca="false">IF(J34&lt;0,0,INT(J34/($B$8+$B$10)))</f>
        <v>0</v>
      </c>
      <c r="M34" s="23" t="n">
        <f aca="false">IF($A34&lt;=$G$5,$E$5,$E$5*(1-$H$5)^(L34+1))</f>
        <v>0</v>
      </c>
      <c r="N34" s="13" t="n">
        <f aca="false">IF($A34&lt;=$G$5,$E$5*$F$5/4,IF(K34&gt;=$B$8+$B$9,M34*$B$4*(1+$B$5)^(($G$5+$B$8+L34*($B$8+$B$10))/4)/4,0))</f>
        <v>0</v>
      </c>
      <c r="O34" s="13" t="n">
        <f aca="false">IF($A34&lt;=$G$5,$E$5*$F$5,IF(K34&gt;=$B$8,M34*$B$4*(1+$B$5)^(($G$5+$B$8+L34*($B$8+$B$10))/4),0))</f>
        <v>0</v>
      </c>
      <c r="P34" s="13" t="n">
        <f aca="false">IF($A34&lt;=$G$5,0,IF(K34=0,M34*$B$6*(1+$B$7)^(($G$5+L34*($B$8+$B$10))/4),0)+IF(K34=$B$8,$B$11*$B$4*(1+$B$5)^(($G$5+$B$8+L34*($B$8+$B$10))/4)*M34,0))</f>
        <v>0</v>
      </c>
      <c r="Q34" s="23" t="n">
        <f aca="false">IF($A34&lt;=$G$5,0,IF(K34&lt;$B$8,M34,0))</f>
        <v>0</v>
      </c>
      <c r="R34" s="23" t="n">
        <f aca="false">$A34-$G$6-1</f>
        <v>4</v>
      </c>
      <c r="S34" s="23" t="n">
        <f aca="false">IF(R34&lt;0,-1,MOD(R34,$B$8+$B$10))</f>
        <v>4</v>
      </c>
      <c r="T34" s="23" t="n">
        <f aca="false">IF(R34&lt;0,0,INT(R34/($B$8+$B$10)))</f>
        <v>0</v>
      </c>
      <c r="U34" s="23" t="n">
        <f aca="false">IF($A34&lt;=$G$6,$E$6,$E$6*(1-$H$6)^(T34+1))</f>
        <v>0</v>
      </c>
      <c r="V34" s="13" t="n">
        <f aca="false">IF($A34&lt;=$G$6,$E$6*$F$6/4,IF(S34&gt;=$B$8+$B$9,U34*$B$4*(1+$B$5)^(($G$6+$B$8+T34*($B$8+$B$10))/4)/4,0))</f>
        <v>0</v>
      </c>
      <c r="W34" s="13" t="n">
        <f aca="false">IF($A34&lt;=$G$6,$E$6*$F$6,IF(S34&gt;=$B$8,U34*$B$4*(1+$B$5)^(($G$6+$B$8+T34*($B$8+$B$10))/4),0))</f>
        <v>0</v>
      </c>
      <c r="X34" s="13" t="n">
        <f aca="false">IF($A34&lt;=$G$6,0,IF(S34=0,U34*$B$6*(1+$B$7)^(($G$6+T34*($B$8+$B$10))/4),0)+IF(S34=$B$8,$B$11*$B$4*(1+$B$5)^(($G$6+$B$8+T34*($B$8+$B$10))/4)*U34,0))</f>
        <v>0</v>
      </c>
      <c r="Y34" s="23" t="n">
        <f aca="false">IF($A34&lt;=$G$6,0,IF(S34&lt;$B$8,U34,0))</f>
        <v>0</v>
      </c>
      <c r="Z34" s="23" t="n">
        <f aca="false">$A34-$G$7-1</f>
        <v>4</v>
      </c>
      <c r="AA34" s="23" t="n">
        <f aca="false">IF(Z34&lt;0,-1,MOD(Z34,$B$8+$B$10))</f>
        <v>4</v>
      </c>
      <c r="AB34" s="23" t="n">
        <f aca="false">IF(Z34&lt;0,0,INT(Z34/($B$8+$B$10)))</f>
        <v>0</v>
      </c>
      <c r="AC34" s="23" t="n">
        <f aca="false">IF($A34&lt;=$G$7,$E$7,$E$7*(1-$H$7)^(AB34+1))</f>
        <v>0</v>
      </c>
      <c r="AD34" s="13" t="n">
        <f aca="false">IF($A34&lt;=$G$7,$E$7*$F$7/4,IF(AA34&gt;=$B$8+$B$9,AC34*$B$4*(1+$B$5)^(($G$7+$B$8+AB34*($B$8+$B$10))/4)/4,0))</f>
        <v>0</v>
      </c>
      <c r="AE34" s="13" t="n">
        <f aca="false">IF($A34&lt;=$G$7,$E$7*$F$7,IF(AA34&gt;=$B$8,AC34*$B$4*(1+$B$5)^(($G$7+$B$8+AB34*($B$8+$B$10))/4),0))</f>
        <v>0</v>
      </c>
      <c r="AF34" s="13" t="n">
        <f aca="false">IF($A34&lt;=$G$7,0,IF(AA34=0,AC34*$B$6*(1+$B$7)^(($G$7+AB34*($B$8+$B$10))/4),0)+IF(AA34=$B$8,$B$11*$B$4*(1+$B$5)^(($G$7+$B$8+AB34*($B$8+$B$10))/4)*AC34,0))</f>
        <v>0</v>
      </c>
      <c r="AG34" s="23" t="n">
        <f aca="false">IF($A34&lt;=$G$7,0,IF(AA34&lt;$B$8,AC34,0))</f>
        <v>0</v>
      </c>
      <c r="AH34" s="23" t="n">
        <f aca="false">$A34-$G$8-1</f>
        <v>4</v>
      </c>
      <c r="AI34" s="23" t="n">
        <f aca="false">IF(AH34&lt;0,-1,MOD(AH34,$B$8+$B$10))</f>
        <v>4</v>
      </c>
      <c r="AJ34" s="23" t="n">
        <f aca="false">IF(AH34&lt;0,0,INT(AH34/($B$8+$B$10)))</f>
        <v>0</v>
      </c>
      <c r="AK34" s="23" t="n">
        <f aca="false">IF($A34&lt;=$G$8,$E$8,$E$8*(1-$H$8)^(AJ34+1))</f>
        <v>0</v>
      </c>
      <c r="AL34" s="13" t="n">
        <f aca="false">IF($A34&lt;=$G$8,$E$8*$F$8/4,IF(AI34&gt;=$B$8+$B$9,AK34*$B$4*(1+$B$5)^(($G$8+$B$8+AJ34*($B$8+$B$10))/4)/4,0))</f>
        <v>0</v>
      </c>
      <c r="AM34" s="13" t="n">
        <f aca="false">IF($A34&lt;=$G$8,$E$8*$F$8,IF(AI34&gt;=$B$8,AK34*$B$4*(1+$B$5)^(($G$8+$B$8+AJ34*($B$8+$B$10))/4),0))</f>
        <v>0</v>
      </c>
      <c r="AN34" s="13" t="n">
        <f aca="false">IF($A34&lt;=$G$8,0,IF(AI34=0,AK34*$B$6*(1+$B$7)^(($G$8+AJ34*($B$8+$B$10))/4),0)+IF(AI34=$B$8,$B$11*$B$4*(1+$B$5)^(($G$8+$B$8+AJ34*($B$8+$B$10))/4)*AK34,0))</f>
        <v>0</v>
      </c>
      <c r="AO34" s="23" t="n">
        <f aca="false">IF($A34&lt;=$G$8,0,IF(AI34&lt;$B$8,AK34,0))</f>
        <v>0</v>
      </c>
      <c r="AP34" s="13" t="n">
        <f aca="false">F34+N34+V34+AD34+AL34</f>
        <v>0</v>
      </c>
      <c r="AQ34" s="13" t="n">
        <f aca="false">G34+O34+W34+AE34+AM34</f>
        <v>0</v>
      </c>
      <c r="AR34" s="13" t="n">
        <f aca="false">H34+P34+X34+AF34+AN34+IF($A34=$B$15,$B$14,0)</f>
        <v>0</v>
      </c>
      <c r="AS34" s="23" t="n">
        <f aca="false">I34+Q34+Y34+AG34+AO34</f>
        <v>0</v>
      </c>
      <c r="AT34" s="13" t="n">
        <f aca="false">AP34*(1-$B$12)-AS34*$B$13/4</f>
        <v>0</v>
      </c>
      <c r="AU34" s="13" t="n">
        <f aca="false">IF($A34&lt;=$B$23,$B$22*$E$4/$B$23+$E$4*$B$13/4,0)</f>
        <v>2665000</v>
      </c>
      <c r="AV34" s="13" t="n">
        <f aca="false">AT34-AR34-AU34</f>
        <v>-2665000</v>
      </c>
      <c r="AW34" s="23" t="n">
        <f aca="false">(1+$B$16)^(-$A34/4)</f>
        <v>0.910916149021652</v>
      </c>
      <c r="AX34" s="13" t="n">
        <f aca="false">AV34*AW34</f>
        <v>-2427591.5371427</v>
      </c>
      <c r="AY34" s="13" t="n">
        <f aca="false">AV34</f>
        <v>-2665000</v>
      </c>
    </row>
    <row r="35" customFormat="false" ht="15" hidden="false" customHeight="false" outlineLevel="0" collapsed="false">
      <c r="A35" s="0" t="n">
        <v>6</v>
      </c>
      <c r="B35" s="0" t="n">
        <f aca="false">$A35-$G$4-1</f>
        <v>-1</v>
      </c>
      <c r="C35" s="0" t="n">
        <f aca="false">IF(B35&lt;0,-1,MOD(B35,$B$8+$B$10))</f>
        <v>-1</v>
      </c>
      <c r="D35" s="0" t="n">
        <f aca="false">IF(B35&lt;0,0,INT(B35/($B$8+$B$10)))</f>
        <v>0</v>
      </c>
      <c r="E35" s="13" t="n">
        <f aca="false">IF($A35&lt;=$G$4,$E$4,$E$4*(1-$H$4)^(D35+1))</f>
        <v>12000</v>
      </c>
      <c r="F35" s="13" t="n">
        <f aca="false">IF($A35&lt;=$G$4,$E$4*$F$4/4,IF(C35&gt;=$B$8+$B$9,E35*$B$4*(1+$B$5)^(($G$4+$B$8+D35*($B$8+$B$10))/4)/4,0))</f>
        <v>0</v>
      </c>
      <c r="G35" s="13" t="n">
        <f aca="false">IF($A35&lt;=$G$4,$E$4*$F$4,IF(C35&gt;=$B$8,E35*$B$4*(1+$B$5)^(($G$4+$B$8+D35*($B$8+$B$10))/4),0))</f>
        <v>0</v>
      </c>
      <c r="H35" s="13" t="n">
        <f aca="false">IF($A35&lt;=$G$4,0,IF(C35=0,E35*$B$6*(1+$B$7)^(($G$4+D35*($B$8+$B$10))/4),0)+IF(C35=$B$8,$B$11*$B$4*(1+$B$5)^(($G$4+$B$8+D35*($B$8+$B$10))/4)*E35,0))</f>
        <v>0</v>
      </c>
      <c r="I35" s="23" t="n">
        <f aca="false">IF($A35&lt;=$G$4,0,IF(C35&lt;$B$8,E35,0))</f>
        <v>0</v>
      </c>
      <c r="J35" s="23" t="n">
        <f aca="false">$A35-$G$5-1</f>
        <v>5</v>
      </c>
      <c r="K35" s="23" t="n">
        <f aca="false">IF(J35&lt;0,-1,MOD(J35,$B$8+$B$10))</f>
        <v>5</v>
      </c>
      <c r="L35" s="23" t="n">
        <f aca="false">IF(J35&lt;0,0,INT(J35/($B$8+$B$10)))</f>
        <v>0</v>
      </c>
      <c r="M35" s="23" t="n">
        <f aca="false">IF($A35&lt;=$G$5,$E$5,$E$5*(1-$H$5)^(L35+1))</f>
        <v>0</v>
      </c>
      <c r="N35" s="13" t="n">
        <f aca="false">IF($A35&lt;=$G$5,$E$5*$F$5/4,IF(K35&gt;=$B$8+$B$9,M35*$B$4*(1+$B$5)^(($G$5+$B$8+L35*($B$8+$B$10))/4)/4,0))</f>
        <v>0</v>
      </c>
      <c r="O35" s="13" t="n">
        <f aca="false">IF($A35&lt;=$G$5,$E$5*$F$5,IF(K35&gt;=$B$8,M35*$B$4*(1+$B$5)^(($G$5+$B$8+L35*($B$8+$B$10))/4),0))</f>
        <v>0</v>
      </c>
      <c r="P35" s="13" t="n">
        <f aca="false">IF($A35&lt;=$G$5,0,IF(K35=0,M35*$B$6*(1+$B$7)^(($G$5+L35*($B$8+$B$10))/4),0)+IF(K35=$B$8,$B$11*$B$4*(1+$B$5)^(($G$5+$B$8+L35*($B$8+$B$10))/4)*M35,0))</f>
        <v>0</v>
      </c>
      <c r="Q35" s="23" t="n">
        <f aca="false">IF($A35&lt;=$G$5,0,IF(K35&lt;$B$8,M35,0))</f>
        <v>0</v>
      </c>
      <c r="R35" s="23" t="n">
        <f aca="false">$A35-$G$6-1</f>
        <v>5</v>
      </c>
      <c r="S35" s="23" t="n">
        <f aca="false">IF(R35&lt;0,-1,MOD(R35,$B$8+$B$10))</f>
        <v>5</v>
      </c>
      <c r="T35" s="23" t="n">
        <f aca="false">IF(R35&lt;0,0,INT(R35/($B$8+$B$10)))</f>
        <v>0</v>
      </c>
      <c r="U35" s="23" t="n">
        <f aca="false">IF($A35&lt;=$G$6,$E$6,$E$6*(1-$H$6)^(T35+1))</f>
        <v>0</v>
      </c>
      <c r="V35" s="13" t="n">
        <f aca="false">IF($A35&lt;=$G$6,$E$6*$F$6/4,IF(S35&gt;=$B$8+$B$9,U35*$B$4*(1+$B$5)^(($G$6+$B$8+T35*($B$8+$B$10))/4)/4,0))</f>
        <v>0</v>
      </c>
      <c r="W35" s="13" t="n">
        <f aca="false">IF($A35&lt;=$G$6,$E$6*$F$6,IF(S35&gt;=$B$8,U35*$B$4*(1+$B$5)^(($G$6+$B$8+T35*($B$8+$B$10))/4),0))</f>
        <v>0</v>
      </c>
      <c r="X35" s="13" t="n">
        <f aca="false">IF($A35&lt;=$G$6,0,IF(S35=0,U35*$B$6*(1+$B$7)^(($G$6+T35*($B$8+$B$10))/4),0)+IF(S35=$B$8,$B$11*$B$4*(1+$B$5)^(($G$6+$B$8+T35*($B$8+$B$10))/4)*U35,0))</f>
        <v>0</v>
      </c>
      <c r="Y35" s="23" t="n">
        <f aca="false">IF($A35&lt;=$G$6,0,IF(S35&lt;$B$8,U35,0))</f>
        <v>0</v>
      </c>
      <c r="Z35" s="23" t="n">
        <f aca="false">$A35-$G$7-1</f>
        <v>5</v>
      </c>
      <c r="AA35" s="23" t="n">
        <f aca="false">IF(Z35&lt;0,-1,MOD(Z35,$B$8+$B$10))</f>
        <v>5</v>
      </c>
      <c r="AB35" s="23" t="n">
        <f aca="false">IF(Z35&lt;0,0,INT(Z35/($B$8+$B$10)))</f>
        <v>0</v>
      </c>
      <c r="AC35" s="23" t="n">
        <f aca="false">IF($A35&lt;=$G$7,$E$7,$E$7*(1-$H$7)^(AB35+1))</f>
        <v>0</v>
      </c>
      <c r="AD35" s="13" t="n">
        <f aca="false">IF($A35&lt;=$G$7,$E$7*$F$7/4,IF(AA35&gt;=$B$8+$B$9,AC35*$B$4*(1+$B$5)^(($G$7+$B$8+AB35*($B$8+$B$10))/4)/4,0))</f>
        <v>0</v>
      </c>
      <c r="AE35" s="13" t="n">
        <f aca="false">IF($A35&lt;=$G$7,$E$7*$F$7,IF(AA35&gt;=$B$8,AC35*$B$4*(1+$B$5)^(($G$7+$B$8+AB35*($B$8+$B$10))/4),0))</f>
        <v>0</v>
      </c>
      <c r="AF35" s="13" t="n">
        <f aca="false">IF($A35&lt;=$G$7,0,IF(AA35=0,AC35*$B$6*(1+$B$7)^(($G$7+AB35*($B$8+$B$10))/4),0)+IF(AA35=$B$8,$B$11*$B$4*(1+$B$5)^(($G$7+$B$8+AB35*($B$8+$B$10))/4)*AC35,0))</f>
        <v>0</v>
      </c>
      <c r="AG35" s="23" t="n">
        <f aca="false">IF($A35&lt;=$G$7,0,IF(AA35&lt;$B$8,AC35,0))</f>
        <v>0</v>
      </c>
      <c r="AH35" s="23" t="n">
        <f aca="false">$A35-$G$8-1</f>
        <v>5</v>
      </c>
      <c r="AI35" s="23" t="n">
        <f aca="false">IF(AH35&lt;0,-1,MOD(AH35,$B$8+$B$10))</f>
        <v>5</v>
      </c>
      <c r="AJ35" s="23" t="n">
        <f aca="false">IF(AH35&lt;0,0,INT(AH35/($B$8+$B$10)))</f>
        <v>0</v>
      </c>
      <c r="AK35" s="23" t="n">
        <f aca="false">IF($A35&lt;=$G$8,$E$8,$E$8*(1-$H$8)^(AJ35+1))</f>
        <v>0</v>
      </c>
      <c r="AL35" s="13" t="n">
        <f aca="false">IF($A35&lt;=$G$8,$E$8*$F$8/4,IF(AI35&gt;=$B$8+$B$9,AK35*$B$4*(1+$B$5)^(($G$8+$B$8+AJ35*($B$8+$B$10))/4)/4,0))</f>
        <v>0</v>
      </c>
      <c r="AM35" s="13" t="n">
        <f aca="false">IF($A35&lt;=$G$8,$E$8*$F$8,IF(AI35&gt;=$B$8,AK35*$B$4*(1+$B$5)^(($G$8+$B$8+AJ35*($B$8+$B$10))/4),0))</f>
        <v>0</v>
      </c>
      <c r="AN35" s="13" t="n">
        <f aca="false">IF($A35&lt;=$G$8,0,IF(AI35=0,AK35*$B$6*(1+$B$7)^(($G$8+AJ35*($B$8+$B$10))/4),0)+IF(AI35=$B$8,$B$11*$B$4*(1+$B$5)^(($G$8+$B$8+AJ35*($B$8+$B$10))/4)*AK35,0))</f>
        <v>0</v>
      </c>
      <c r="AO35" s="23" t="n">
        <f aca="false">IF($A35&lt;=$G$8,0,IF(AI35&lt;$B$8,AK35,0))</f>
        <v>0</v>
      </c>
      <c r="AP35" s="13" t="n">
        <f aca="false">F35+N35+V35+AD35+AL35</f>
        <v>0</v>
      </c>
      <c r="AQ35" s="13" t="n">
        <f aca="false">G35+O35+W35+AE35+AM35</f>
        <v>0</v>
      </c>
      <c r="AR35" s="13" t="n">
        <f aca="false">H35+P35+X35+AF35+AN35+IF($A35=$B$15,$B$14,0)</f>
        <v>0</v>
      </c>
      <c r="AS35" s="23" t="n">
        <f aca="false">I35+Q35+Y35+AG35+AO35</f>
        <v>0</v>
      </c>
      <c r="AT35" s="13" t="n">
        <f aca="false">AP35*(1-$B$12)-AS35*$B$13/4</f>
        <v>0</v>
      </c>
      <c r="AU35" s="13" t="n">
        <f aca="false">IF($A35&lt;=$B$23,$B$22*$E$4/$B$23+$E$4*$B$13/4,0)</f>
        <v>2665000</v>
      </c>
      <c r="AV35" s="13" t="n">
        <f aca="false">AT35-AR35-AU35</f>
        <v>-2665000</v>
      </c>
      <c r="AW35" s="23" t="n">
        <f aca="false">(1+$B$16)^(-$A35/4)</f>
        <v>0.894075268415941</v>
      </c>
      <c r="AX35" s="13" t="n">
        <f aca="false">AV35*AW35</f>
        <v>-2382710.59032848</v>
      </c>
      <c r="AY35" s="13" t="n">
        <f aca="false">AV35</f>
        <v>-2665000</v>
      </c>
    </row>
    <row r="36" customFormat="false" ht="15" hidden="false" customHeight="false" outlineLevel="0" collapsed="false">
      <c r="A36" s="0" t="n">
        <v>7</v>
      </c>
      <c r="B36" s="0" t="n">
        <f aca="false">$A36-$G$4-1</f>
        <v>0</v>
      </c>
      <c r="C36" s="0" t="n">
        <f aca="false">IF(B36&lt;0,-1,MOD(B36,$B$8+$B$10))</f>
        <v>0</v>
      </c>
      <c r="D36" s="0" t="n">
        <f aca="false">IF(B36&lt;0,0,INT(B36/($B$8+$B$10)))</f>
        <v>0</v>
      </c>
      <c r="E36" s="0" t="n">
        <f aca="false">IF($A36&lt;=$G$4,$E$4,$E$4*(1-$H$4)^(D36+1))</f>
        <v>12000</v>
      </c>
      <c r="F36" s="13" t="n">
        <f aca="false">IF($A36&lt;=$G$4,$E$4*$F$4/4,IF(C36&gt;=$B$8+$B$9,E36*$B$4*(1+$B$5)^(($G$4+$B$8+D36*($B$8+$B$10))/4)/4,0))</f>
        <v>0</v>
      </c>
      <c r="G36" s="13" t="n">
        <f aca="false">IF($A36&lt;=$G$4,$E$4*$F$4,IF(C36&gt;=$B$8,E36*$B$4*(1+$B$5)^(($G$4+$B$8+D36*($B$8+$B$10))/4),0))</f>
        <v>0</v>
      </c>
      <c r="H36" s="13" t="n">
        <f aca="false">IF($A36&lt;=$G$4,0,IF(C36=0,E36*$B$6*(1+$B$7)^(($G$4+D36*($B$8+$B$10))/4),0)+IF(C36=$B$8,$B$11*$B$4*(1+$B$5)^(($G$4+$B$8+D36*($B$8+$B$10))/4)*E36,0))</f>
        <v>5230176.37369907</v>
      </c>
      <c r="I36" s="23" t="n">
        <f aca="false">IF($A36&lt;=$G$4,0,IF(C36&lt;$B$8,E36,0))</f>
        <v>12000</v>
      </c>
      <c r="J36" s="23" t="n">
        <f aca="false">$A36-$G$5-1</f>
        <v>6</v>
      </c>
      <c r="K36" s="23" t="n">
        <f aca="false">IF(J36&lt;0,-1,MOD(J36,$B$8+$B$10))</f>
        <v>6</v>
      </c>
      <c r="L36" s="23" t="n">
        <f aca="false">IF(J36&lt;0,0,INT(J36/($B$8+$B$10)))</f>
        <v>0</v>
      </c>
      <c r="M36" s="23" t="n">
        <f aca="false">IF($A36&lt;=$G$5,$E$5,$E$5*(1-$H$5)^(L36+1))</f>
        <v>0</v>
      </c>
      <c r="N36" s="13" t="n">
        <f aca="false">IF($A36&lt;=$G$5,$E$5*$F$5/4,IF(K36&gt;=$B$8+$B$9,M36*$B$4*(1+$B$5)^(($G$5+$B$8+L36*($B$8+$B$10))/4)/4,0))</f>
        <v>0</v>
      </c>
      <c r="O36" s="13" t="n">
        <f aca="false">IF($A36&lt;=$G$5,$E$5*$F$5,IF(K36&gt;=$B$8,M36*$B$4*(1+$B$5)^(($G$5+$B$8+L36*($B$8+$B$10))/4),0))</f>
        <v>0</v>
      </c>
      <c r="P36" s="13" t="n">
        <f aca="false">IF($A36&lt;=$G$5,0,IF(K36=0,M36*$B$6*(1+$B$7)^(($G$5+L36*($B$8+$B$10))/4),0)+IF(K36=$B$8,$B$11*$B$4*(1+$B$5)^(($G$5+$B$8+L36*($B$8+$B$10))/4)*M36,0))</f>
        <v>0</v>
      </c>
      <c r="Q36" s="23" t="n">
        <f aca="false">IF($A36&lt;=$G$5,0,IF(K36&lt;$B$8,M36,0))</f>
        <v>0</v>
      </c>
      <c r="R36" s="23" t="n">
        <f aca="false">$A36-$G$6-1</f>
        <v>6</v>
      </c>
      <c r="S36" s="23" t="n">
        <f aca="false">IF(R36&lt;0,-1,MOD(R36,$B$8+$B$10))</f>
        <v>6</v>
      </c>
      <c r="T36" s="23" t="n">
        <f aca="false">IF(R36&lt;0,0,INT(R36/($B$8+$B$10)))</f>
        <v>0</v>
      </c>
      <c r="U36" s="23" t="n">
        <f aca="false">IF($A36&lt;=$G$6,$E$6,$E$6*(1-$H$6)^(T36+1))</f>
        <v>0</v>
      </c>
      <c r="V36" s="13" t="n">
        <f aca="false">IF($A36&lt;=$G$6,$E$6*$F$6/4,IF(S36&gt;=$B$8+$B$9,U36*$B$4*(1+$B$5)^(($G$6+$B$8+T36*($B$8+$B$10))/4)/4,0))</f>
        <v>0</v>
      </c>
      <c r="W36" s="13" t="n">
        <f aca="false">IF($A36&lt;=$G$6,$E$6*$F$6,IF(S36&gt;=$B$8,U36*$B$4*(1+$B$5)^(($G$6+$B$8+T36*($B$8+$B$10))/4),0))</f>
        <v>0</v>
      </c>
      <c r="X36" s="13" t="n">
        <f aca="false">IF($A36&lt;=$G$6,0,IF(S36=0,U36*$B$6*(1+$B$7)^(($G$6+T36*($B$8+$B$10))/4),0)+IF(S36=$B$8,$B$11*$B$4*(1+$B$5)^(($G$6+$B$8+T36*($B$8+$B$10))/4)*U36,0))</f>
        <v>0</v>
      </c>
      <c r="Y36" s="23" t="n">
        <f aca="false">IF($A36&lt;=$G$6,0,IF(S36&lt;$B$8,U36,0))</f>
        <v>0</v>
      </c>
      <c r="Z36" s="23" t="n">
        <f aca="false">$A36-$G$7-1</f>
        <v>6</v>
      </c>
      <c r="AA36" s="23" t="n">
        <f aca="false">IF(Z36&lt;0,-1,MOD(Z36,$B$8+$B$10))</f>
        <v>6</v>
      </c>
      <c r="AB36" s="23" t="n">
        <f aca="false">IF(Z36&lt;0,0,INT(Z36/($B$8+$B$10)))</f>
        <v>0</v>
      </c>
      <c r="AC36" s="23" t="n">
        <f aca="false">IF($A36&lt;=$G$7,$E$7,$E$7*(1-$H$7)^(AB36+1))</f>
        <v>0</v>
      </c>
      <c r="AD36" s="13" t="n">
        <f aca="false">IF($A36&lt;=$G$7,$E$7*$F$7/4,IF(AA36&gt;=$B$8+$B$9,AC36*$B$4*(1+$B$5)^(($G$7+$B$8+AB36*($B$8+$B$10))/4)/4,0))</f>
        <v>0</v>
      </c>
      <c r="AE36" s="13" t="n">
        <f aca="false">IF($A36&lt;=$G$7,$E$7*$F$7,IF(AA36&gt;=$B$8,AC36*$B$4*(1+$B$5)^(($G$7+$B$8+AB36*($B$8+$B$10))/4),0))</f>
        <v>0</v>
      </c>
      <c r="AF36" s="13" t="n">
        <f aca="false">IF($A36&lt;=$G$7,0,IF(AA36=0,AC36*$B$6*(1+$B$7)^(($G$7+AB36*($B$8+$B$10))/4),0)+IF(AA36=$B$8,$B$11*$B$4*(1+$B$5)^(($G$7+$B$8+AB36*($B$8+$B$10))/4)*AC36,0))</f>
        <v>0</v>
      </c>
      <c r="AG36" s="23" t="n">
        <f aca="false">IF($A36&lt;=$G$7,0,IF(AA36&lt;$B$8,AC36,0))</f>
        <v>0</v>
      </c>
      <c r="AH36" s="23" t="n">
        <f aca="false">$A36-$G$8-1</f>
        <v>6</v>
      </c>
      <c r="AI36" s="23" t="n">
        <f aca="false">IF(AH36&lt;0,-1,MOD(AH36,$B$8+$B$10))</f>
        <v>6</v>
      </c>
      <c r="AJ36" s="23" t="n">
        <f aca="false">IF(AH36&lt;0,0,INT(AH36/($B$8+$B$10)))</f>
        <v>0</v>
      </c>
      <c r="AK36" s="23" t="n">
        <f aca="false">IF($A36&lt;=$G$8,$E$8,$E$8*(1-$H$8)^(AJ36+1))</f>
        <v>0</v>
      </c>
      <c r="AL36" s="13" t="n">
        <f aca="false">IF($A36&lt;=$G$8,$E$8*$F$8/4,IF(AI36&gt;=$B$8+$B$9,AK36*$B$4*(1+$B$5)^(($G$8+$B$8+AJ36*($B$8+$B$10))/4)/4,0))</f>
        <v>0</v>
      </c>
      <c r="AM36" s="13" t="n">
        <f aca="false">IF($A36&lt;=$G$8,$E$8*$F$8,IF(AI36&gt;=$B$8,AK36*$B$4*(1+$B$5)^(($G$8+$B$8+AJ36*($B$8+$B$10))/4),0))</f>
        <v>0</v>
      </c>
      <c r="AN36" s="13" t="n">
        <f aca="false">IF($A36&lt;=$G$8,0,IF(AI36=0,AK36*$B$6*(1+$B$7)^(($G$8+AJ36*($B$8+$B$10))/4),0)+IF(AI36=$B$8,$B$11*$B$4*(1+$B$5)^(($G$8+$B$8+AJ36*($B$8+$B$10))/4)*AK36,0))</f>
        <v>0</v>
      </c>
      <c r="AO36" s="23" t="n">
        <f aca="false">IF($A36&lt;=$G$8,0,IF(AI36&lt;$B$8,AK36,0))</f>
        <v>0</v>
      </c>
      <c r="AP36" s="13" t="n">
        <f aca="false">F36+N36+V36+AD36+AL36</f>
        <v>0</v>
      </c>
      <c r="AQ36" s="13" t="n">
        <f aca="false">G36+O36+W36+AE36+AM36</f>
        <v>0</v>
      </c>
      <c r="AR36" s="13" t="n">
        <f aca="false">H36+P36+X36+AF36+AN36+IF($A36=$B$15,$B$14,0)</f>
        <v>5230176.37369907</v>
      </c>
      <c r="AS36" s="23" t="n">
        <f aca="false">I36+Q36+Y36+AG36+AO36</f>
        <v>12000</v>
      </c>
      <c r="AT36" s="13" t="n">
        <f aca="false">AP36*(1-$B$12)-AS36*$B$13/4</f>
        <v>-165000</v>
      </c>
      <c r="AU36" s="13" t="n">
        <f aca="false">IF($A36&lt;=$B$23,$B$22*$E$4/$B$23+$E$4*$B$13/4,0)</f>
        <v>0</v>
      </c>
      <c r="AV36" s="13" t="n">
        <f aca="false">AT36-AR36-AU36</f>
        <v>-5395176.37369907</v>
      </c>
      <c r="AW36" s="23" t="n">
        <f aca="false">(1+$B$16)^(-$A36/4)</f>
        <v>0.877545739475122</v>
      </c>
      <c r="AX36" s="13" t="n">
        <f aca="false">AV36*AW36</f>
        <v>-4734514.04045646</v>
      </c>
      <c r="AY36" s="13" t="n">
        <f aca="false">AV36</f>
        <v>-5395176.37369907</v>
      </c>
    </row>
    <row r="37" customFormat="false" ht="15" hidden="false" customHeight="false" outlineLevel="0" collapsed="false">
      <c r="A37" s="0" t="n">
        <v>8</v>
      </c>
      <c r="B37" s="0" t="n">
        <f aca="false">$A37-$G$4-1</f>
        <v>1</v>
      </c>
      <c r="C37" s="0" t="n">
        <f aca="false">IF(B37&lt;0,-1,MOD(B37,$B$8+$B$10))</f>
        <v>1</v>
      </c>
      <c r="D37" s="0" t="n">
        <f aca="false">IF(B37&lt;0,0,INT(B37/($B$8+$B$10)))</f>
        <v>0</v>
      </c>
      <c r="E37" s="0" t="n">
        <f aca="false">IF($A37&lt;=$G$4,$E$4,$E$4*(1-$H$4)^(D37+1))</f>
        <v>12000</v>
      </c>
      <c r="F37" s="13" t="n">
        <f aca="false">IF($A37&lt;=$G$4,$E$4*$F$4/4,IF(C37&gt;=$B$8+$B$9,E37*$B$4*(1+$B$5)^(($G$4+$B$8+D37*($B$8+$B$10))/4)/4,0))</f>
        <v>0</v>
      </c>
      <c r="G37" s="13" t="n">
        <f aca="false">IF($A37&lt;=$G$4,$E$4*$F$4,IF(C37&gt;=$B$8,E37*$B$4*(1+$B$5)^(($G$4+$B$8+D37*($B$8+$B$10))/4),0))</f>
        <v>4249285.53631174</v>
      </c>
      <c r="H37" s="13" t="n">
        <f aca="false">IF($A37&lt;=$G$4,0,IF(C37=0,E37*$B$6*(1+$B$7)^(($G$4+D37*($B$8+$B$10))/4),0)+IF(C37=$B$8,$B$11*$B$4*(1+$B$5)^(($G$4+$B$8+D37*($B$8+$B$10))/4)*E37,0))</f>
        <v>509914.264357409</v>
      </c>
      <c r="I37" s="23" t="n">
        <f aca="false">IF($A37&lt;=$G$4,0,IF(C37&lt;$B$8,E37,0))</f>
        <v>0</v>
      </c>
      <c r="J37" s="23" t="n">
        <f aca="false">$A37-$G$5-1</f>
        <v>7</v>
      </c>
      <c r="K37" s="23" t="n">
        <f aca="false">IF(J37&lt;0,-1,MOD(J37,$B$8+$B$10))</f>
        <v>7</v>
      </c>
      <c r="L37" s="23" t="n">
        <f aca="false">IF(J37&lt;0,0,INT(J37/($B$8+$B$10)))</f>
        <v>0</v>
      </c>
      <c r="M37" s="23" t="n">
        <f aca="false">IF($A37&lt;=$G$5,$E$5,$E$5*(1-$H$5)^(L37+1))</f>
        <v>0</v>
      </c>
      <c r="N37" s="13" t="n">
        <f aca="false">IF($A37&lt;=$G$5,$E$5*$F$5/4,IF(K37&gt;=$B$8+$B$9,M37*$B$4*(1+$B$5)^(($G$5+$B$8+L37*($B$8+$B$10))/4)/4,0))</f>
        <v>0</v>
      </c>
      <c r="O37" s="13" t="n">
        <f aca="false">IF($A37&lt;=$G$5,$E$5*$F$5,IF(K37&gt;=$B$8,M37*$B$4*(1+$B$5)^(($G$5+$B$8+L37*($B$8+$B$10))/4),0))</f>
        <v>0</v>
      </c>
      <c r="P37" s="13" t="n">
        <f aca="false">IF($A37&lt;=$G$5,0,IF(K37=0,M37*$B$6*(1+$B$7)^(($G$5+L37*($B$8+$B$10))/4),0)+IF(K37=$B$8,$B$11*$B$4*(1+$B$5)^(($G$5+$B$8+L37*($B$8+$B$10))/4)*M37,0))</f>
        <v>0</v>
      </c>
      <c r="Q37" s="23" t="n">
        <f aca="false">IF($A37&lt;=$G$5,0,IF(K37&lt;$B$8,M37,0))</f>
        <v>0</v>
      </c>
      <c r="R37" s="23" t="n">
        <f aca="false">$A37-$G$6-1</f>
        <v>7</v>
      </c>
      <c r="S37" s="23" t="n">
        <f aca="false">IF(R37&lt;0,-1,MOD(R37,$B$8+$B$10))</f>
        <v>7</v>
      </c>
      <c r="T37" s="23" t="n">
        <f aca="false">IF(R37&lt;0,0,INT(R37/($B$8+$B$10)))</f>
        <v>0</v>
      </c>
      <c r="U37" s="23" t="n">
        <f aca="false">IF($A37&lt;=$G$6,$E$6,$E$6*(1-$H$6)^(T37+1))</f>
        <v>0</v>
      </c>
      <c r="V37" s="13" t="n">
        <f aca="false">IF($A37&lt;=$G$6,$E$6*$F$6/4,IF(S37&gt;=$B$8+$B$9,U37*$B$4*(1+$B$5)^(($G$6+$B$8+T37*($B$8+$B$10))/4)/4,0))</f>
        <v>0</v>
      </c>
      <c r="W37" s="13" t="n">
        <f aca="false">IF($A37&lt;=$G$6,$E$6*$F$6,IF(S37&gt;=$B$8,U37*$B$4*(1+$B$5)^(($G$6+$B$8+T37*($B$8+$B$10))/4),0))</f>
        <v>0</v>
      </c>
      <c r="X37" s="13" t="n">
        <f aca="false">IF($A37&lt;=$G$6,0,IF(S37=0,U37*$B$6*(1+$B$7)^(($G$6+T37*($B$8+$B$10))/4),0)+IF(S37=$B$8,$B$11*$B$4*(1+$B$5)^(($G$6+$B$8+T37*($B$8+$B$10))/4)*U37,0))</f>
        <v>0</v>
      </c>
      <c r="Y37" s="23" t="n">
        <f aca="false">IF($A37&lt;=$G$6,0,IF(S37&lt;$B$8,U37,0))</f>
        <v>0</v>
      </c>
      <c r="Z37" s="23" t="n">
        <f aca="false">$A37-$G$7-1</f>
        <v>7</v>
      </c>
      <c r="AA37" s="23" t="n">
        <f aca="false">IF(Z37&lt;0,-1,MOD(Z37,$B$8+$B$10))</f>
        <v>7</v>
      </c>
      <c r="AB37" s="23" t="n">
        <f aca="false">IF(Z37&lt;0,0,INT(Z37/($B$8+$B$10)))</f>
        <v>0</v>
      </c>
      <c r="AC37" s="23" t="n">
        <f aca="false">IF($A37&lt;=$G$7,$E$7,$E$7*(1-$H$7)^(AB37+1))</f>
        <v>0</v>
      </c>
      <c r="AD37" s="13" t="n">
        <f aca="false">IF($A37&lt;=$G$7,$E$7*$F$7/4,IF(AA37&gt;=$B$8+$B$9,AC37*$B$4*(1+$B$5)^(($G$7+$B$8+AB37*($B$8+$B$10))/4)/4,0))</f>
        <v>0</v>
      </c>
      <c r="AE37" s="13" t="n">
        <f aca="false">IF($A37&lt;=$G$7,$E$7*$F$7,IF(AA37&gt;=$B$8,AC37*$B$4*(1+$B$5)^(($G$7+$B$8+AB37*($B$8+$B$10))/4),0))</f>
        <v>0</v>
      </c>
      <c r="AF37" s="13" t="n">
        <f aca="false">IF($A37&lt;=$G$7,0,IF(AA37=0,AC37*$B$6*(1+$B$7)^(($G$7+AB37*($B$8+$B$10))/4),0)+IF(AA37=$B$8,$B$11*$B$4*(1+$B$5)^(($G$7+$B$8+AB37*($B$8+$B$10))/4)*AC37,0))</f>
        <v>0</v>
      </c>
      <c r="AG37" s="23" t="n">
        <f aca="false">IF($A37&lt;=$G$7,0,IF(AA37&lt;$B$8,AC37,0))</f>
        <v>0</v>
      </c>
      <c r="AH37" s="23" t="n">
        <f aca="false">$A37-$G$8-1</f>
        <v>7</v>
      </c>
      <c r="AI37" s="23" t="n">
        <f aca="false">IF(AH37&lt;0,-1,MOD(AH37,$B$8+$B$10))</f>
        <v>7</v>
      </c>
      <c r="AJ37" s="23" t="n">
        <f aca="false">IF(AH37&lt;0,0,INT(AH37/($B$8+$B$10)))</f>
        <v>0</v>
      </c>
      <c r="AK37" s="23" t="n">
        <f aca="false">IF($A37&lt;=$G$8,$E$8,$E$8*(1-$H$8)^(AJ37+1))</f>
        <v>0</v>
      </c>
      <c r="AL37" s="13" t="n">
        <f aca="false">IF($A37&lt;=$G$8,$E$8*$F$8/4,IF(AI37&gt;=$B$8+$B$9,AK37*$B$4*(1+$B$5)^(($G$8+$B$8+AJ37*($B$8+$B$10))/4)/4,0))</f>
        <v>0</v>
      </c>
      <c r="AM37" s="13" t="n">
        <f aca="false">IF($A37&lt;=$G$8,$E$8*$F$8,IF(AI37&gt;=$B$8,AK37*$B$4*(1+$B$5)^(($G$8+$B$8+AJ37*($B$8+$B$10))/4),0))</f>
        <v>0</v>
      </c>
      <c r="AN37" s="13" t="n">
        <f aca="false">IF($A37&lt;=$G$8,0,IF(AI37=0,AK37*$B$6*(1+$B$7)^(($G$8+AJ37*($B$8+$B$10))/4),0)+IF(AI37=$B$8,$B$11*$B$4*(1+$B$5)^(($G$8+$B$8+AJ37*($B$8+$B$10))/4)*AK37,0))</f>
        <v>0</v>
      </c>
      <c r="AO37" s="23" t="n">
        <f aca="false">IF($A37&lt;=$G$8,0,IF(AI37&lt;$B$8,AK37,0))</f>
        <v>0</v>
      </c>
      <c r="AP37" s="13" t="n">
        <f aca="false">F37+N37+V37+AD37+AL37</f>
        <v>0</v>
      </c>
      <c r="AQ37" s="13" t="n">
        <f aca="false">G37+O37+W37+AE37+AM37</f>
        <v>4249285.53631174</v>
      </c>
      <c r="AR37" s="13" t="n">
        <f aca="false">H37+P37+X37+AF37+AN37+IF($A37=$B$15,$B$14,0)</f>
        <v>509914.264357409</v>
      </c>
      <c r="AS37" s="23" t="n">
        <f aca="false">I37+Q37+Y37+AG37+AO37</f>
        <v>0</v>
      </c>
      <c r="AT37" s="13" t="n">
        <f aca="false">AP37*(1-$B$12)-AS37*$B$13/4</f>
        <v>0</v>
      </c>
      <c r="AU37" s="13" t="n">
        <f aca="false">IF($A37&lt;=$B$23,$B$22*$E$4/$B$23+$E$4*$B$13/4,0)</f>
        <v>0</v>
      </c>
      <c r="AV37" s="13" t="n">
        <f aca="false">AT37-AR37-AU37</f>
        <v>-509914.264357409</v>
      </c>
      <c r="AW37" s="23" t="n">
        <f aca="false">(1+$B$16)^(-$A37/4)</f>
        <v>0.861321805976497</v>
      </c>
      <c r="AX37" s="13" t="n">
        <f aca="false">AV37*AW37</f>
        <v>-439200.2750695</v>
      </c>
      <c r="AY37" s="13" t="n">
        <f aca="false">AV37</f>
        <v>-509914.264357409</v>
      </c>
    </row>
    <row r="38" customFormat="false" ht="15" hidden="false" customHeight="false" outlineLevel="0" collapsed="false">
      <c r="A38" s="0" t="n">
        <v>9</v>
      </c>
      <c r="B38" s="0" t="n">
        <f aca="false">$A38-$G$4-1</f>
        <v>2</v>
      </c>
      <c r="C38" s="0" t="n">
        <f aca="false">IF(B38&lt;0,-1,MOD(B38,$B$8+$B$10))</f>
        <v>2</v>
      </c>
      <c r="D38" s="0" t="n">
        <f aca="false">IF(B38&lt;0,0,INT(B38/($B$8+$B$10)))</f>
        <v>0</v>
      </c>
      <c r="E38" s="0" t="n">
        <f aca="false">IF($A38&lt;=$G$4,$E$4,$E$4*(1-$H$4)^(D38+1))</f>
        <v>12000</v>
      </c>
      <c r="F38" s="13" t="n">
        <f aca="false">IF($A38&lt;=$G$4,$E$4*$F$4/4,IF(C38&gt;=$B$8+$B$9,E38*$B$4*(1+$B$5)^(($G$4+$B$8+D38*($B$8+$B$10))/4)/4,0))</f>
        <v>0</v>
      </c>
      <c r="G38" s="13" t="n">
        <f aca="false">IF($A38&lt;=$G$4,$E$4*$F$4,IF(C38&gt;=$B$8,E38*$B$4*(1+$B$5)^(($G$4+$B$8+D38*($B$8+$B$10))/4),0))</f>
        <v>4249285.53631174</v>
      </c>
      <c r="H38" s="13" t="n">
        <f aca="false">IF($A38&lt;=$G$4,0,IF(C38=0,E38*$B$6*(1+$B$7)^(($G$4+D38*($B$8+$B$10))/4),0)+IF(C38=$B$8,$B$11*$B$4*(1+$B$5)^(($G$4+$B$8+D38*($B$8+$B$10))/4)*E38,0))</f>
        <v>0</v>
      </c>
      <c r="I38" s="23" t="n">
        <f aca="false">IF($A38&lt;=$G$4,0,IF(C38&lt;$B$8,E38,0))</f>
        <v>0</v>
      </c>
      <c r="J38" s="23" t="n">
        <f aca="false">$A38-$G$5-1</f>
        <v>8</v>
      </c>
      <c r="K38" s="23" t="n">
        <f aca="false">IF(J38&lt;0,-1,MOD(J38,$B$8+$B$10))</f>
        <v>8</v>
      </c>
      <c r="L38" s="23" t="n">
        <f aca="false">IF(J38&lt;0,0,INT(J38/($B$8+$B$10)))</f>
        <v>0</v>
      </c>
      <c r="M38" s="23" t="n">
        <f aca="false">IF($A38&lt;=$G$5,$E$5,$E$5*(1-$H$5)^(L38+1))</f>
        <v>0</v>
      </c>
      <c r="N38" s="13" t="n">
        <f aca="false">IF($A38&lt;=$G$5,$E$5*$F$5/4,IF(K38&gt;=$B$8+$B$9,M38*$B$4*(1+$B$5)^(($G$5+$B$8+L38*($B$8+$B$10))/4)/4,0))</f>
        <v>0</v>
      </c>
      <c r="O38" s="13" t="n">
        <f aca="false">IF($A38&lt;=$G$5,$E$5*$F$5,IF(K38&gt;=$B$8,M38*$B$4*(1+$B$5)^(($G$5+$B$8+L38*($B$8+$B$10))/4),0))</f>
        <v>0</v>
      </c>
      <c r="P38" s="13" t="n">
        <f aca="false">IF($A38&lt;=$G$5,0,IF(K38=0,M38*$B$6*(1+$B$7)^(($G$5+L38*($B$8+$B$10))/4),0)+IF(K38=$B$8,$B$11*$B$4*(1+$B$5)^(($G$5+$B$8+L38*($B$8+$B$10))/4)*M38,0))</f>
        <v>0</v>
      </c>
      <c r="Q38" s="23" t="n">
        <f aca="false">IF($A38&lt;=$G$5,0,IF(K38&lt;$B$8,M38,0))</f>
        <v>0</v>
      </c>
      <c r="R38" s="23" t="n">
        <f aca="false">$A38-$G$6-1</f>
        <v>8</v>
      </c>
      <c r="S38" s="23" t="n">
        <f aca="false">IF(R38&lt;0,-1,MOD(R38,$B$8+$B$10))</f>
        <v>8</v>
      </c>
      <c r="T38" s="23" t="n">
        <f aca="false">IF(R38&lt;0,0,INT(R38/($B$8+$B$10)))</f>
        <v>0</v>
      </c>
      <c r="U38" s="23" t="n">
        <f aca="false">IF($A38&lt;=$G$6,$E$6,$E$6*(1-$H$6)^(T38+1))</f>
        <v>0</v>
      </c>
      <c r="V38" s="13" t="n">
        <f aca="false">IF($A38&lt;=$G$6,$E$6*$F$6/4,IF(S38&gt;=$B$8+$B$9,U38*$B$4*(1+$B$5)^(($G$6+$B$8+T38*($B$8+$B$10))/4)/4,0))</f>
        <v>0</v>
      </c>
      <c r="W38" s="13" t="n">
        <f aca="false">IF($A38&lt;=$G$6,$E$6*$F$6,IF(S38&gt;=$B$8,U38*$B$4*(1+$B$5)^(($G$6+$B$8+T38*($B$8+$B$10))/4),0))</f>
        <v>0</v>
      </c>
      <c r="X38" s="13" t="n">
        <f aca="false">IF($A38&lt;=$G$6,0,IF(S38=0,U38*$B$6*(1+$B$7)^(($G$6+T38*($B$8+$B$10))/4),0)+IF(S38=$B$8,$B$11*$B$4*(1+$B$5)^(($G$6+$B$8+T38*($B$8+$B$10))/4)*U38,0))</f>
        <v>0</v>
      </c>
      <c r="Y38" s="23" t="n">
        <f aca="false">IF($A38&lt;=$G$6,0,IF(S38&lt;$B$8,U38,0))</f>
        <v>0</v>
      </c>
      <c r="Z38" s="23" t="n">
        <f aca="false">$A38-$G$7-1</f>
        <v>8</v>
      </c>
      <c r="AA38" s="23" t="n">
        <f aca="false">IF(Z38&lt;0,-1,MOD(Z38,$B$8+$B$10))</f>
        <v>8</v>
      </c>
      <c r="AB38" s="23" t="n">
        <f aca="false">IF(Z38&lt;0,0,INT(Z38/($B$8+$B$10)))</f>
        <v>0</v>
      </c>
      <c r="AC38" s="23" t="n">
        <f aca="false">IF($A38&lt;=$G$7,$E$7,$E$7*(1-$H$7)^(AB38+1))</f>
        <v>0</v>
      </c>
      <c r="AD38" s="13" t="n">
        <f aca="false">IF($A38&lt;=$G$7,$E$7*$F$7/4,IF(AA38&gt;=$B$8+$B$9,AC38*$B$4*(1+$B$5)^(($G$7+$B$8+AB38*($B$8+$B$10))/4)/4,0))</f>
        <v>0</v>
      </c>
      <c r="AE38" s="13" t="n">
        <f aca="false">IF($A38&lt;=$G$7,$E$7*$F$7,IF(AA38&gt;=$B$8,AC38*$B$4*(1+$B$5)^(($G$7+$B$8+AB38*($B$8+$B$10))/4),0))</f>
        <v>0</v>
      </c>
      <c r="AF38" s="13" t="n">
        <f aca="false">IF($A38&lt;=$G$7,0,IF(AA38=0,AC38*$B$6*(1+$B$7)^(($G$7+AB38*($B$8+$B$10))/4),0)+IF(AA38=$B$8,$B$11*$B$4*(1+$B$5)^(($G$7+$B$8+AB38*($B$8+$B$10))/4)*AC38,0))</f>
        <v>0</v>
      </c>
      <c r="AG38" s="23" t="n">
        <f aca="false">IF($A38&lt;=$G$7,0,IF(AA38&lt;$B$8,AC38,0))</f>
        <v>0</v>
      </c>
      <c r="AH38" s="23" t="n">
        <f aca="false">$A38-$G$8-1</f>
        <v>8</v>
      </c>
      <c r="AI38" s="23" t="n">
        <f aca="false">IF(AH38&lt;0,-1,MOD(AH38,$B$8+$B$10))</f>
        <v>8</v>
      </c>
      <c r="AJ38" s="23" t="n">
        <f aca="false">IF(AH38&lt;0,0,INT(AH38/($B$8+$B$10)))</f>
        <v>0</v>
      </c>
      <c r="AK38" s="23" t="n">
        <f aca="false">IF($A38&lt;=$G$8,$E$8,$E$8*(1-$H$8)^(AJ38+1))</f>
        <v>0</v>
      </c>
      <c r="AL38" s="13" t="n">
        <f aca="false">IF($A38&lt;=$G$8,$E$8*$F$8/4,IF(AI38&gt;=$B$8+$B$9,AK38*$B$4*(1+$B$5)^(($G$8+$B$8+AJ38*($B$8+$B$10))/4)/4,0))</f>
        <v>0</v>
      </c>
      <c r="AM38" s="13" t="n">
        <f aca="false">IF($A38&lt;=$G$8,$E$8*$F$8,IF(AI38&gt;=$B$8,AK38*$B$4*(1+$B$5)^(($G$8+$B$8+AJ38*($B$8+$B$10))/4),0))</f>
        <v>0</v>
      </c>
      <c r="AN38" s="13" t="n">
        <f aca="false">IF($A38&lt;=$G$8,0,IF(AI38=0,AK38*$B$6*(1+$B$7)^(($G$8+AJ38*($B$8+$B$10))/4),0)+IF(AI38=$B$8,$B$11*$B$4*(1+$B$5)^(($G$8+$B$8+AJ38*($B$8+$B$10))/4)*AK38,0))</f>
        <v>0</v>
      </c>
      <c r="AO38" s="23" t="n">
        <f aca="false">IF($A38&lt;=$G$8,0,IF(AI38&lt;$B$8,AK38,0))</f>
        <v>0</v>
      </c>
      <c r="AP38" s="13" t="n">
        <f aca="false">F38+N38+V38+AD38+AL38</f>
        <v>0</v>
      </c>
      <c r="AQ38" s="13" t="n">
        <f aca="false">G38+O38+W38+AE38+AM38</f>
        <v>4249285.53631174</v>
      </c>
      <c r="AR38" s="13" t="n">
        <f aca="false">H38+P38+X38+AF38+AN38+IF($A38=$B$15,$B$14,0)</f>
        <v>0</v>
      </c>
      <c r="AS38" s="23" t="n">
        <f aca="false">I38+Q38+Y38+AG38+AO38</f>
        <v>0</v>
      </c>
      <c r="AT38" s="13" t="n">
        <f aca="false">AP38*(1-$B$12)-AS38*$B$13/4</f>
        <v>0</v>
      </c>
      <c r="AU38" s="13" t="n">
        <f aca="false">IF($A38&lt;=$B$23,$B$22*$E$4/$B$23+$E$4*$B$13/4,0)</f>
        <v>0</v>
      </c>
      <c r="AV38" s="13" t="n">
        <f aca="false">AT38-AR38-AU38</f>
        <v>0</v>
      </c>
      <c r="AW38" s="23" t="n">
        <f aca="false">(1+$B$16)^(-$A38/4)</f>
        <v>0.845397818117543</v>
      </c>
      <c r="AX38" s="13" t="n">
        <f aca="false">AV38*AW38</f>
        <v>0</v>
      </c>
      <c r="AY38" s="13" t="n">
        <f aca="false">AV38</f>
        <v>0</v>
      </c>
    </row>
    <row r="39" customFormat="false" ht="15" hidden="false" customHeight="false" outlineLevel="0" collapsed="false">
      <c r="A39" s="0" t="n">
        <v>10</v>
      </c>
      <c r="B39" s="0" t="n">
        <f aca="false">$A39-$G$4-1</f>
        <v>3</v>
      </c>
      <c r="C39" s="0" t="n">
        <f aca="false">IF(B39&lt;0,-1,MOD(B39,$B$8+$B$10))</f>
        <v>3</v>
      </c>
      <c r="D39" s="0" t="n">
        <f aca="false">IF(B39&lt;0,0,INT(B39/($B$8+$B$10)))</f>
        <v>0</v>
      </c>
      <c r="E39" s="0" t="n">
        <f aca="false">IF($A39&lt;=$G$4,$E$4,$E$4*(1-$H$4)^(D39+1))</f>
        <v>12000</v>
      </c>
      <c r="F39" s="13" t="n">
        <f aca="false">IF($A39&lt;=$G$4,$E$4*$F$4/4,IF(C39&gt;=$B$8+$B$9,E39*$B$4*(1+$B$5)^(($G$4+$B$8+D39*($B$8+$B$10))/4)/4,0))</f>
        <v>1062321.38407794</v>
      </c>
      <c r="G39" s="13" t="n">
        <f aca="false">IF($A39&lt;=$G$4,$E$4*$F$4,IF(C39&gt;=$B$8,E39*$B$4*(1+$B$5)^(($G$4+$B$8+D39*($B$8+$B$10))/4),0))</f>
        <v>4249285.53631174</v>
      </c>
      <c r="H39" s="13" t="n">
        <f aca="false">IF($A39&lt;=$G$4,0,IF(C39=0,E39*$B$6*(1+$B$7)^(($G$4+D39*($B$8+$B$10))/4),0)+IF(C39=$B$8,$B$11*$B$4*(1+$B$5)^(($G$4+$B$8+D39*($B$8+$B$10))/4)*E39,0))</f>
        <v>0</v>
      </c>
      <c r="I39" s="23" t="n">
        <f aca="false">IF($A39&lt;=$G$4,0,IF(C39&lt;$B$8,E39,0))</f>
        <v>0</v>
      </c>
      <c r="J39" s="23" t="n">
        <f aca="false">$A39-$G$5-1</f>
        <v>9</v>
      </c>
      <c r="K39" s="23" t="n">
        <f aca="false">IF(J39&lt;0,-1,MOD(J39,$B$8+$B$10))</f>
        <v>9</v>
      </c>
      <c r="L39" s="23" t="n">
        <f aca="false">IF(J39&lt;0,0,INT(J39/($B$8+$B$10)))</f>
        <v>0</v>
      </c>
      <c r="M39" s="23" t="n">
        <f aca="false">IF($A39&lt;=$G$5,$E$5,$E$5*(1-$H$5)^(L39+1))</f>
        <v>0</v>
      </c>
      <c r="N39" s="13" t="n">
        <f aca="false">IF($A39&lt;=$G$5,$E$5*$F$5/4,IF(K39&gt;=$B$8+$B$9,M39*$B$4*(1+$B$5)^(($G$5+$B$8+L39*($B$8+$B$10))/4)/4,0))</f>
        <v>0</v>
      </c>
      <c r="O39" s="13" t="n">
        <f aca="false">IF($A39&lt;=$G$5,$E$5*$F$5,IF(K39&gt;=$B$8,M39*$B$4*(1+$B$5)^(($G$5+$B$8+L39*($B$8+$B$10))/4),0))</f>
        <v>0</v>
      </c>
      <c r="P39" s="13" t="n">
        <f aca="false">IF($A39&lt;=$G$5,0,IF(K39=0,M39*$B$6*(1+$B$7)^(($G$5+L39*($B$8+$B$10))/4),0)+IF(K39=$B$8,$B$11*$B$4*(1+$B$5)^(($G$5+$B$8+L39*($B$8+$B$10))/4)*M39,0))</f>
        <v>0</v>
      </c>
      <c r="Q39" s="23" t="n">
        <f aca="false">IF($A39&lt;=$G$5,0,IF(K39&lt;$B$8,M39,0))</f>
        <v>0</v>
      </c>
      <c r="R39" s="23" t="n">
        <f aca="false">$A39-$G$6-1</f>
        <v>9</v>
      </c>
      <c r="S39" s="23" t="n">
        <f aca="false">IF(R39&lt;0,-1,MOD(R39,$B$8+$B$10))</f>
        <v>9</v>
      </c>
      <c r="T39" s="23" t="n">
        <f aca="false">IF(R39&lt;0,0,INT(R39/($B$8+$B$10)))</f>
        <v>0</v>
      </c>
      <c r="U39" s="23" t="n">
        <f aca="false">IF($A39&lt;=$G$6,$E$6,$E$6*(1-$H$6)^(T39+1))</f>
        <v>0</v>
      </c>
      <c r="V39" s="13" t="n">
        <f aca="false">IF($A39&lt;=$G$6,$E$6*$F$6/4,IF(S39&gt;=$B$8+$B$9,U39*$B$4*(1+$B$5)^(($G$6+$B$8+T39*($B$8+$B$10))/4)/4,0))</f>
        <v>0</v>
      </c>
      <c r="W39" s="13" t="n">
        <f aca="false">IF($A39&lt;=$G$6,$E$6*$F$6,IF(S39&gt;=$B$8,U39*$B$4*(1+$B$5)^(($G$6+$B$8+T39*($B$8+$B$10))/4),0))</f>
        <v>0</v>
      </c>
      <c r="X39" s="13" t="n">
        <f aca="false">IF($A39&lt;=$G$6,0,IF(S39=0,U39*$B$6*(1+$B$7)^(($G$6+T39*($B$8+$B$10))/4),0)+IF(S39=$B$8,$B$11*$B$4*(1+$B$5)^(($G$6+$B$8+T39*($B$8+$B$10))/4)*U39,0))</f>
        <v>0</v>
      </c>
      <c r="Y39" s="23" t="n">
        <f aca="false">IF($A39&lt;=$G$6,0,IF(S39&lt;$B$8,U39,0))</f>
        <v>0</v>
      </c>
      <c r="Z39" s="23" t="n">
        <f aca="false">$A39-$G$7-1</f>
        <v>9</v>
      </c>
      <c r="AA39" s="23" t="n">
        <f aca="false">IF(Z39&lt;0,-1,MOD(Z39,$B$8+$B$10))</f>
        <v>9</v>
      </c>
      <c r="AB39" s="23" t="n">
        <f aca="false">IF(Z39&lt;0,0,INT(Z39/($B$8+$B$10)))</f>
        <v>0</v>
      </c>
      <c r="AC39" s="23" t="n">
        <f aca="false">IF($A39&lt;=$G$7,$E$7,$E$7*(1-$H$7)^(AB39+1))</f>
        <v>0</v>
      </c>
      <c r="AD39" s="13" t="n">
        <f aca="false">IF($A39&lt;=$G$7,$E$7*$F$7/4,IF(AA39&gt;=$B$8+$B$9,AC39*$B$4*(1+$B$5)^(($G$7+$B$8+AB39*($B$8+$B$10))/4)/4,0))</f>
        <v>0</v>
      </c>
      <c r="AE39" s="13" t="n">
        <f aca="false">IF($A39&lt;=$G$7,$E$7*$F$7,IF(AA39&gt;=$B$8,AC39*$B$4*(1+$B$5)^(($G$7+$B$8+AB39*($B$8+$B$10))/4),0))</f>
        <v>0</v>
      </c>
      <c r="AF39" s="13" t="n">
        <f aca="false">IF($A39&lt;=$G$7,0,IF(AA39=0,AC39*$B$6*(1+$B$7)^(($G$7+AB39*($B$8+$B$10))/4),0)+IF(AA39=$B$8,$B$11*$B$4*(1+$B$5)^(($G$7+$B$8+AB39*($B$8+$B$10))/4)*AC39,0))</f>
        <v>0</v>
      </c>
      <c r="AG39" s="23" t="n">
        <f aca="false">IF($A39&lt;=$G$7,0,IF(AA39&lt;$B$8,AC39,0))</f>
        <v>0</v>
      </c>
      <c r="AH39" s="23" t="n">
        <f aca="false">$A39-$G$8-1</f>
        <v>9</v>
      </c>
      <c r="AI39" s="23" t="n">
        <f aca="false">IF(AH39&lt;0,-1,MOD(AH39,$B$8+$B$10))</f>
        <v>9</v>
      </c>
      <c r="AJ39" s="23" t="n">
        <f aca="false">IF(AH39&lt;0,0,INT(AH39/($B$8+$B$10)))</f>
        <v>0</v>
      </c>
      <c r="AK39" s="23" t="n">
        <f aca="false">IF($A39&lt;=$G$8,$E$8,$E$8*(1-$H$8)^(AJ39+1))</f>
        <v>0</v>
      </c>
      <c r="AL39" s="13" t="n">
        <f aca="false">IF($A39&lt;=$G$8,$E$8*$F$8/4,IF(AI39&gt;=$B$8+$B$9,AK39*$B$4*(1+$B$5)^(($G$8+$B$8+AJ39*($B$8+$B$10))/4)/4,0))</f>
        <v>0</v>
      </c>
      <c r="AM39" s="13" t="n">
        <f aca="false">IF($A39&lt;=$G$8,$E$8*$F$8,IF(AI39&gt;=$B$8,AK39*$B$4*(1+$B$5)^(($G$8+$B$8+AJ39*($B$8+$B$10))/4),0))</f>
        <v>0</v>
      </c>
      <c r="AN39" s="13" t="n">
        <f aca="false">IF($A39&lt;=$G$8,0,IF(AI39=0,AK39*$B$6*(1+$B$7)^(($G$8+AJ39*($B$8+$B$10))/4),0)+IF(AI39=$B$8,$B$11*$B$4*(1+$B$5)^(($G$8+$B$8+AJ39*($B$8+$B$10))/4)*AK39,0))</f>
        <v>0</v>
      </c>
      <c r="AO39" s="23" t="n">
        <f aca="false">IF($A39&lt;=$G$8,0,IF(AI39&lt;$B$8,AK39,0))</f>
        <v>0</v>
      </c>
      <c r="AP39" s="13" t="n">
        <f aca="false">F39+N39+V39+AD39+AL39</f>
        <v>1062321.38407794</v>
      </c>
      <c r="AQ39" s="13" t="n">
        <f aca="false">G39+O39+W39+AE39+AM39</f>
        <v>4249285.53631174</v>
      </c>
      <c r="AR39" s="13" t="n">
        <f aca="false">H39+P39+X39+AF39+AN39+IF($A39=$B$15,$B$14,0)</f>
        <v>0</v>
      </c>
      <c r="AS39" s="23" t="n">
        <f aca="false">I39+Q39+Y39+AG39+AO39</f>
        <v>0</v>
      </c>
      <c r="AT39" s="13" t="n">
        <f aca="false">AP39*(1-$B$12)-AS39*$B$13/4</f>
        <v>998582.101033259</v>
      </c>
      <c r="AU39" s="13" t="n">
        <f aca="false">IF($A39&lt;=$B$23,$B$22*$E$4/$B$23+$E$4*$B$13/4,0)</f>
        <v>0</v>
      </c>
      <c r="AV39" s="13" t="n">
        <f aca="false">AT39-AR39-AU39</f>
        <v>998582.101033259</v>
      </c>
      <c r="AW39" s="23" t="n">
        <f aca="false">(1+$B$16)^(-$A39/4)</f>
        <v>0.829768230548437</v>
      </c>
      <c r="AX39" s="13" t="n">
        <f aca="false">AV39*AW39</f>
        <v>828591.703031708</v>
      </c>
      <c r="AY39" s="13" t="n">
        <f aca="false">AV39</f>
        <v>998582.101033259</v>
      </c>
    </row>
    <row r="40" customFormat="false" ht="15" hidden="false" customHeight="false" outlineLevel="0" collapsed="false">
      <c r="A40" s="0" t="n">
        <v>11</v>
      </c>
      <c r="B40" s="0" t="n">
        <f aca="false">$A40-$G$4-1</f>
        <v>4</v>
      </c>
      <c r="C40" s="0" t="n">
        <f aca="false">IF(B40&lt;0,-1,MOD(B40,$B$8+$B$10))</f>
        <v>4</v>
      </c>
      <c r="D40" s="0" t="n">
        <f aca="false">IF(B40&lt;0,0,INT(B40/($B$8+$B$10)))</f>
        <v>0</v>
      </c>
      <c r="E40" s="0" t="n">
        <f aca="false">IF($A40&lt;=$G$4,$E$4,$E$4*(1-$H$4)^(D40+1))</f>
        <v>12000</v>
      </c>
      <c r="F40" s="13" t="n">
        <f aca="false">IF($A40&lt;=$G$4,$E$4*$F$4/4,IF(C40&gt;=$B$8+$B$9,E40*$B$4*(1+$B$5)^(($G$4+$B$8+D40*($B$8+$B$10))/4)/4,0))</f>
        <v>1062321.38407794</v>
      </c>
      <c r="G40" s="13" t="n">
        <f aca="false">IF($A40&lt;=$G$4,$E$4*$F$4,IF(C40&gt;=$B$8,E40*$B$4*(1+$B$5)^(($G$4+$B$8+D40*($B$8+$B$10))/4),0))</f>
        <v>4249285.53631174</v>
      </c>
      <c r="H40" s="13" t="n">
        <f aca="false">IF($A40&lt;=$G$4,0,IF(C40=0,E40*$B$6*(1+$B$7)^(($G$4+D40*($B$8+$B$10))/4),0)+IF(C40=$B$8,$B$11*$B$4*(1+$B$5)^(($G$4+$B$8+D40*($B$8+$B$10))/4)*E40,0))</f>
        <v>0</v>
      </c>
      <c r="I40" s="23" t="n">
        <f aca="false">IF($A40&lt;=$G$4,0,IF(C40&lt;$B$8,E40,0))</f>
        <v>0</v>
      </c>
      <c r="J40" s="23" t="n">
        <f aca="false">$A40-$G$5-1</f>
        <v>10</v>
      </c>
      <c r="K40" s="23" t="n">
        <f aca="false">IF(J40&lt;0,-1,MOD(J40,$B$8+$B$10))</f>
        <v>10</v>
      </c>
      <c r="L40" s="23" t="n">
        <f aca="false">IF(J40&lt;0,0,INT(J40/($B$8+$B$10)))</f>
        <v>0</v>
      </c>
      <c r="M40" s="23" t="n">
        <f aca="false">IF($A40&lt;=$G$5,$E$5,$E$5*(1-$H$5)^(L40+1))</f>
        <v>0</v>
      </c>
      <c r="N40" s="13" t="n">
        <f aca="false">IF($A40&lt;=$G$5,$E$5*$F$5/4,IF(K40&gt;=$B$8+$B$9,M40*$B$4*(1+$B$5)^(($G$5+$B$8+L40*($B$8+$B$10))/4)/4,0))</f>
        <v>0</v>
      </c>
      <c r="O40" s="13" t="n">
        <f aca="false">IF($A40&lt;=$G$5,$E$5*$F$5,IF(K40&gt;=$B$8,M40*$B$4*(1+$B$5)^(($G$5+$B$8+L40*($B$8+$B$10))/4),0))</f>
        <v>0</v>
      </c>
      <c r="P40" s="13" t="n">
        <f aca="false">IF($A40&lt;=$G$5,0,IF(K40=0,M40*$B$6*(1+$B$7)^(($G$5+L40*($B$8+$B$10))/4),0)+IF(K40=$B$8,$B$11*$B$4*(1+$B$5)^(($G$5+$B$8+L40*($B$8+$B$10))/4)*M40,0))</f>
        <v>0</v>
      </c>
      <c r="Q40" s="23" t="n">
        <f aca="false">IF($A40&lt;=$G$5,0,IF(K40&lt;$B$8,M40,0))</f>
        <v>0</v>
      </c>
      <c r="R40" s="23" t="n">
        <f aca="false">$A40-$G$6-1</f>
        <v>10</v>
      </c>
      <c r="S40" s="23" t="n">
        <f aca="false">IF(R40&lt;0,-1,MOD(R40,$B$8+$B$10))</f>
        <v>10</v>
      </c>
      <c r="T40" s="23" t="n">
        <f aca="false">IF(R40&lt;0,0,INT(R40/($B$8+$B$10)))</f>
        <v>0</v>
      </c>
      <c r="U40" s="23" t="n">
        <f aca="false">IF($A40&lt;=$G$6,$E$6,$E$6*(1-$H$6)^(T40+1))</f>
        <v>0</v>
      </c>
      <c r="V40" s="13" t="n">
        <f aca="false">IF($A40&lt;=$G$6,$E$6*$F$6/4,IF(S40&gt;=$B$8+$B$9,U40*$B$4*(1+$B$5)^(($G$6+$B$8+T40*($B$8+$B$10))/4)/4,0))</f>
        <v>0</v>
      </c>
      <c r="W40" s="13" t="n">
        <f aca="false">IF($A40&lt;=$G$6,$E$6*$F$6,IF(S40&gt;=$B$8,U40*$B$4*(1+$B$5)^(($G$6+$B$8+T40*($B$8+$B$10))/4),0))</f>
        <v>0</v>
      </c>
      <c r="X40" s="13" t="n">
        <f aca="false">IF($A40&lt;=$G$6,0,IF(S40=0,U40*$B$6*(1+$B$7)^(($G$6+T40*($B$8+$B$10))/4),0)+IF(S40=$B$8,$B$11*$B$4*(1+$B$5)^(($G$6+$B$8+T40*($B$8+$B$10))/4)*U40,0))</f>
        <v>0</v>
      </c>
      <c r="Y40" s="23" t="n">
        <f aca="false">IF($A40&lt;=$G$6,0,IF(S40&lt;$B$8,U40,0))</f>
        <v>0</v>
      </c>
      <c r="Z40" s="23" t="n">
        <f aca="false">$A40-$G$7-1</f>
        <v>10</v>
      </c>
      <c r="AA40" s="23" t="n">
        <f aca="false">IF(Z40&lt;0,-1,MOD(Z40,$B$8+$B$10))</f>
        <v>10</v>
      </c>
      <c r="AB40" s="23" t="n">
        <f aca="false">IF(Z40&lt;0,0,INT(Z40/($B$8+$B$10)))</f>
        <v>0</v>
      </c>
      <c r="AC40" s="23" t="n">
        <f aca="false">IF($A40&lt;=$G$7,$E$7,$E$7*(1-$H$7)^(AB40+1))</f>
        <v>0</v>
      </c>
      <c r="AD40" s="13" t="n">
        <f aca="false">IF($A40&lt;=$G$7,$E$7*$F$7/4,IF(AA40&gt;=$B$8+$B$9,AC40*$B$4*(1+$B$5)^(($G$7+$B$8+AB40*($B$8+$B$10))/4)/4,0))</f>
        <v>0</v>
      </c>
      <c r="AE40" s="13" t="n">
        <f aca="false">IF($A40&lt;=$G$7,$E$7*$F$7,IF(AA40&gt;=$B$8,AC40*$B$4*(1+$B$5)^(($G$7+$B$8+AB40*($B$8+$B$10))/4),0))</f>
        <v>0</v>
      </c>
      <c r="AF40" s="13" t="n">
        <f aca="false">IF($A40&lt;=$G$7,0,IF(AA40=0,AC40*$B$6*(1+$B$7)^(($G$7+AB40*($B$8+$B$10))/4),0)+IF(AA40=$B$8,$B$11*$B$4*(1+$B$5)^(($G$7+$B$8+AB40*($B$8+$B$10))/4)*AC40,0))</f>
        <v>0</v>
      </c>
      <c r="AG40" s="23" t="n">
        <f aca="false">IF($A40&lt;=$G$7,0,IF(AA40&lt;$B$8,AC40,0))</f>
        <v>0</v>
      </c>
      <c r="AH40" s="23" t="n">
        <f aca="false">$A40-$G$8-1</f>
        <v>10</v>
      </c>
      <c r="AI40" s="23" t="n">
        <f aca="false">IF(AH40&lt;0,-1,MOD(AH40,$B$8+$B$10))</f>
        <v>10</v>
      </c>
      <c r="AJ40" s="23" t="n">
        <f aca="false">IF(AH40&lt;0,0,INT(AH40/($B$8+$B$10)))</f>
        <v>0</v>
      </c>
      <c r="AK40" s="23" t="n">
        <f aca="false">IF($A40&lt;=$G$8,$E$8,$E$8*(1-$H$8)^(AJ40+1))</f>
        <v>0</v>
      </c>
      <c r="AL40" s="13" t="n">
        <f aca="false">IF($A40&lt;=$G$8,$E$8*$F$8/4,IF(AI40&gt;=$B$8+$B$9,AK40*$B$4*(1+$B$5)^(($G$8+$B$8+AJ40*($B$8+$B$10))/4)/4,0))</f>
        <v>0</v>
      </c>
      <c r="AM40" s="13" t="n">
        <f aca="false">IF($A40&lt;=$G$8,$E$8*$F$8,IF(AI40&gt;=$B$8,AK40*$B$4*(1+$B$5)^(($G$8+$B$8+AJ40*($B$8+$B$10))/4),0))</f>
        <v>0</v>
      </c>
      <c r="AN40" s="13" t="n">
        <f aca="false">IF($A40&lt;=$G$8,0,IF(AI40=0,AK40*$B$6*(1+$B$7)^(($G$8+AJ40*($B$8+$B$10))/4),0)+IF(AI40=$B$8,$B$11*$B$4*(1+$B$5)^(($G$8+$B$8+AJ40*($B$8+$B$10))/4)*AK40,0))</f>
        <v>0</v>
      </c>
      <c r="AO40" s="23" t="n">
        <f aca="false">IF($A40&lt;=$G$8,0,IF(AI40&lt;$B$8,AK40,0))</f>
        <v>0</v>
      </c>
      <c r="AP40" s="13" t="n">
        <f aca="false">F40+N40+V40+AD40+AL40</f>
        <v>1062321.38407794</v>
      </c>
      <c r="AQ40" s="13" t="n">
        <f aca="false">G40+O40+W40+AE40+AM40</f>
        <v>4249285.53631174</v>
      </c>
      <c r="AR40" s="13" t="n">
        <f aca="false">H40+P40+X40+AF40+AN40+IF($A40=$B$15,$B$14,0)</f>
        <v>0</v>
      </c>
      <c r="AS40" s="23" t="n">
        <f aca="false">I40+Q40+Y40+AG40+AO40</f>
        <v>0</v>
      </c>
      <c r="AT40" s="13" t="n">
        <f aca="false">AP40*(1-$B$12)-AS40*$B$13/4</f>
        <v>998582.101033259</v>
      </c>
      <c r="AU40" s="13" t="n">
        <f aca="false">IF($A40&lt;=$B$23,$B$22*$E$4/$B$23+$E$4*$B$13/4,0)</f>
        <v>0</v>
      </c>
      <c r="AV40" s="13" t="n">
        <f aca="false">AT40-AR40-AU40</f>
        <v>998582.101033259</v>
      </c>
      <c r="AW40" s="23" t="n">
        <f aca="false">(1+$B$16)^(-$A40/4)</f>
        <v>0.814427600440949</v>
      </c>
      <c r="AX40" s="13" t="n">
        <f aca="false">AV40*AW40</f>
        <v>813272.824387798</v>
      </c>
      <c r="AY40" s="13" t="n">
        <f aca="false">AV40</f>
        <v>998582.101033259</v>
      </c>
    </row>
    <row r="41" customFormat="false" ht="15" hidden="false" customHeight="false" outlineLevel="0" collapsed="false">
      <c r="A41" s="0" t="n">
        <v>12</v>
      </c>
      <c r="B41" s="0" t="n">
        <f aca="false">$A41-$G$4-1</f>
        <v>5</v>
      </c>
      <c r="C41" s="0" t="n">
        <f aca="false">IF(B41&lt;0,-1,MOD(B41,$B$8+$B$10))</f>
        <v>5</v>
      </c>
      <c r="D41" s="0" t="n">
        <f aca="false">IF(B41&lt;0,0,INT(B41/($B$8+$B$10)))</f>
        <v>0</v>
      </c>
      <c r="E41" s="0" t="n">
        <f aca="false">IF($A41&lt;=$G$4,$E$4,$E$4*(1-$H$4)^(D41+1))</f>
        <v>12000</v>
      </c>
      <c r="F41" s="13" t="n">
        <f aca="false">IF($A41&lt;=$G$4,$E$4*$F$4/4,IF(C41&gt;=$B$8+$B$9,E41*$B$4*(1+$B$5)^(($G$4+$B$8+D41*($B$8+$B$10))/4)/4,0))</f>
        <v>1062321.38407794</v>
      </c>
      <c r="G41" s="13" t="n">
        <f aca="false">IF($A41&lt;=$G$4,$E$4*$F$4,IF(C41&gt;=$B$8,E41*$B$4*(1+$B$5)^(($G$4+$B$8+D41*($B$8+$B$10))/4),0))</f>
        <v>4249285.53631174</v>
      </c>
      <c r="H41" s="13" t="n">
        <f aca="false">IF($A41&lt;=$G$4,0,IF(C41=0,E41*$B$6*(1+$B$7)^(($G$4+D41*($B$8+$B$10))/4),0)+IF(C41=$B$8,$B$11*$B$4*(1+$B$5)^(($G$4+$B$8+D41*($B$8+$B$10))/4)*E41,0))</f>
        <v>0</v>
      </c>
      <c r="I41" s="23" t="n">
        <f aca="false">IF($A41&lt;=$G$4,0,IF(C41&lt;$B$8,E41,0))</f>
        <v>0</v>
      </c>
      <c r="J41" s="23" t="n">
        <f aca="false">$A41-$G$5-1</f>
        <v>11</v>
      </c>
      <c r="K41" s="23" t="n">
        <f aca="false">IF(J41&lt;0,-1,MOD(J41,$B$8+$B$10))</f>
        <v>11</v>
      </c>
      <c r="L41" s="23" t="n">
        <f aca="false">IF(J41&lt;0,0,INT(J41/($B$8+$B$10)))</f>
        <v>0</v>
      </c>
      <c r="M41" s="23" t="n">
        <f aca="false">IF($A41&lt;=$G$5,$E$5,$E$5*(1-$H$5)^(L41+1))</f>
        <v>0</v>
      </c>
      <c r="N41" s="13" t="n">
        <f aca="false">IF($A41&lt;=$G$5,$E$5*$F$5/4,IF(K41&gt;=$B$8+$B$9,M41*$B$4*(1+$B$5)^(($G$5+$B$8+L41*($B$8+$B$10))/4)/4,0))</f>
        <v>0</v>
      </c>
      <c r="O41" s="13" t="n">
        <f aca="false">IF($A41&lt;=$G$5,$E$5*$F$5,IF(K41&gt;=$B$8,M41*$B$4*(1+$B$5)^(($G$5+$B$8+L41*($B$8+$B$10))/4),0))</f>
        <v>0</v>
      </c>
      <c r="P41" s="13" t="n">
        <f aca="false">IF($A41&lt;=$G$5,0,IF(K41=0,M41*$B$6*(1+$B$7)^(($G$5+L41*($B$8+$B$10))/4),0)+IF(K41=$B$8,$B$11*$B$4*(1+$B$5)^(($G$5+$B$8+L41*($B$8+$B$10))/4)*M41,0))</f>
        <v>0</v>
      </c>
      <c r="Q41" s="23" t="n">
        <f aca="false">IF($A41&lt;=$G$5,0,IF(K41&lt;$B$8,M41,0))</f>
        <v>0</v>
      </c>
      <c r="R41" s="23" t="n">
        <f aca="false">$A41-$G$6-1</f>
        <v>11</v>
      </c>
      <c r="S41" s="23" t="n">
        <f aca="false">IF(R41&lt;0,-1,MOD(R41,$B$8+$B$10))</f>
        <v>11</v>
      </c>
      <c r="T41" s="23" t="n">
        <f aca="false">IF(R41&lt;0,0,INT(R41/($B$8+$B$10)))</f>
        <v>0</v>
      </c>
      <c r="U41" s="23" t="n">
        <f aca="false">IF($A41&lt;=$G$6,$E$6,$E$6*(1-$H$6)^(T41+1))</f>
        <v>0</v>
      </c>
      <c r="V41" s="13" t="n">
        <f aca="false">IF($A41&lt;=$G$6,$E$6*$F$6/4,IF(S41&gt;=$B$8+$B$9,U41*$B$4*(1+$B$5)^(($G$6+$B$8+T41*($B$8+$B$10))/4)/4,0))</f>
        <v>0</v>
      </c>
      <c r="W41" s="13" t="n">
        <f aca="false">IF($A41&lt;=$G$6,$E$6*$F$6,IF(S41&gt;=$B$8,U41*$B$4*(1+$B$5)^(($G$6+$B$8+T41*($B$8+$B$10))/4),0))</f>
        <v>0</v>
      </c>
      <c r="X41" s="13" t="n">
        <f aca="false">IF($A41&lt;=$G$6,0,IF(S41=0,U41*$B$6*(1+$B$7)^(($G$6+T41*($B$8+$B$10))/4),0)+IF(S41=$B$8,$B$11*$B$4*(1+$B$5)^(($G$6+$B$8+T41*($B$8+$B$10))/4)*U41,0))</f>
        <v>0</v>
      </c>
      <c r="Y41" s="23" t="n">
        <f aca="false">IF($A41&lt;=$G$6,0,IF(S41&lt;$B$8,U41,0))</f>
        <v>0</v>
      </c>
      <c r="Z41" s="23" t="n">
        <f aca="false">$A41-$G$7-1</f>
        <v>11</v>
      </c>
      <c r="AA41" s="23" t="n">
        <f aca="false">IF(Z41&lt;0,-1,MOD(Z41,$B$8+$B$10))</f>
        <v>11</v>
      </c>
      <c r="AB41" s="23" t="n">
        <f aca="false">IF(Z41&lt;0,0,INT(Z41/($B$8+$B$10)))</f>
        <v>0</v>
      </c>
      <c r="AC41" s="23" t="n">
        <f aca="false">IF($A41&lt;=$G$7,$E$7,$E$7*(1-$H$7)^(AB41+1))</f>
        <v>0</v>
      </c>
      <c r="AD41" s="13" t="n">
        <f aca="false">IF($A41&lt;=$G$7,$E$7*$F$7/4,IF(AA41&gt;=$B$8+$B$9,AC41*$B$4*(1+$B$5)^(($G$7+$B$8+AB41*($B$8+$B$10))/4)/4,0))</f>
        <v>0</v>
      </c>
      <c r="AE41" s="13" t="n">
        <f aca="false">IF($A41&lt;=$G$7,$E$7*$F$7,IF(AA41&gt;=$B$8,AC41*$B$4*(1+$B$5)^(($G$7+$B$8+AB41*($B$8+$B$10))/4),0))</f>
        <v>0</v>
      </c>
      <c r="AF41" s="13" t="n">
        <f aca="false">IF($A41&lt;=$G$7,0,IF(AA41=0,AC41*$B$6*(1+$B$7)^(($G$7+AB41*($B$8+$B$10))/4),0)+IF(AA41=$B$8,$B$11*$B$4*(1+$B$5)^(($G$7+$B$8+AB41*($B$8+$B$10))/4)*AC41,0))</f>
        <v>0</v>
      </c>
      <c r="AG41" s="23" t="n">
        <f aca="false">IF($A41&lt;=$G$7,0,IF(AA41&lt;$B$8,AC41,0))</f>
        <v>0</v>
      </c>
      <c r="AH41" s="23" t="n">
        <f aca="false">$A41-$G$8-1</f>
        <v>11</v>
      </c>
      <c r="AI41" s="23" t="n">
        <f aca="false">IF(AH41&lt;0,-1,MOD(AH41,$B$8+$B$10))</f>
        <v>11</v>
      </c>
      <c r="AJ41" s="23" t="n">
        <f aca="false">IF(AH41&lt;0,0,INT(AH41/($B$8+$B$10)))</f>
        <v>0</v>
      </c>
      <c r="AK41" s="23" t="n">
        <f aca="false">IF($A41&lt;=$G$8,$E$8,$E$8*(1-$H$8)^(AJ41+1))</f>
        <v>0</v>
      </c>
      <c r="AL41" s="13" t="n">
        <f aca="false">IF($A41&lt;=$G$8,$E$8*$F$8/4,IF(AI41&gt;=$B$8+$B$9,AK41*$B$4*(1+$B$5)^(($G$8+$B$8+AJ41*($B$8+$B$10))/4)/4,0))</f>
        <v>0</v>
      </c>
      <c r="AM41" s="13" t="n">
        <f aca="false">IF($A41&lt;=$G$8,$E$8*$F$8,IF(AI41&gt;=$B$8,AK41*$B$4*(1+$B$5)^(($G$8+$B$8+AJ41*($B$8+$B$10))/4),0))</f>
        <v>0</v>
      </c>
      <c r="AN41" s="13" t="n">
        <f aca="false">IF($A41&lt;=$G$8,0,IF(AI41=0,AK41*$B$6*(1+$B$7)^(($G$8+AJ41*($B$8+$B$10))/4),0)+IF(AI41=$B$8,$B$11*$B$4*(1+$B$5)^(($G$8+$B$8+AJ41*($B$8+$B$10))/4)*AK41,0))</f>
        <v>0</v>
      </c>
      <c r="AO41" s="23" t="n">
        <f aca="false">IF($A41&lt;=$G$8,0,IF(AI41&lt;$B$8,AK41,0))</f>
        <v>0</v>
      </c>
      <c r="AP41" s="13" t="n">
        <f aca="false">F41+N41+V41+AD41+AL41</f>
        <v>1062321.38407794</v>
      </c>
      <c r="AQ41" s="13" t="n">
        <f aca="false">G41+O41+W41+AE41+AM41</f>
        <v>4249285.53631174</v>
      </c>
      <c r="AR41" s="13" t="n">
        <f aca="false">H41+P41+X41+AF41+AN41+IF($A41=$B$15,$B$14,0)</f>
        <v>1900000</v>
      </c>
      <c r="AS41" s="23" t="n">
        <f aca="false">I41+Q41+Y41+AG41+AO41</f>
        <v>0</v>
      </c>
      <c r="AT41" s="13" t="n">
        <f aca="false">AP41*(1-$B$12)-AS41*$B$13/4</f>
        <v>998582.101033259</v>
      </c>
      <c r="AU41" s="13" t="n">
        <f aca="false">IF($A41&lt;=$B$23,$B$22*$E$4/$B$23+$E$4*$B$13/4,0)</f>
        <v>0</v>
      </c>
      <c r="AV41" s="13" t="n">
        <f aca="false">AT41-AR41-AU41</f>
        <v>-901417.898966741</v>
      </c>
      <c r="AW41" s="23" t="n">
        <f aca="false">(1+$B$16)^(-$A41/4)</f>
        <v>0.799370585593037</v>
      </c>
      <c r="AX41" s="13" t="n">
        <f aca="false">AV41*AW41</f>
        <v>-720566.953761088</v>
      </c>
      <c r="AY41" s="13" t="n">
        <f aca="false">AV41</f>
        <v>-901417.898966741</v>
      </c>
    </row>
    <row r="42" customFormat="false" ht="15" hidden="false" customHeight="false" outlineLevel="0" collapsed="false">
      <c r="A42" s="0" t="n">
        <v>13</v>
      </c>
      <c r="B42" s="0" t="n">
        <f aca="false">$A42-$G$4-1</f>
        <v>6</v>
      </c>
      <c r="C42" s="0" t="n">
        <f aca="false">IF(B42&lt;0,-1,MOD(B42,$B$8+$B$10))</f>
        <v>6</v>
      </c>
      <c r="D42" s="0" t="n">
        <f aca="false">IF(B42&lt;0,0,INT(B42/($B$8+$B$10)))</f>
        <v>0</v>
      </c>
      <c r="E42" s="0" t="n">
        <f aca="false">IF($A42&lt;=$G$4,$E$4,$E$4*(1-$H$4)^(D42+1))</f>
        <v>12000</v>
      </c>
      <c r="F42" s="13" t="n">
        <f aca="false">IF($A42&lt;=$G$4,$E$4*$F$4/4,IF(C42&gt;=$B$8+$B$9,E42*$B$4*(1+$B$5)^(($G$4+$B$8+D42*($B$8+$B$10))/4)/4,0))</f>
        <v>1062321.38407794</v>
      </c>
      <c r="G42" s="13" t="n">
        <f aca="false">IF($A42&lt;=$G$4,$E$4*$F$4,IF(C42&gt;=$B$8,E42*$B$4*(1+$B$5)^(($G$4+$B$8+D42*($B$8+$B$10))/4),0))</f>
        <v>4249285.53631174</v>
      </c>
      <c r="H42" s="13" t="n">
        <f aca="false">IF($A42&lt;=$G$4,0,IF(C42=0,E42*$B$6*(1+$B$7)^(($G$4+D42*($B$8+$B$10))/4),0)+IF(C42=$B$8,$B$11*$B$4*(1+$B$5)^(($G$4+$B$8+D42*($B$8+$B$10))/4)*E42,0))</f>
        <v>0</v>
      </c>
      <c r="I42" s="23" t="n">
        <f aca="false">IF($A42&lt;=$G$4,0,IF(C42&lt;$B$8,E42,0))</f>
        <v>0</v>
      </c>
      <c r="J42" s="23" t="n">
        <f aca="false">$A42-$G$5-1</f>
        <v>12</v>
      </c>
      <c r="K42" s="23" t="n">
        <f aca="false">IF(J42&lt;0,-1,MOD(J42,$B$8+$B$10))</f>
        <v>12</v>
      </c>
      <c r="L42" s="23" t="n">
        <f aca="false">IF(J42&lt;0,0,INT(J42/($B$8+$B$10)))</f>
        <v>0</v>
      </c>
      <c r="M42" s="23" t="n">
        <f aca="false">IF($A42&lt;=$G$5,$E$5,$E$5*(1-$H$5)^(L42+1))</f>
        <v>0</v>
      </c>
      <c r="N42" s="13" t="n">
        <f aca="false">IF($A42&lt;=$G$5,$E$5*$F$5/4,IF(K42&gt;=$B$8+$B$9,M42*$B$4*(1+$B$5)^(($G$5+$B$8+L42*($B$8+$B$10))/4)/4,0))</f>
        <v>0</v>
      </c>
      <c r="O42" s="13" t="n">
        <f aca="false">IF($A42&lt;=$G$5,$E$5*$F$5,IF(K42&gt;=$B$8,M42*$B$4*(1+$B$5)^(($G$5+$B$8+L42*($B$8+$B$10))/4),0))</f>
        <v>0</v>
      </c>
      <c r="P42" s="13" t="n">
        <f aca="false">IF($A42&lt;=$G$5,0,IF(K42=0,M42*$B$6*(1+$B$7)^(($G$5+L42*($B$8+$B$10))/4),0)+IF(K42=$B$8,$B$11*$B$4*(1+$B$5)^(($G$5+$B$8+L42*($B$8+$B$10))/4)*M42,0))</f>
        <v>0</v>
      </c>
      <c r="Q42" s="23" t="n">
        <f aca="false">IF($A42&lt;=$G$5,0,IF(K42&lt;$B$8,M42,0))</f>
        <v>0</v>
      </c>
      <c r="R42" s="23" t="n">
        <f aca="false">$A42-$G$6-1</f>
        <v>12</v>
      </c>
      <c r="S42" s="23" t="n">
        <f aca="false">IF(R42&lt;0,-1,MOD(R42,$B$8+$B$10))</f>
        <v>12</v>
      </c>
      <c r="T42" s="23" t="n">
        <f aca="false">IF(R42&lt;0,0,INT(R42/($B$8+$B$10)))</f>
        <v>0</v>
      </c>
      <c r="U42" s="23" t="n">
        <f aca="false">IF($A42&lt;=$G$6,$E$6,$E$6*(1-$H$6)^(T42+1))</f>
        <v>0</v>
      </c>
      <c r="V42" s="13" t="n">
        <f aca="false">IF($A42&lt;=$G$6,$E$6*$F$6/4,IF(S42&gt;=$B$8+$B$9,U42*$B$4*(1+$B$5)^(($G$6+$B$8+T42*($B$8+$B$10))/4)/4,0))</f>
        <v>0</v>
      </c>
      <c r="W42" s="13" t="n">
        <f aca="false">IF($A42&lt;=$G$6,$E$6*$F$6,IF(S42&gt;=$B$8,U42*$B$4*(1+$B$5)^(($G$6+$B$8+T42*($B$8+$B$10))/4),0))</f>
        <v>0</v>
      </c>
      <c r="X42" s="13" t="n">
        <f aca="false">IF($A42&lt;=$G$6,0,IF(S42=0,U42*$B$6*(1+$B$7)^(($G$6+T42*($B$8+$B$10))/4),0)+IF(S42=$B$8,$B$11*$B$4*(1+$B$5)^(($G$6+$B$8+T42*($B$8+$B$10))/4)*U42,0))</f>
        <v>0</v>
      </c>
      <c r="Y42" s="23" t="n">
        <f aca="false">IF($A42&lt;=$G$6,0,IF(S42&lt;$B$8,U42,0))</f>
        <v>0</v>
      </c>
      <c r="Z42" s="23" t="n">
        <f aca="false">$A42-$G$7-1</f>
        <v>12</v>
      </c>
      <c r="AA42" s="23" t="n">
        <f aca="false">IF(Z42&lt;0,-1,MOD(Z42,$B$8+$B$10))</f>
        <v>12</v>
      </c>
      <c r="AB42" s="23" t="n">
        <f aca="false">IF(Z42&lt;0,0,INT(Z42/($B$8+$B$10)))</f>
        <v>0</v>
      </c>
      <c r="AC42" s="23" t="n">
        <f aca="false">IF($A42&lt;=$G$7,$E$7,$E$7*(1-$H$7)^(AB42+1))</f>
        <v>0</v>
      </c>
      <c r="AD42" s="13" t="n">
        <f aca="false">IF($A42&lt;=$G$7,$E$7*$F$7/4,IF(AA42&gt;=$B$8+$B$9,AC42*$B$4*(1+$B$5)^(($G$7+$B$8+AB42*($B$8+$B$10))/4)/4,0))</f>
        <v>0</v>
      </c>
      <c r="AE42" s="13" t="n">
        <f aca="false">IF($A42&lt;=$G$7,$E$7*$F$7,IF(AA42&gt;=$B$8,AC42*$B$4*(1+$B$5)^(($G$7+$B$8+AB42*($B$8+$B$10))/4),0))</f>
        <v>0</v>
      </c>
      <c r="AF42" s="13" t="n">
        <f aca="false">IF($A42&lt;=$G$7,0,IF(AA42=0,AC42*$B$6*(1+$B$7)^(($G$7+AB42*($B$8+$B$10))/4),0)+IF(AA42=$B$8,$B$11*$B$4*(1+$B$5)^(($G$7+$B$8+AB42*($B$8+$B$10))/4)*AC42,0))</f>
        <v>0</v>
      </c>
      <c r="AG42" s="23" t="n">
        <f aca="false">IF($A42&lt;=$G$7,0,IF(AA42&lt;$B$8,AC42,0))</f>
        <v>0</v>
      </c>
      <c r="AH42" s="23" t="n">
        <f aca="false">$A42-$G$8-1</f>
        <v>12</v>
      </c>
      <c r="AI42" s="23" t="n">
        <f aca="false">IF(AH42&lt;0,-1,MOD(AH42,$B$8+$B$10))</f>
        <v>12</v>
      </c>
      <c r="AJ42" s="23" t="n">
        <f aca="false">IF(AH42&lt;0,0,INT(AH42/($B$8+$B$10)))</f>
        <v>0</v>
      </c>
      <c r="AK42" s="23" t="n">
        <f aca="false">IF($A42&lt;=$G$8,$E$8,$E$8*(1-$H$8)^(AJ42+1))</f>
        <v>0</v>
      </c>
      <c r="AL42" s="13" t="n">
        <f aca="false">IF($A42&lt;=$G$8,$E$8*$F$8/4,IF(AI42&gt;=$B$8+$B$9,AK42*$B$4*(1+$B$5)^(($G$8+$B$8+AJ42*($B$8+$B$10))/4)/4,0))</f>
        <v>0</v>
      </c>
      <c r="AM42" s="13" t="n">
        <f aca="false">IF($A42&lt;=$G$8,$E$8*$F$8,IF(AI42&gt;=$B$8,AK42*$B$4*(1+$B$5)^(($G$8+$B$8+AJ42*($B$8+$B$10))/4),0))</f>
        <v>0</v>
      </c>
      <c r="AN42" s="13" t="n">
        <f aca="false">IF($A42&lt;=$G$8,0,IF(AI42=0,AK42*$B$6*(1+$B$7)^(($G$8+AJ42*($B$8+$B$10))/4),0)+IF(AI42=$B$8,$B$11*$B$4*(1+$B$5)^(($G$8+$B$8+AJ42*($B$8+$B$10))/4)*AK42,0))</f>
        <v>0</v>
      </c>
      <c r="AO42" s="23" t="n">
        <f aca="false">IF($A42&lt;=$G$8,0,IF(AI42&lt;$B$8,AK42,0))</f>
        <v>0</v>
      </c>
      <c r="AP42" s="13" t="n">
        <f aca="false">F42+N42+V42+AD42+AL42</f>
        <v>1062321.38407794</v>
      </c>
      <c r="AQ42" s="13" t="n">
        <f aca="false">G42+O42+W42+AE42+AM42</f>
        <v>4249285.53631174</v>
      </c>
      <c r="AR42" s="13" t="n">
        <f aca="false">H42+P42+X42+AF42+AN42+IF($A42=$B$15,$B$14,0)</f>
        <v>0</v>
      </c>
      <c r="AS42" s="23" t="n">
        <f aca="false">I42+Q42+Y42+AG42+AO42</f>
        <v>0</v>
      </c>
      <c r="AT42" s="13" t="n">
        <f aca="false">AP42*(1-$B$12)-AS42*$B$13/4</f>
        <v>998582.101033259</v>
      </c>
      <c r="AU42" s="13" t="n">
        <f aca="false">IF($A42&lt;=$B$23,$B$22*$E$4/$B$23+$E$4*$B$13/4,0)</f>
        <v>0</v>
      </c>
      <c r="AV42" s="13" t="n">
        <f aca="false">AT42-AR42-AU42</f>
        <v>998582.101033259</v>
      </c>
      <c r="AW42" s="23" t="n">
        <f aca="false">(1+$B$16)^(-$A42/4)</f>
        <v>0.784591942568485</v>
      </c>
      <c r="AX42" s="13" t="n">
        <f aca="false">AV42*AW42</f>
        <v>783479.470463804</v>
      </c>
      <c r="AY42" s="13" t="n">
        <f aca="false">AV42</f>
        <v>998582.101033259</v>
      </c>
    </row>
    <row r="43" customFormat="false" ht="15" hidden="false" customHeight="false" outlineLevel="0" collapsed="false">
      <c r="A43" s="0" t="n">
        <v>14</v>
      </c>
      <c r="B43" s="0" t="n">
        <f aca="false">$A43-$G$4-1</f>
        <v>7</v>
      </c>
      <c r="C43" s="0" t="n">
        <f aca="false">IF(B43&lt;0,-1,MOD(B43,$B$8+$B$10))</f>
        <v>7</v>
      </c>
      <c r="D43" s="0" t="n">
        <f aca="false">IF(B43&lt;0,0,INT(B43/($B$8+$B$10)))</f>
        <v>0</v>
      </c>
      <c r="E43" s="0" t="n">
        <f aca="false">IF($A43&lt;=$G$4,$E$4,$E$4*(1-$H$4)^(D43+1))</f>
        <v>12000</v>
      </c>
      <c r="F43" s="13" t="n">
        <f aca="false">IF($A43&lt;=$G$4,$E$4*$F$4/4,IF(C43&gt;=$B$8+$B$9,E43*$B$4*(1+$B$5)^(($G$4+$B$8+D43*($B$8+$B$10))/4)/4,0))</f>
        <v>1062321.38407794</v>
      </c>
      <c r="G43" s="13" t="n">
        <f aca="false">IF($A43&lt;=$G$4,$E$4*$F$4,IF(C43&gt;=$B$8,E43*$B$4*(1+$B$5)^(($G$4+$B$8+D43*($B$8+$B$10))/4),0))</f>
        <v>4249285.53631174</v>
      </c>
      <c r="H43" s="13" t="n">
        <f aca="false">IF($A43&lt;=$G$4,0,IF(C43=0,E43*$B$6*(1+$B$7)^(($G$4+D43*($B$8+$B$10))/4),0)+IF(C43=$B$8,$B$11*$B$4*(1+$B$5)^(($G$4+$B$8+D43*($B$8+$B$10))/4)*E43,0))</f>
        <v>0</v>
      </c>
      <c r="I43" s="23" t="n">
        <f aca="false">IF($A43&lt;=$G$4,0,IF(C43&lt;$B$8,E43,0))</f>
        <v>0</v>
      </c>
      <c r="J43" s="23" t="n">
        <f aca="false">$A43-$G$5-1</f>
        <v>13</v>
      </c>
      <c r="K43" s="23" t="n">
        <f aca="false">IF(J43&lt;0,-1,MOD(J43,$B$8+$B$10))</f>
        <v>13</v>
      </c>
      <c r="L43" s="23" t="n">
        <f aca="false">IF(J43&lt;0,0,INT(J43/($B$8+$B$10)))</f>
        <v>0</v>
      </c>
      <c r="M43" s="23" t="n">
        <f aca="false">IF($A43&lt;=$G$5,$E$5,$E$5*(1-$H$5)^(L43+1))</f>
        <v>0</v>
      </c>
      <c r="N43" s="13" t="n">
        <f aca="false">IF($A43&lt;=$G$5,$E$5*$F$5/4,IF(K43&gt;=$B$8+$B$9,M43*$B$4*(1+$B$5)^(($G$5+$B$8+L43*($B$8+$B$10))/4)/4,0))</f>
        <v>0</v>
      </c>
      <c r="O43" s="13" t="n">
        <f aca="false">IF($A43&lt;=$G$5,$E$5*$F$5,IF(K43&gt;=$B$8,M43*$B$4*(1+$B$5)^(($G$5+$B$8+L43*($B$8+$B$10))/4),0))</f>
        <v>0</v>
      </c>
      <c r="P43" s="13" t="n">
        <f aca="false">IF($A43&lt;=$G$5,0,IF(K43=0,M43*$B$6*(1+$B$7)^(($G$5+L43*($B$8+$B$10))/4),0)+IF(K43=$B$8,$B$11*$B$4*(1+$B$5)^(($G$5+$B$8+L43*($B$8+$B$10))/4)*M43,0))</f>
        <v>0</v>
      </c>
      <c r="Q43" s="23" t="n">
        <f aca="false">IF($A43&lt;=$G$5,0,IF(K43&lt;$B$8,M43,0))</f>
        <v>0</v>
      </c>
      <c r="R43" s="23" t="n">
        <f aca="false">$A43-$G$6-1</f>
        <v>13</v>
      </c>
      <c r="S43" s="23" t="n">
        <f aca="false">IF(R43&lt;0,-1,MOD(R43,$B$8+$B$10))</f>
        <v>13</v>
      </c>
      <c r="T43" s="23" t="n">
        <f aca="false">IF(R43&lt;0,0,INT(R43/($B$8+$B$10)))</f>
        <v>0</v>
      </c>
      <c r="U43" s="23" t="n">
        <f aca="false">IF($A43&lt;=$G$6,$E$6,$E$6*(1-$H$6)^(T43+1))</f>
        <v>0</v>
      </c>
      <c r="V43" s="13" t="n">
        <f aca="false">IF($A43&lt;=$G$6,$E$6*$F$6/4,IF(S43&gt;=$B$8+$B$9,U43*$B$4*(1+$B$5)^(($G$6+$B$8+T43*($B$8+$B$10))/4)/4,0))</f>
        <v>0</v>
      </c>
      <c r="W43" s="13" t="n">
        <f aca="false">IF($A43&lt;=$G$6,$E$6*$F$6,IF(S43&gt;=$B$8,U43*$B$4*(1+$B$5)^(($G$6+$B$8+T43*($B$8+$B$10))/4),0))</f>
        <v>0</v>
      </c>
      <c r="X43" s="13" t="n">
        <f aca="false">IF($A43&lt;=$G$6,0,IF(S43=0,U43*$B$6*(1+$B$7)^(($G$6+T43*($B$8+$B$10))/4),0)+IF(S43=$B$8,$B$11*$B$4*(1+$B$5)^(($G$6+$B$8+T43*($B$8+$B$10))/4)*U43,0))</f>
        <v>0</v>
      </c>
      <c r="Y43" s="23" t="n">
        <f aca="false">IF($A43&lt;=$G$6,0,IF(S43&lt;$B$8,U43,0))</f>
        <v>0</v>
      </c>
      <c r="Z43" s="23" t="n">
        <f aca="false">$A43-$G$7-1</f>
        <v>13</v>
      </c>
      <c r="AA43" s="23" t="n">
        <f aca="false">IF(Z43&lt;0,-1,MOD(Z43,$B$8+$B$10))</f>
        <v>13</v>
      </c>
      <c r="AB43" s="23" t="n">
        <f aca="false">IF(Z43&lt;0,0,INT(Z43/($B$8+$B$10)))</f>
        <v>0</v>
      </c>
      <c r="AC43" s="23" t="n">
        <f aca="false">IF($A43&lt;=$G$7,$E$7,$E$7*(1-$H$7)^(AB43+1))</f>
        <v>0</v>
      </c>
      <c r="AD43" s="13" t="n">
        <f aca="false">IF($A43&lt;=$G$7,$E$7*$F$7/4,IF(AA43&gt;=$B$8+$B$9,AC43*$B$4*(1+$B$5)^(($G$7+$B$8+AB43*($B$8+$B$10))/4)/4,0))</f>
        <v>0</v>
      </c>
      <c r="AE43" s="13" t="n">
        <f aca="false">IF($A43&lt;=$G$7,$E$7*$F$7,IF(AA43&gt;=$B$8,AC43*$B$4*(1+$B$5)^(($G$7+$B$8+AB43*($B$8+$B$10))/4),0))</f>
        <v>0</v>
      </c>
      <c r="AF43" s="13" t="n">
        <f aca="false">IF($A43&lt;=$G$7,0,IF(AA43=0,AC43*$B$6*(1+$B$7)^(($G$7+AB43*($B$8+$B$10))/4),0)+IF(AA43=$B$8,$B$11*$B$4*(1+$B$5)^(($G$7+$B$8+AB43*($B$8+$B$10))/4)*AC43,0))</f>
        <v>0</v>
      </c>
      <c r="AG43" s="23" t="n">
        <f aca="false">IF($A43&lt;=$G$7,0,IF(AA43&lt;$B$8,AC43,0))</f>
        <v>0</v>
      </c>
      <c r="AH43" s="23" t="n">
        <f aca="false">$A43-$G$8-1</f>
        <v>13</v>
      </c>
      <c r="AI43" s="23" t="n">
        <f aca="false">IF(AH43&lt;0,-1,MOD(AH43,$B$8+$B$10))</f>
        <v>13</v>
      </c>
      <c r="AJ43" s="23" t="n">
        <f aca="false">IF(AH43&lt;0,0,INT(AH43/($B$8+$B$10)))</f>
        <v>0</v>
      </c>
      <c r="AK43" s="23" t="n">
        <f aca="false">IF($A43&lt;=$G$8,$E$8,$E$8*(1-$H$8)^(AJ43+1))</f>
        <v>0</v>
      </c>
      <c r="AL43" s="13" t="n">
        <f aca="false">IF($A43&lt;=$G$8,$E$8*$F$8/4,IF(AI43&gt;=$B$8+$B$9,AK43*$B$4*(1+$B$5)^(($G$8+$B$8+AJ43*($B$8+$B$10))/4)/4,0))</f>
        <v>0</v>
      </c>
      <c r="AM43" s="13" t="n">
        <f aca="false">IF($A43&lt;=$G$8,$E$8*$F$8,IF(AI43&gt;=$B$8,AK43*$B$4*(1+$B$5)^(($G$8+$B$8+AJ43*($B$8+$B$10))/4),0))</f>
        <v>0</v>
      </c>
      <c r="AN43" s="13" t="n">
        <f aca="false">IF($A43&lt;=$G$8,0,IF(AI43=0,AK43*$B$6*(1+$B$7)^(($G$8+AJ43*($B$8+$B$10))/4),0)+IF(AI43=$B$8,$B$11*$B$4*(1+$B$5)^(($G$8+$B$8+AJ43*($B$8+$B$10))/4)*AK43,0))</f>
        <v>0</v>
      </c>
      <c r="AO43" s="23" t="n">
        <f aca="false">IF($A43&lt;=$G$8,0,IF(AI43&lt;$B$8,AK43,0))</f>
        <v>0</v>
      </c>
      <c r="AP43" s="13" t="n">
        <f aca="false">F43+N43+V43+AD43+AL43</f>
        <v>1062321.38407794</v>
      </c>
      <c r="AQ43" s="13" t="n">
        <f aca="false">G43+O43+W43+AE43+AM43</f>
        <v>4249285.53631174</v>
      </c>
      <c r="AR43" s="13" t="n">
        <f aca="false">H43+P43+X43+AF43+AN43+IF($A43=$B$15,$B$14,0)</f>
        <v>0</v>
      </c>
      <c r="AS43" s="23" t="n">
        <f aca="false">I43+Q43+Y43+AG43+AO43</f>
        <v>0</v>
      </c>
      <c r="AT43" s="13" t="n">
        <f aca="false">AP43*(1-$B$12)-AS43*$B$13/4</f>
        <v>998582.101033259</v>
      </c>
      <c r="AU43" s="13" t="n">
        <f aca="false">IF($A43&lt;=$B$23,$B$22*$E$4/$B$23+$E$4*$B$13/4,0)</f>
        <v>0</v>
      </c>
      <c r="AV43" s="13" t="n">
        <f aca="false">AT43-AR43-AU43</f>
        <v>998582.101033259</v>
      </c>
      <c r="AW43" s="23" t="n">
        <f aca="false">(1+$B$16)^(-$A43/4)</f>
        <v>0.770086524870939</v>
      </c>
      <c r="AX43" s="13" t="n">
        <f aca="false">AV43*AW43</f>
        <v>768994.619983024</v>
      </c>
      <c r="AY43" s="13" t="n">
        <f aca="false">AV43</f>
        <v>998582.101033259</v>
      </c>
    </row>
    <row r="44" customFormat="false" ht="15" hidden="false" customHeight="false" outlineLevel="0" collapsed="false">
      <c r="A44" s="0" t="n">
        <v>15</v>
      </c>
      <c r="B44" s="0" t="n">
        <f aca="false">$A44-$G$4-1</f>
        <v>8</v>
      </c>
      <c r="C44" s="0" t="n">
        <f aca="false">IF(B44&lt;0,-1,MOD(B44,$B$8+$B$10))</f>
        <v>8</v>
      </c>
      <c r="D44" s="0" t="n">
        <f aca="false">IF(B44&lt;0,0,INT(B44/($B$8+$B$10)))</f>
        <v>0</v>
      </c>
      <c r="E44" s="0" t="n">
        <f aca="false">IF($A44&lt;=$G$4,$E$4,$E$4*(1-$H$4)^(D44+1))</f>
        <v>12000</v>
      </c>
      <c r="F44" s="13" t="n">
        <f aca="false">IF($A44&lt;=$G$4,$E$4*$F$4/4,IF(C44&gt;=$B$8+$B$9,E44*$B$4*(1+$B$5)^(($G$4+$B$8+D44*($B$8+$B$10))/4)/4,0))</f>
        <v>1062321.38407794</v>
      </c>
      <c r="G44" s="13" t="n">
        <f aca="false">IF($A44&lt;=$G$4,$E$4*$F$4,IF(C44&gt;=$B$8,E44*$B$4*(1+$B$5)^(($G$4+$B$8+D44*($B$8+$B$10))/4),0))</f>
        <v>4249285.53631174</v>
      </c>
      <c r="H44" s="13" t="n">
        <f aca="false">IF($A44&lt;=$G$4,0,IF(C44=0,E44*$B$6*(1+$B$7)^(($G$4+D44*($B$8+$B$10))/4),0)+IF(C44=$B$8,$B$11*$B$4*(1+$B$5)^(($G$4+$B$8+D44*($B$8+$B$10))/4)*E44,0))</f>
        <v>0</v>
      </c>
      <c r="I44" s="23" t="n">
        <f aca="false">IF($A44&lt;=$G$4,0,IF(C44&lt;$B$8,E44,0))</f>
        <v>0</v>
      </c>
      <c r="J44" s="23" t="n">
        <f aca="false">$A44-$G$5-1</f>
        <v>14</v>
      </c>
      <c r="K44" s="23" t="n">
        <f aca="false">IF(J44&lt;0,-1,MOD(J44,$B$8+$B$10))</f>
        <v>14</v>
      </c>
      <c r="L44" s="23" t="n">
        <f aca="false">IF(J44&lt;0,0,INT(J44/($B$8+$B$10)))</f>
        <v>0</v>
      </c>
      <c r="M44" s="23" t="n">
        <f aca="false">IF($A44&lt;=$G$5,$E$5,$E$5*(1-$H$5)^(L44+1))</f>
        <v>0</v>
      </c>
      <c r="N44" s="13" t="n">
        <f aca="false">IF($A44&lt;=$G$5,$E$5*$F$5/4,IF(K44&gt;=$B$8+$B$9,M44*$B$4*(1+$B$5)^(($G$5+$B$8+L44*($B$8+$B$10))/4)/4,0))</f>
        <v>0</v>
      </c>
      <c r="O44" s="13" t="n">
        <f aca="false">IF($A44&lt;=$G$5,$E$5*$F$5,IF(K44&gt;=$B$8,M44*$B$4*(1+$B$5)^(($G$5+$B$8+L44*($B$8+$B$10))/4),0))</f>
        <v>0</v>
      </c>
      <c r="P44" s="13" t="n">
        <f aca="false">IF($A44&lt;=$G$5,0,IF(K44=0,M44*$B$6*(1+$B$7)^(($G$5+L44*($B$8+$B$10))/4),0)+IF(K44=$B$8,$B$11*$B$4*(1+$B$5)^(($G$5+$B$8+L44*($B$8+$B$10))/4)*M44,0))</f>
        <v>0</v>
      </c>
      <c r="Q44" s="23" t="n">
        <f aca="false">IF($A44&lt;=$G$5,0,IF(K44&lt;$B$8,M44,0))</f>
        <v>0</v>
      </c>
      <c r="R44" s="23" t="n">
        <f aca="false">$A44-$G$6-1</f>
        <v>14</v>
      </c>
      <c r="S44" s="23" t="n">
        <f aca="false">IF(R44&lt;0,-1,MOD(R44,$B$8+$B$10))</f>
        <v>14</v>
      </c>
      <c r="T44" s="23" t="n">
        <f aca="false">IF(R44&lt;0,0,INT(R44/($B$8+$B$10)))</f>
        <v>0</v>
      </c>
      <c r="U44" s="23" t="n">
        <f aca="false">IF($A44&lt;=$G$6,$E$6,$E$6*(1-$H$6)^(T44+1))</f>
        <v>0</v>
      </c>
      <c r="V44" s="13" t="n">
        <f aca="false">IF($A44&lt;=$G$6,$E$6*$F$6/4,IF(S44&gt;=$B$8+$B$9,U44*$B$4*(1+$B$5)^(($G$6+$B$8+T44*($B$8+$B$10))/4)/4,0))</f>
        <v>0</v>
      </c>
      <c r="W44" s="13" t="n">
        <f aca="false">IF($A44&lt;=$G$6,$E$6*$F$6,IF(S44&gt;=$B$8,U44*$B$4*(1+$B$5)^(($G$6+$B$8+T44*($B$8+$B$10))/4),0))</f>
        <v>0</v>
      </c>
      <c r="X44" s="13" t="n">
        <f aca="false">IF($A44&lt;=$G$6,0,IF(S44=0,U44*$B$6*(1+$B$7)^(($G$6+T44*($B$8+$B$10))/4),0)+IF(S44=$B$8,$B$11*$B$4*(1+$B$5)^(($G$6+$B$8+T44*($B$8+$B$10))/4)*U44,0))</f>
        <v>0</v>
      </c>
      <c r="Y44" s="23" t="n">
        <f aca="false">IF($A44&lt;=$G$6,0,IF(S44&lt;$B$8,U44,0))</f>
        <v>0</v>
      </c>
      <c r="Z44" s="23" t="n">
        <f aca="false">$A44-$G$7-1</f>
        <v>14</v>
      </c>
      <c r="AA44" s="23" t="n">
        <f aca="false">IF(Z44&lt;0,-1,MOD(Z44,$B$8+$B$10))</f>
        <v>14</v>
      </c>
      <c r="AB44" s="23" t="n">
        <f aca="false">IF(Z44&lt;0,0,INT(Z44/($B$8+$B$10)))</f>
        <v>0</v>
      </c>
      <c r="AC44" s="23" t="n">
        <f aca="false">IF($A44&lt;=$G$7,$E$7,$E$7*(1-$H$7)^(AB44+1))</f>
        <v>0</v>
      </c>
      <c r="AD44" s="13" t="n">
        <f aca="false">IF($A44&lt;=$G$7,$E$7*$F$7/4,IF(AA44&gt;=$B$8+$B$9,AC44*$B$4*(1+$B$5)^(($G$7+$B$8+AB44*($B$8+$B$10))/4)/4,0))</f>
        <v>0</v>
      </c>
      <c r="AE44" s="13" t="n">
        <f aca="false">IF($A44&lt;=$G$7,$E$7*$F$7,IF(AA44&gt;=$B$8,AC44*$B$4*(1+$B$5)^(($G$7+$B$8+AB44*($B$8+$B$10))/4),0))</f>
        <v>0</v>
      </c>
      <c r="AF44" s="13" t="n">
        <f aca="false">IF($A44&lt;=$G$7,0,IF(AA44=0,AC44*$B$6*(1+$B$7)^(($G$7+AB44*($B$8+$B$10))/4),0)+IF(AA44=$B$8,$B$11*$B$4*(1+$B$5)^(($G$7+$B$8+AB44*($B$8+$B$10))/4)*AC44,0))</f>
        <v>0</v>
      </c>
      <c r="AG44" s="23" t="n">
        <f aca="false">IF($A44&lt;=$G$7,0,IF(AA44&lt;$B$8,AC44,0))</f>
        <v>0</v>
      </c>
      <c r="AH44" s="23" t="n">
        <f aca="false">$A44-$G$8-1</f>
        <v>14</v>
      </c>
      <c r="AI44" s="23" t="n">
        <f aca="false">IF(AH44&lt;0,-1,MOD(AH44,$B$8+$B$10))</f>
        <v>14</v>
      </c>
      <c r="AJ44" s="23" t="n">
        <f aca="false">IF(AH44&lt;0,0,INT(AH44/($B$8+$B$10)))</f>
        <v>0</v>
      </c>
      <c r="AK44" s="23" t="n">
        <f aca="false">IF($A44&lt;=$G$8,$E$8,$E$8*(1-$H$8)^(AJ44+1))</f>
        <v>0</v>
      </c>
      <c r="AL44" s="13" t="n">
        <f aca="false">IF($A44&lt;=$G$8,$E$8*$F$8/4,IF(AI44&gt;=$B$8+$B$9,AK44*$B$4*(1+$B$5)^(($G$8+$B$8+AJ44*($B$8+$B$10))/4)/4,0))</f>
        <v>0</v>
      </c>
      <c r="AM44" s="13" t="n">
        <f aca="false">IF($A44&lt;=$G$8,$E$8*$F$8,IF(AI44&gt;=$B$8,AK44*$B$4*(1+$B$5)^(($G$8+$B$8+AJ44*($B$8+$B$10))/4),0))</f>
        <v>0</v>
      </c>
      <c r="AN44" s="13" t="n">
        <f aca="false">IF($A44&lt;=$G$8,0,IF(AI44=0,AK44*$B$6*(1+$B$7)^(($G$8+AJ44*($B$8+$B$10))/4),0)+IF(AI44=$B$8,$B$11*$B$4*(1+$B$5)^(($G$8+$B$8+AJ44*($B$8+$B$10))/4)*AK44,0))</f>
        <v>0</v>
      </c>
      <c r="AO44" s="23" t="n">
        <f aca="false">IF($A44&lt;=$G$8,0,IF(AI44&lt;$B$8,AK44,0))</f>
        <v>0</v>
      </c>
      <c r="AP44" s="13" t="n">
        <f aca="false">F44+N44+V44+AD44+AL44</f>
        <v>1062321.38407794</v>
      </c>
      <c r="AQ44" s="13" t="n">
        <f aca="false">G44+O44+W44+AE44+AM44</f>
        <v>4249285.53631174</v>
      </c>
      <c r="AR44" s="13" t="n">
        <f aca="false">H44+P44+X44+AF44+AN44+IF($A44=$B$15,$B$14,0)</f>
        <v>0</v>
      </c>
      <c r="AS44" s="23" t="n">
        <f aca="false">I44+Q44+Y44+AG44+AO44</f>
        <v>0</v>
      </c>
      <c r="AT44" s="13" t="n">
        <f aca="false">AP44*(1-$B$12)-AS44*$B$13/4</f>
        <v>998582.101033259</v>
      </c>
      <c r="AU44" s="13" t="n">
        <f aca="false">IF($A44&lt;=$B$23,$B$22*$E$4/$B$23+$E$4*$B$13/4,0)</f>
        <v>0</v>
      </c>
      <c r="AV44" s="13" t="n">
        <f aca="false">AT44-AR44-AU44</f>
        <v>998582.101033259</v>
      </c>
      <c r="AW44" s="23" t="n">
        <f aca="false">(1+$B$16)^(-$A44/4)</f>
        <v>0.755849281151693</v>
      </c>
      <c r="AX44" s="13" t="n">
        <f aca="false">AV44*AW44</f>
        <v>754777.563236936</v>
      </c>
      <c r="AY44" s="13" t="n">
        <f aca="false">AV44</f>
        <v>998582.101033259</v>
      </c>
    </row>
    <row r="45" customFormat="false" ht="15" hidden="false" customHeight="false" outlineLevel="0" collapsed="false">
      <c r="A45" s="0" t="n">
        <v>16</v>
      </c>
      <c r="B45" s="0" t="n">
        <f aca="false">$A45-$G$4-1</f>
        <v>9</v>
      </c>
      <c r="C45" s="0" t="n">
        <f aca="false">IF(B45&lt;0,-1,MOD(B45,$B$8+$B$10))</f>
        <v>9</v>
      </c>
      <c r="D45" s="0" t="n">
        <f aca="false">IF(B45&lt;0,0,INT(B45/($B$8+$B$10)))</f>
        <v>0</v>
      </c>
      <c r="E45" s="0" t="n">
        <f aca="false">IF($A45&lt;=$G$4,$E$4,$E$4*(1-$H$4)^(D45+1))</f>
        <v>12000</v>
      </c>
      <c r="F45" s="13" t="n">
        <f aca="false">IF($A45&lt;=$G$4,$E$4*$F$4/4,IF(C45&gt;=$B$8+$B$9,E45*$B$4*(1+$B$5)^(($G$4+$B$8+D45*($B$8+$B$10))/4)/4,0))</f>
        <v>1062321.38407794</v>
      </c>
      <c r="G45" s="13" t="n">
        <f aca="false">IF($A45&lt;=$G$4,$E$4*$F$4,IF(C45&gt;=$B$8,E45*$B$4*(1+$B$5)^(($G$4+$B$8+D45*($B$8+$B$10))/4),0))</f>
        <v>4249285.53631174</v>
      </c>
      <c r="H45" s="13" t="n">
        <f aca="false">IF($A45&lt;=$G$4,0,IF(C45=0,E45*$B$6*(1+$B$7)^(($G$4+D45*($B$8+$B$10))/4),0)+IF(C45=$B$8,$B$11*$B$4*(1+$B$5)^(($G$4+$B$8+D45*($B$8+$B$10))/4)*E45,0))</f>
        <v>0</v>
      </c>
      <c r="I45" s="23" t="n">
        <f aca="false">IF($A45&lt;=$G$4,0,IF(C45&lt;$B$8,E45,0))</f>
        <v>0</v>
      </c>
      <c r="J45" s="23" t="n">
        <f aca="false">$A45-$G$5-1</f>
        <v>15</v>
      </c>
      <c r="K45" s="23" t="n">
        <f aca="false">IF(J45&lt;0,-1,MOD(J45,$B$8+$B$10))</f>
        <v>15</v>
      </c>
      <c r="L45" s="23" t="n">
        <f aca="false">IF(J45&lt;0,0,INT(J45/($B$8+$B$10)))</f>
        <v>0</v>
      </c>
      <c r="M45" s="23" t="n">
        <f aca="false">IF($A45&lt;=$G$5,$E$5,$E$5*(1-$H$5)^(L45+1))</f>
        <v>0</v>
      </c>
      <c r="N45" s="13" t="n">
        <f aca="false">IF($A45&lt;=$G$5,$E$5*$F$5/4,IF(K45&gt;=$B$8+$B$9,M45*$B$4*(1+$B$5)^(($G$5+$B$8+L45*($B$8+$B$10))/4)/4,0))</f>
        <v>0</v>
      </c>
      <c r="O45" s="13" t="n">
        <f aca="false">IF($A45&lt;=$G$5,$E$5*$F$5,IF(K45&gt;=$B$8,M45*$B$4*(1+$B$5)^(($G$5+$B$8+L45*($B$8+$B$10))/4),0))</f>
        <v>0</v>
      </c>
      <c r="P45" s="13" t="n">
        <f aca="false">IF($A45&lt;=$G$5,0,IF(K45=0,M45*$B$6*(1+$B$7)^(($G$5+L45*($B$8+$B$10))/4),0)+IF(K45=$B$8,$B$11*$B$4*(1+$B$5)^(($G$5+$B$8+L45*($B$8+$B$10))/4)*M45,0))</f>
        <v>0</v>
      </c>
      <c r="Q45" s="23" t="n">
        <f aca="false">IF($A45&lt;=$G$5,0,IF(K45&lt;$B$8,M45,0))</f>
        <v>0</v>
      </c>
      <c r="R45" s="23" t="n">
        <f aca="false">$A45-$G$6-1</f>
        <v>15</v>
      </c>
      <c r="S45" s="23" t="n">
        <f aca="false">IF(R45&lt;0,-1,MOD(R45,$B$8+$B$10))</f>
        <v>15</v>
      </c>
      <c r="T45" s="23" t="n">
        <f aca="false">IF(R45&lt;0,0,INT(R45/($B$8+$B$10)))</f>
        <v>0</v>
      </c>
      <c r="U45" s="23" t="n">
        <f aca="false">IF($A45&lt;=$G$6,$E$6,$E$6*(1-$H$6)^(T45+1))</f>
        <v>0</v>
      </c>
      <c r="V45" s="13" t="n">
        <f aca="false">IF($A45&lt;=$G$6,$E$6*$F$6/4,IF(S45&gt;=$B$8+$B$9,U45*$B$4*(1+$B$5)^(($G$6+$B$8+T45*($B$8+$B$10))/4)/4,0))</f>
        <v>0</v>
      </c>
      <c r="W45" s="13" t="n">
        <f aca="false">IF($A45&lt;=$G$6,$E$6*$F$6,IF(S45&gt;=$B$8,U45*$B$4*(1+$B$5)^(($G$6+$B$8+T45*($B$8+$B$10))/4),0))</f>
        <v>0</v>
      </c>
      <c r="X45" s="13" t="n">
        <f aca="false">IF($A45&lt;=$G$6,0,IF(S45=0,U45*$B$6*(1+$B$7)^(($G$6+T45*($B$8+$B$10))/4),0)+IF(S45=$B$8,$B$11*$B$4*(1+$B$5)^(($G$6+$B$8+T45*($B$8+$B$10))/4)*U45,0))</f>
        <v>0</v>
      </c>
      <c r="Y45" s="23" t="n">
        <f aca="false">IF($A45&lt;=$G$6,0,IF(S45&lt;$B$8,U45,0))</f>
        <v>0</v>
      </c>
      <c r="Z45" s="23" t="n">
        <f aca="false">$A45-$G$7-1</f>
        <v>15</v>
      </c>
      <c r="AA45" s="23" t="n">
        <f aca="false">IF(Z45&lt;0,-1,MOD(Z45,$B$8+$B$10))</f>
        <v>15</v>
      </c>
      <c r="AB45" s="23" t="n">
        <f aca="false">IF(Z45&lt;0,0,INT(Z45/($B$8+$B$10)))</f>
        <v>0</v>
      </c>
      <c r="AC45" s="23" t="n">
        <f aca="false">IF($A45&lt;=$G$7,$E$7,$E$7*(1-$H$7)^(AB45+1))</f>
        <v>0</v>
      </c>
      <c r="AD45" s="13" t="n">
        <f aca="false">IF($A45&lt;=$G$7,$E$7*$F$7/4,IF(AA45&gt;=$B$8+$B$9,AC45*$B$4*(1+$B$5)^(($G$7+$B$8+AB45*($B$8+$B$10))/4)/4,0))</f>
        <v>0</v>
      </c>
      <c r="AE45" s="13" t="n">
        <f aca="false">IF($A45&lt;=$G$7,$E$7*$F$7,IF(AA45&gt;=$B$8,AC45*$B$4*(1+$B$5)^(($G$7+$B$8+AB45*($B$8+$B$10))/4),0))</f>
        <v>0</v>
      </c>
      <c r="AF45" s="13" t="n">
        <f aca="false">IF($A45&lt;=$G$7,0,IF(AA45=0,AC45*$B$6*(1+$B$7)^(($G$7+AB45*($B$8+$B$10))/4),0)+IF(AA45=$B$8,$B$11*$B$4*(1+$B$5)^(($G$7+$B$8+AB45*($B$8+$B$10))/4)*AC45,0))</f>
        <v>0</v>
      </c>
      <c r="AG45" s="23" t="n">
        <f aca="false">IF($A45&lt;=$G$7,0,IF(AA45&lt;$B$8,AC45,0))</f>
        <v>0</v>
      </c>
      <c r="AH45" s="23" t="n">
        <f aca="false">$A45-$G$8-1</f>
        <v>15</v>
      </c>
      <c r="AI45" s="23" t="n">
        <f aca="false">IF(AH45&lt;0,-1,MOD(AH45,$B$8+$B$10))</f>
        <v>15</v>
      </c>
      <c r="AJ45" s="23" t="n">
        <f aca="false">IF(AH45&lt;0,0,INT(AH45/($B$8+$B$10)))</f>
        <v>0</v>
      </c>
      <c r="AK45" s="23" t="n">
        <f aca="false">IF($A45&lt;=$G$8,$E$8,$E$8*(1-$H$8)^(AJ45+1))</f>
        <v>0</v>
      </c>
      <c r="AL45" s="13" t="n">
        <f aca="false">IF($A45&lt;=$G$8,$E$8*$F$8/4,IF(AI45&gt;=$B$8+$B$9,AK45*$B$4*(1+$B$5)^(($G$8+$B$8+AJ45*($B$8+$B$10))/4)/4,0))</f>
        <v>0</v>
      </c>
      <c r="AM45" s="13" t="n">
        <f aca="false">IF($A45&lt;=$G$8,$E$8*$F$8,IF(AI45&gt;=$B$8,AK45*$B$4*(1+$B$5)^(($G$8+$B$8+AJ45*($B$8+$B$10))/4),0))</f>
        <v>0</v>
      </c>
      <c r="AN45" s="13" t="n">
        <f aca="false">IF($A45&lt;=$G$8,0,IF(AI45=0,AK45*$B$6*(1+$B$7)^(($G$8+AJ45*($B$8+$B$10))/4),0)+IF(AI45=$B$8,$B$11*$B$4*(1+$B$5)^(($G$8+$B$8+AJ45*($B$8+$B$10))/4)*AK45,0))</f>
        <v>0</v>
      </c>
      <c r="AO45" s="23" t="n">
        <f aca="false">IF($A45&lt;=$G$8,0,IF(AI45&lt;$B$8,AK45,0))</f>
        <v>0</v>
      </c>
      <c r="AP45" s="13" t="n">
        <f aca="false">F45+N45+V45+AD45+AL45</f>
        <v>1062321.38407794</v>
      </c>
      <c r="AQ45" s="13" t="n">
        <f aca="false">G45+O45+W45+AE45+AM45</f>
        <v>4249285.53631174</v>
      </c>
      <c r="AR45" s="13" t="n">
        <f aca="false">H45+P45+X45+AF45+AN45+IF($A45=$B$15,$B$14,0)</f>
        <v>0</v>
      </c>
      <c r="AS45" s="23" t="n">
        <f aca="false">I45+Q45+Y45+AG45+AO45</f>
        <v>0</v>
      </c>
      <c r="AT45" s="13" t="n">
        <f aca="false">AP45*(1-$B$12)-AS45*$B$13/4</f>
        <v>998582.101033259</v>
      </c>
      <c r="AU45" s="13" t="n">
        <f aca="false">IF($A45&lt;=$B$23,$B$22*$E$4/$B$23+$E$4*$B$13/4,0)</f>
        <v>0</v>
      </c>
      <c r="AV45" s="13" t="n">
        <f aca="false">AT45-AR45-AU45</f>
        <v>998582.101033259</v>
      </c>
      <c r="AW45" s="23" t="n">
        <f aca="false">(1+$B$16)^(-$A45/4)</f>
        <v>0.741875253450614</v>
      </c>
      <c r="AX45" s="13" t="n">
        <f aca="false">AV45*AW45</f>
        <v>740823.349295296</v>
      </c>
      <c r="AY45" s="13" t="n">
        <f aca="false">AV45</f>
        <v>998582.101033259</v>
      </c>
    </row>
    <row r="46" customFormat="false" ht="15" hidden="false" customHeight="false" outlineLevel="0" collapsed="false">
      <c r="A46" s="0" t="n">
        <v>17</v>
      </c>
      <c r="B46" s="0" t="n">
        <f aca="false">$A46-$G$4-1</f>
        <v>10</v>
      </c>
      <c r="C46" s="0" t="n">
        <f aca="false">IF(B46&lt;0,-1,MOD(B46,$B$8+$B$10))</f>
        <v>10</v>
      </c>
      <c r="D46" s="0" t="n">
        <f aca="false">IF(B46&lt;0,0,INT(B46/($B$8+$B$10)))</f>
        <v>0</v>
      </c>
      <c r="E46" s="0" t="n">
        <f aca="false">IF($A46&lt;=$G$4,$E$4,$E$4*(1-$H$4)^(D46+1))</f>
        <v>12000</v>
      </c>
      <c r="F46" s="13" t="n">
        <f aca="false">IF($A46&lt;=$G$4,$E$4*$F$4/4,IF(C46&gt;=$B$8+$B$9,E46*$B$4*(1+$B$5)^(($G$4+$B$8+D46*($B$8+$B$10))/4)/4,0))</f>
        <v>1062321.38407794</v>
      </c>
      <c r="G46" s="13" t="n">
        <f aca="false">IF($A46&lt;=$G$4,$E$4*$F$4,IF(C46&gt;=$B$8,E46*$B$4*(1+$B$5)^(($G$4+$B$8+D46*($B$8+$B$10))/4),0))</f>
        <v>4249285.53631174</v>
      </c>
      <c r="H46" s="13" t="n">
        <f aca="false">IF($A46&lt;=$G$4,0,IF(C46=0,E46*$B$6*(1+$B$7)^(($G$4+D46*($B$8+$B$10))/4),0)+IF(C46=$B$8,$B$11*$B$4*(1+$B$5)^(($G$4+$B$8+D46*($B$8+$B$10))/4)*E46,0))</f>
        <v>0</v>
      </c>
      <c r="I46" s="23" t="n">
        <f aca="false">IF($A46&lt;=$G$4,0,IF(C46&lt;$B$8,E46,0))</f>
        <v>0</v>
      </c>
      <c r="J46" s="23" t="n">
        <f aca="false">$A46-$G$5-1</f>
        <v>16</v>
      </c>
      <c r="K46" s="23" t="n">
        <f aca="false">IF(J46&lt;0,-1,MOD(J46,$B$8+$B$10))</f>
        <v>16</v>
      </c>
      <c r="L46" s="23" t="n">
        <f aca="false">IF(J46&lt;0,0,INT(J46/($B$8+$B$10)))</f>
        <v>0</v>
      </c>
      <c r="M46" s="23" t="n">
        <f aca="false">IF($A46&lt;=$G$5,$E$5,$E$5*(1-$H$5)^(L46+1))</f>
        <v>0</v>
      </c>
      <c r="N46" s="13" t="n">
        <f aca="false">IF($A46&lt;=$G$5,$E$5*$F$5/4,IF(K46&gt;=$B$8+$B$9,M46*$B$4*(1+$B$5)^(($G$5+$B$8+L46*($B$8+$B$10))/4)/4,0))</f>
        <v>0</v>
      </c>
      <c r="O46" s="13" t="n">
        <f aca="false">IF($A46&lt;=$G$5,$E$5*$F$5,IF(K46&gt;=$B$8,M46*$B$4*(1+$B$5)^(($G$5+$B$8+L46*($B$8+$B$10))/4),0))</f>
        <v>0</v>
      </c>
      <c r="P46" s="13" t="n">
        <f aca="false">IF($A46&lt;=$G$5,0,IF(K46=0,M46*$B$6*(1+$B$7)^(($G$5+L46*($B$8+$B$10))/4),0)+IF(K46=$B$8,$B$11*$B$4*(1+$B$5)^(($G$5+$B$8+L46*($B$8+$B$10))/4)*M46,0))</f>
        <v>0</v>
      </c>
      <c r="Q46" s="23" t="n">
        <f aca="false">IF($A46&lt;=$G$5,0,IF(K46&lt;$B$8,M46,0))</f>
        <v>0</v>
      </c>
      <c r="R46" s="23" t="n">
        <f aca="false">$A46-$G$6-1</f>
        <v>16</v>
      </c>
      <c r="S46" s="23" t="n">
        <f aca="false">IF(R46&lt;0,-1,MOD(R46,$B$8+$B$10))</f>
        <v>16</v>
      </c>
      <c r="T46" s="23" t="n">
        <f aca="false">IF(R46&lt;0,0,INT(R46/($B$8+$B$10)))</f>
        <v>0</v>
      </c>
      <c r="U46" s="23" t="n">
        <f aca="false">IF($A46&lt;=$G$6,$E$6,$E$6*(1-$H$6)^(T46+1))</f>
        <v>0</v>
      </c>
      <c r="V46" s="13" t="n">
        <f aca="false">IF($A46&lt;=$G$6,$E$6*$F$6/4,IF(S46&gt;=$B$8+$B$9,U46*$B$4*(1+$B$5)^(($G$6+$B$8+T46*($B$8+$B$10))/4)/4,0))</f>
        <v>0</v>
      </c>
      <c r="W46" s="13" t="n">
        <f aca="false">IF($A46&lt;=$G$6,$E$6*$F$6,IF(S46&gt;=$B$8,U46*$B$4*(1+$B$5)^(($G$6+$B$8+T46*($B$8+$B$10))/4),0))</f>
        <v>0</v>
      </c>
      <c r="X46" s="13" t="n">
        <f aca="false">IF($A46&lt;=$G$6,0,IF(S46=0,U46*$B$6*(1+$B$7)^(($G$6+T46*($B$8+$B$10))/4),0)+IF(S46=$B$8,$B$11*$B$4*(1+$B$5)^(($G$6+$B$8+T46*($B$8+$B$10))/4)*U46,0))</f>
        <v>0</v>
      </c>
      <c r="Y46" s="23" t="n">
        <f aca="false">IF($A46&lt;=$G$6,0,IF(S46&lt;$B$8,U46,0))</f>
        <v>0</v>
      </c>
      <c r="Z46" s="23" t="n">
        <f aca="false">$A46-$G$7-1</f>
        <v>16</v>
      </c>
      <c r="AA46" s="23" t="n">
        <f aca="false">IF(Z46&lt;0,-1,MOD(Z46,$B$8+$B$10))</f>
        <v>16</v>
      </c>
      <c r="AB46" s="23" t="n">
        <f aca="false">IF(Z46&lt;0,0,INT(Z46/($B$8+$B$10)))</f>
        <v>0</v>
      </c>
      <c r="AC46" s="23" t="n">
        <f aca="false">IF($A46&lt;=$G$7,$E$7,$E$7*(1-$H$7)^(AB46+1))</f>
        <v>0</v>
      </c>
      <c r="AD46" s="13" t="n">
        <f aca="false">IF($A46&lt;=$G$7,$E$7*$F$7/4,IF(AA46&gt;=$B$8+$B$9,AC46*$B$4*(1+$B$5)^(($G$7+$B$8+AB46*($B$8+$B$10))/4)/4,0))</f>
        <v>0</v>
      </c>
      <c r="AE46" s="13" t="n">
        <f aca="false">IF($A46&lt;=$G$7,$E$7*$F$7,IF(AA46&gt;=$B$8,AC46*$B$4*(1+$B$5)^(($G$7+$B$8+AB46*($B$8+$B$10))/4),0))</f>
        <v>0</v>
      </c>
      <c r="AF46" s="13" t="n">
        <f aca="false">IF($A46&lt;=$G$7,0,IF(AA46=0,AC46*$B$6*(1+$B$7)^(($G$7+AB46*($B$8+$B$10))/4),0)+IF(AA46=$B$8,$B$11*$B$4*(1+$B$5)^(($G$7+$B$8+AB46*($B$8+$B$10))/4)*AC46,0))</f>
        <v>0</v>
      </c>
      <c r="AG46" s="23" t="n">
        <f aca="false">IF($A46&lt;=$G$7,0,IF(AA46&lt;$B$8,AC46,0))</f>
        <v>0</v>
      </c>
      <c r="AH46" s="23" t="n">
        <f aca="false">$A46-$G$8-1</f>
        <v>16</v>
      </c>
      <c r="AI46" s="23" t="n">
        <f aca="false">IF(AH46&lt;0,-1,MOD(AH46,$B$8+$B$10))</f>
        <v>16</v>
      </c>
      <c r="AJ46" s="23" t="n">
        <f aca="false">IF(AH46&lt;0,0,INT(AH46/($B$8+$B$10)))</f>
        <v>0</v>
      </c>
      <c r="AK46" s="23" t="n">
        <f aca="false">IF($A46&lt;=$G$8,$E$8,$E$8*(1-$H$8)^(AJ46+1))</f>
        <v>0</v>
      </c>
      <c r="AL46" s="13" t="n">
        <f aca="false">IF($A46&lt;=$G$8,$E$8*$F$8/4,IF(AI46&gt;=$B$8+$B$9,AK46*$B$4*(1+$B$5)^(($G$8+$B$8+AJ46*($B$8+$B$10))/4)/4,0))</f>
        <v>0</v>
      </c>
      <c r="AM46" s="13" t="n">
        <f aca="false">IF($A46&lt;=$G$8,$E$8*$F$8,IF(AI46&gt;=$B$8,AK46*$B$4*(1+$B$5)^(($G$8+$B$8+AJ46*($B$8+$B$10))/4),0))</f>
        <v>0</v>
      </c>
      <c r="AN46" s="13" t="n">
        <f aca="false">IF($A46&lt;=$G$8,0,IF(AI46=0,AK46*$B$6*(1+$B$7)^(($G$8+AJ46*($B$8+$B$10))/4),0)+IF(AI46=$B$8,$B$11*$B$4*(1+$B$5)^(($G$8+$B$8+AJ46*($B$8+$B$10))/4)*AK46,0))</f>
        <v>0</v>
      </c>
      <c r="AO46" s="23" t="n">
        <f aca="false">IF($A46&lt;=$G$8,0,IF(AI46&lt;$B$8,AK46,0))</f>
        <v>0</v>
      </c>
      <c r="AP46" s="13" t="n">
        <f aca="false">F46+N46+V46+AD46+AL46</f>
        <v>1062321.38407794</v>
      </c>
      <c r="AQ46" s="13" t="n">
        <f aca="false">G46+O46+W46+AE46+AM46</f>
        <v>4249285.53631174</v>
      </c>
      <c r="AR46" s="13" t="n">
        <f aca="false">H46+P46+X46+AF46+AN46+IF($A46=$B$15,$B$14,0)</f>
        <v>0</v>
      </c>
      <c r="AS46" s="23" t="n">
        <f aca="false">I46+Q46+Y46+AG46+AO46</f>
        <v>0</v>
      </c>
      <c r="AT46" s="13" t="n">
        <f aca="false">AP46*(1-$B$12)-AS46*$B$13/4</f>
        <v>998582.101033259</v>
      </c>
      <c r="AU46" s="13" t="n">
        <f aca="false">IF($A46&lt;=$B$23,$B$22*$E$4/$B$23+$E$4*$B$13/4,0)</f>
        <v>0</v>
      </c>
      <c r="AV46" s="13" t="n">
        <f aca="false">AT46-AR46-AU46</f>
        <v>998582.101033259</v>
      </c>
      <c r="AW46" s="23" t="n">
        <f aca="false">(1+$B$16)^(-$A46/4)</f>
        <v>0.728159575469592</v>
      </c>
      <c r="AX46" s="13" t="n">
        <f aca="false">AV46*AW46</f>
        <v>727127.118759911</v>
      </c>
      <c r="AY46" s="13" t="n">
        <f aca="false">AV46</f>
        <v>998582.101033259</v>
      </c>
    </row>
    <row r="47" customFormat="false" ht="15" hidden="false" customHeight="false" outlineLevel="0" collapsed="false">
      <c r="A47" s="0" t="n">
        <v>18</v>
      </c>
      <c r="B47" s="0" t="n">
        <f aca="false">$A47-$G$4-1</f>
        <v>11</v>
      </c>
      <c r="C47" s="0" t="n">
        <f aca="false">IF(B47&lt;0,-1,MOD(B47,$B$8+$B$10))</f>
        <v>11</v>
      </c>
      <c r="D47" s="0" t="n">
        <f aca="false">IF(B47&lt;0,0,INT(B47/($B$8+$B$10)))</f>
        <v>0</v>
      </c>
      <c r="E47" s="0" t="n">
        <f aca="false">IF($A47&lt;=$G$4,$E$4,$E$4*(1-$H$4)^(D47+1))</f>
        <v>12000</v>
      </c>
      <c r="F47" s="13" t="n">
        <f aca="false">IF($A47&lt;=$G$4,$E$4*$F$4/4,IF(C47&gt;=$B$8+$B$9,E47*$B$4*(1+$B$5)^(($G$4+$B$8+D47*($B$8+$B$10))/4)/4,0))</f>
        <v>1062321.38407794</v>
      </c>
      <c r="G47" s="13" t="n">
        <f aca="false">IF($A47&lt;=$G$4,$E$4*$F$4,IF(C47&gt;=$B$8,E47*$B$4*(1+$B$5)^(($G$4+$B$8+D47*($B$8+$B$10))/4),0))</f>
        <v>4249285.53631174</v>
      </c>
      <c r="H47" s="13" t="n">
        <f aca="false">IF($A47&lt;=$G$4,0,IF(C47=0,E47*$B$6*(1+$B$7)^(($G$4+D47*($B$8+$B$10))/4),0)+IF(C47=$B$8,$B$11*$B$4*(1+$B$5)^(($G$4+$B$8+D47*($B$8+$B$10))/4)*E47,0))</f>
        <v>0</v>
      </c>
      <c r="I47" s="23" t="n">
        <f aca="false">IF($A47&lt;=$G$4,0,IF(C47&lt;$B$8,E47,0))</f>
        <v>0</v>
      </c>
      <c r="J47" s="23" t="n">
        <f aca="false">$A47-$G$5-1</f>
        <v>17</v>
      </c>
      <c r="K47" s="23" t="n">
        <f aca="false">IF(J47&lt;0,-1,MOD(J47,$B$8+$B$10))</f>
        <v>17</v>
      </c>
      <c r="L47" s="23" t="n">
        <f aca="false">IF(J47&lt;0,0,INT(J47/($B$8+$B$10)))</f>
        <v>0</v>
      </c>
      <c r="M47" s="23" t="n">
        <f aca="false">IF($A47&lt;=$G$5,$E$5,$E$5*(1-$H$5)^(L47+1))</f>
        <v>0</v>
      </c>
      <c r="N47" s="13" t="n">
        <f aca="false">IF($A47&lt;=$G$5,$E$5*$F$5/4,IF(K47&gt;=$B$8+$B$9,M47*$B$4*(1+$B$5)^(($G$5+$B$8+L47*($B$8+$B$10))/4)/4,0))</f>
        <v>0</v>
      </c>
      <c r="O47" s="13" t="n">
        <f aca="false">IF($A47&lt;=$G$5,$E$5*$F$5,IF(K47&gt;=$B$8,M47*$B$4*(1+$B$5)^(($G$5+$B$8+L47*($B$8+$B$10))/4),0))</f>
        <v>0</v>
      </c>
      <c r="P47" s="13" t="n">
        <f aca="false">IF($A47&lt;=$G$5,0,IF(K47=0,M47*$B$6*(1+$B$7)^(($G$5+L47*($B$8+$B$10))/4),0)+IF(K47=$B$8,$B$11*$B$4*(1+$B$5)^(($G$5+$B$8+L47*($B$8+$B$10))/4)*M47,0))</f>
        <v>0</v>
      </c>
      <c r="Q47" s="23" t="n">
        <f aca="false">IF($A47&lt;=$G$5,0,IF(K47&lt;$B$8,M47,0))</f>
        <v>0</v>
      </c>
      <c r="R47" s="23" t="n">
        <f aca="false">$A47-$G$6-1</f>
        <v>17</v>
      </c>
      <c r="S47" s="23" t="n">
        <f aca="false">IF(R47&lt;0,-1,MOD(R47,$B$8+$B$10))</f>
        <v>17</v>
      </c>
      <c r="T47" s="23" t="n">
        <f aca="false">IF(R47&lt;0,0,INT(R47/($B$8+$B$10)))</f>
        <v>0</v>
      </c>
      <c r="U47" s="23" t="n">
        <f aca="false">IF($A47&lt;=$G$6,$E$6,$E$6*(1-$H$6)^(T47+1))</f>
        <v>0</v>
      </c>
      <c r="V47" s="13" t="n">
        <f aca="false">IF($A47&lt;=$G$6,$E$6*$F$6/4,IF(S47&gt;=$B$8+$B$9,U47*$B$4*(1+$B$5)^(($G$6+$B$8+T47*($B$8+$B$10))/4)/4,0))</f>
        <v>0</v>
      </c>
      <c r="W47" s="13" t="n">
        <f aca="false">IF($A47&lt;=$G$6,$E$6*$F$6,IF(S47&gt;=$B$8,U47*$B$4*(1+$B$5)^(($G$6+$B$8+T47*($B$8+$B$10))/4),0))</f>
        <v>0</v>
      </c>
      <c r="X47" s="13" t="n">
        <f aca="false">IF($A47&lt;=$G$6,0,IF(S47=0,U47*$B$6*(1+$B$7)^(($G$6+T47*($B$8+$B$10))/4),0)+IF(S47=$B$8,$B$11*$B$4*(1+$B$5)^(($G$6+$B$8+T47*($B$8+$B$10))/4)*U47,0))</f>
        <v>0</v>
      </c>
      <c r="Y47" s="23" t="n">
        <f aca="false">IF($A47&lt;=$G$6,0,IF(S47&lt;$B$8,U47,0))</f>
        <v>0</v>
      </c>
      <c r="Z47" s="23" t="n">
        <f aca="false">$A47-$G$7-1</f>
        <v>17</v>
      </c>
      <c r="AA47" s="23" t="n">
        <f aca="false">IF(Z47&lt;0,-1,MOD(Z47,$B$8+$B$10))</f>
        <v>17</v>
      </c>
      <c r="AB47" s="23" t="n">
        <f aca="false">IF(Z47&lt;0,0,INT(Z47/($B$8+$B$10)))</f>
        <v>0</v>
      </c>
      <c r="AC47" s="23" t="n">
        <f aca="false">IF($A47&lt;=$G$7,$E$7,$E$7*(1-$H$7)^(AB47+1))</f>
        <v>0</v>
      </c>
      <c r="AD47" s="13" t="n">
        <f aca="false">IF($A47&lt;=$G$7,$E$7*$F$7/4,IF(AA47&gt;=$B$8+$B$9,AC47*$B$4*(1+$B$5)^(($G$7+$B$8+AB47*($B$8+$B$10))/4)/4,0))</f>
        <v>0</v>
      </c>
      <c r="AE47" s="13" t="n">
        <f aca="false">IF($A47&lt;=$G$7,$E$7*$F$7,IF(AA47&gt;=$B$8,AC47*$B$4*(1+$B$5)^(($G$7+$B$8+AB47*($B$8+$B$10))/4),0))</f>
        <v>0</v>
      </c>
      <c r="AF47" s="13" t="n">
        <f aca="false">IF($A47&lt;=$G$7,0,IF(AA47=0,AC47*$B$6*(1+$B$7)^(($G$7+AB47*($B$8+$B$10))/4),0)+IF(AA47=$B$8,$B$11*$B$4*(1+$B$5)^(($G$7+$B$8+AB47*($B$8+$B$10))/4)*AC47,0))</f>
        <v>0</v>
      </c>
      <c r="AG47" s="23" t="n">
        <f aca="false">IF($A47&lt;=$G$7,0,IF(AA47&lt;$B$8,AC47,0))</f>
        <v>0</v>
      </c>
      <c r="AH47" s="23" t="n">
        <f aca="false">$A47-$G$8-1</f>
        <v>17</v>
      </c>
      <c r="AI47" s="23" t="n">
        <f aca="false">IF(AH47&lt;0,-1,MOD(AH47,$B$8+$B$10))</f>
        <v>17</v>
      </c>
      <c r="AJ47" s="23" t="n">
        <f aca="false">IF(AH47&lt;0,0,INT(AH47/($B$8+$B$10)))</f>
        <v>0</v>
      </c>
      <c r="AK47" s="23" t="n">
        <f aca="false">IF($A47&lt;=$G$8,$E$8,$E$8*(1-$H$8)^(AJ47+1))</f>
        <v>0</v>
      </c>
      <c r="AL47" s="13" t="n">
        <f aca="false">IF($A47&lt;=$G$8,$E$8*$F$8/4,IF(AI47&gt;=$B$8+$B$9,AK47*$B$4*(1+$B$5)^(($G$8+$B$8+AJ47*($B$8+$B$10))/4)/4,0))</f>
        <v>0</v>
      </c>
      <c r="AM47" s="13" t="n">
        <f aca="false">IF($A47&lt;=$G$8,$E$8*$F$8,IF(AI47&gt;=$B$8,AK47*$B$4*(1+$B$5)^(($G$8+$B$8+AJ47*($B$8+$B$10))/4),0))</f>
        <v>0</v>
      </c>
      <c r="AN47" s="13" t="n">
        <f aca="false">IF($A47&lt;=$G$8,0,IF(AI47=0,AK47*$B$6*(1+$B$7)^(($G$8+AJ47*($B$8+$B$10))/4),0)+IF(AI47=$B$8,$B$11*$B$4*(1+$B$5)^(($G$8+$B$8+AJ47*($B$8+$B$10))/4)*AK47,0))</f>
        <v>0</v>
      </c>
      <c r="AO47" s="23" t="n">
        <f aca="false">IF($A47&lt;=$G$8,0,IF(AI47&lt;$B$8,AK47,0))</f>
        <v>0</v>
      </c>
      <c r="AP47" s="13" t="n">
        <f aca="false">F47+N47+V47+AD47+AL47</f>
        <v>1062321.38407794</v>
      </c>
      <c r="AQ47" s="13" t="n">
        <f aca="false">G47+O47+W47+AE47+AM47</f>
        <v>4249285.53631174</v>
      </c>
      <c r="AR47" s="13" t="n">
        <f aca="false">H47+P47+X47+AF47+AN47+IF($A47=$B$15,$B$14,0)</f>
        <v>0</v>
      </c>
      <c r="AS47" s="23" t="n">
        <f aca="false">I47+Q47+Y47+AG47+AO47</f>
        <v>0</v>
      </c>
      <c r="AT47" s="13" t="n">
        <f aca="false">AP47*(1-$B$12)-AS47*$B$13/4</f>
        <v>998582.101033259</v>
      </c>
      <c r="AU47" s="13" t="n">
        <f aca="false">IF($A47&lt;=$B$23,$B$22*$E$4/$B$23+$E$4*$B$13/4,0)</f>
        <v>0</v>
      </c>
      <c r="AV47" s="13" t="n">
        <f aca="false">AT47-AR47-AU47</f>
        <v>998582.101033259</v>
      </c>
      <c r="AW47" s="23" t="n">
        <f aca="false">(1+$B$16)^(-$A47/4)</f>
        <v>0.714697470877902</v>
      </c>
      <c r="AX47" s="13" t="n">
        <f aca="false">AV47*AW47</f>
        <v>713684.102072412</v>
      </c>
      <c r="AY47" s="13" t="n">
        <f aca="false">AV47</f>
        <v>998582.101033259</v>
      </c>
    </row>
    <row r="48" customFormat="false" ht="15" hidden="false" customHeight="false" outlineLevel="0" collapsed="false">
      <c r="A48" s="0" t="n">
        <v>19</v>
      </c>
      <c r="B48" s="0" t="n">
        <f aca="false">$A48-$G$4-1</f>
        <v>12</v>
      </c>
      <c r="C48" s="0" t="n">
        <f aca="false">IF(B48&lt;0,-1,MOD(B48,$B$8+$B$10))</f>
        <v>12</v>
      </c>
      <c r="D48" s="0" t="n">
        <f aca="false">IF(B48&lt;0,0,INT(B48/($B$8+$B$10)))</f>
        <v>0</v>
      </c>
      <c r="E48" s="0" t="n">
        <f aca="false">IF($A48&lt;=$G$4,$E$4,$E$4*(1-$H$4)^(D48+1))</f>
        <v>12000</v>
      </c>
      <c r="F48" s="13" t="n">
        <f aca="false">IF($A48&lt;=$G$4,$E$4*$F$4/4,IF(C48&gt;=$B$8+$B$9,E48*$B$4*(1+$B$5)^(($G$4+$B$8+D48*($B$8+$B$10))/4)/4,0))</f>
        <v>1062321.38407794</v>
      </c>
      <c r="G48" s="13" t="n">
        <f aca="false">IF($A48&lt;=$G$4,$E$4*$F$4,IF(C48&gt;=$B$8,E48*$B$4*(1+$B$5)^(($G$4+$B$8+D48*($B$8+$B$10))/4),0))</f>
        <v>4249285.53631174</v>
      </c>
      <c r="H48" s="13" t="n">
        <f aca="false">IF($A48&lt;=$G$4,0,IF(C48=0,E48*$B$6*(1+$B$7)^(($G$4+D48*($B$8+$B$10))/4),0)+IF(C48=$B$8,$B$11*$B$4*(1+$B$5)^(($G$4+$B$8+D48*($B$8+$B$10))/4)*E48,0))</f>
        <v>0</v>
      </c>
      <c r="I48" s="23" t="n">
        <f aca="false">IF($A48&lt;=$G$4,0,IF(C48&lt;$B$8,E48,0))</f>
        <v>0</v>
      </c>
      <c r="J48" s="23" t="n">
        <f aca="false">$A48-$G$5-1</f>
        <v>18</v>
      </c>
      <c r="K48" s="23" t="n">
        <f aca="false">IF(J48&lt;0,-1,MOD(J48,$B$8+$B$10))</f>
        <v>18</v>
      </c>
      <c r="L48" s="23" t="n">
        <f aca="false">IF(J48&lt;0,0,INT(J48/($B$8+$B$10)))</f>
        <v>0</v>
      </c>
      <c r="M48" s="23" t="n">
        <f aca="false">IF($A48&lt;=$G$5,$E$5,$E$5*(1-$H$5)^(L48+1))</f>
        <v>0</v>
      </c>
      <c r="N48" s="13" t="n">
        <f aca="false">IF($A48&lt;=$G$5,$E$5*$F$5/4,IF(K48&gt;=$B$8+$B$9,M48*$B$4*(1+$B$5)^(($G$5+$B$8+L48*($B$8+$B$10))/4)/4,0))</f>
        <v>0</v>
      </c>
      <c r="O48" s="13" t="n">
        <f aca="false">IF($A48&lt;=$G$5,$E$5*$F$5,IF(K48&gt;=$B$8,M48*$B$4*(1+$B$5)^(($G$5+$B$8+L48*($B$8+$B$10))/4),0))</f>
        <v>0</v>
      </c>
      <c r="P48" s="13" t="n">
        <f aca="false">IF($A48&lt;=$G$5,0,IF(K48=0,M48*$B$6*(1+$B$7)^(($G$5+L48*($B$8+$B$10))/4),0)+IF(K48=$B$8,$B$11*$B$4*(1+$B$5)^(($G$5+$B$8+L48*($B$8+$B$10))/4)*M48,0))</f>
        <v>0</v>
      </c>
      <c r="Q48" s="23" t="n">
        <f aca="false">IF($A48&lt;=$G$5,0,IF(K48&lt;$B$8,M48,0))</f>
        <v>0</v>
      </c>
      <c r="R48" s="23" t="n">
        <f aca="false">$A48-$G$6-1</f>
        <v>18</v>
      </c>
      <c r="S48" s="23" t="n">
        <f aca="false">IF(R48&lt;0,-1,MOD(R48,$B$8+$B$10))</f>
        <v>18</v>
      </c>
      <c r="T48" s="23" t="n">
        <f aca="false">IF(R48&lt;0,0,INT(R48/($B$8+$B$10)))</f>
        <v>0</v>
      </c>
      <c r="U48" s="23" t="n">
        <f aca="false">IF($A48&lt;=$G$6,$E$6,$E$6*(1-$H$6)^(T48+1))</f>
        <v>0</v>
      </c>
      <c r="V48" s="13" t="n">
        <f aca="false">IF($A48&lt;=$G$6,$E$6*$F$6/4,IF(S48&gt;=$B$8+$B$9,U48*$B$4*(1+$B$5)^(($G$6+$B$8+T48*($B$8+$B$10))/4)/4,0))</f>
        <v>0</v>
      </c>
      <c r="W48" s="13" t="n">
        <f aca="false">IF($A48&lt;=$G$6,$E$6*$F$6,IF(S48&gt;=$B$8,U48*$B$4*(1+$B$5)^(($G$6+$B$8+T48*($B$8+$B$10))/4),0))</f>
        <v>0</v>
      </c>
      <c r="X48" s="13" t="n">
        <f aca="false">IF($A48&lt;=$G$6,0,IF(S48=0,U48*$B$6*(1+$B$7)^(($G$6+T48*($B$8+$B$10))/4),0)+IF(S48=$B$8,$B$11*$B$4*(1+$B$5)^(($G$6+$B$8+T48*($B$8+$B$10))/4)*U48,0))</f>
        <v>0</v>
      </c>
      <c r="Y48" s="23" t="n">
        <f aca="false">IF($A48&lt;=$G$6,0,IF(S48&lt;$B$8,U48,0))</f>
        <v>0</v>
      </c>
      <c r="Z48" s="23" t="n">
        <f aca="false">$A48-$G$7-1</f>
        <v>18</v>
      </c>
      <c r="AA48" s="23" t="n">
        <f aca="false">IF(Z48&lt;0,-1,MOD(Z48,$B$8+$B$10))</f>
        <v>18</v>
      </c>
      <c r="AB48" s="23" t="n">
        <f aca="false">IF(Z48&lt;0,0,INT(Z48/($B$8+$B$10)))</f>
        <v>0</v>
      </c>
      <c r="AC48" s="23" t="n">
        <f aca="false">IF($A48&lt;=$G$7,$E$7,$E$7*(1-$H$7)^(AB48+1))</f>
        <v>0</v>
      </c>
      <c r="AD48" s="13" t="n">
        <f aca="false">IF($A48&lt;=$G$7,$E$7*$F$7/4,IF(AA48&gt;=$B$8+$B$9,AC48*$B$4*(1+$B$5)^(($G$7+$B$8+AB48*($B$8+$B$10))/4)/4,0))</f>
        <v>0</v>
      </c>
      <c r="AE48" s="13" t="n">
        <f aca="false">IF($A48&lt;=$G$7,$E$7*$F$7,IF(AA48&gt;=$B$8,AC48*$B$4*(1+$B$5)^(($G$7+$B$8+AB48*($B$8+$B$10))/4),0))</f>
        <v>0</v>
      </c>
      <c r="AF48" s="13" t="n">
        <f aca="false">IF($A48&lt;=$G$7,0,IF(AA48=0,AC48*$B$6*(1+$B$7)^(($G$7+AB48*($B$8+$B$10))/4),0)+IF(AA48=$B$8,$B$11*$B$4*(1+$B$5)^(($G$7+$B$8+AB48*($B$8+$B$10))/4)*AC48,0))</f>
        <v>0</v>
      </c>
      <c r="AG48" s="23" t="n">
        <f aca="false">IF($A48&lt;=$G$7,0,IF(AA48&lt;$B$8,AC48,0))</f>
        <v>0</v>
      </c>
      <c r="AH48" s="23" t="n">
        <f aca="false">$A48-$G$8-1</f>
        <v>18</v>
      </c>
      <c r="AI48" s="23" t="n">
        <f aca="false">IF(AH48&lt;0,-1,MOD(AH48,$B$8+$B$10))</f>
        <v>18</v>
      </c>
      <c r="AJ48" s="23" t="n">
        <f aca="false">IF(AH48&lt;0,0,INT(AH48/($B$8+$B$10)))</f>
        <v>0</v>
      </c>
      <c r="AK48" s="23" t="n">
        <f aca="false">IF($A48&lt;=$G$8,$E$8,$E$8*(1-$H$8)^(AJ48+1))</f>
        <v>0</v>
      </c>
      <c r="AL48" s="13" t="n">
        <f aca="false">IF($A48&lt;=$G$8,$E$8*$F$8/4,IF(AI48&gt;=$B$8+$B$9,AK48*$B$4*(1+$B$5)^(($G$8+$B$8+AJ48*($B$8+$B$10))/4)/4,0))</f>
        <v>0</v>
      </c>
      <c r="AM48" s="13" t="n">
        <f aca="false">IF($A48&lt;=$G$8,$E$8*$F$8,IF(AI48&gt;=$B$8,AK48*$B$4*(1+$B$5)^(($G$8+$B$8+AJ48*($B$8+$B$10))/4),0))</f>
        <v>0</v>
      </c>
      <c r="AN48" s="13" t="n">
        <f aca="false">IF($A48&lt;=$G$8,0,IF(AI48=0,AK48*$B$6*(1+$B$7)^(($G$8+AJ48*($B$8+$B$10))/4),0)+IF(AI48=$B$8,$B$11*$B$4*(1+$B$5)^(($G$8+$B$8+AJ48*($B$8+$B$10))/4)*AK48,0))</f>
        <v>0</v>
      </c>
      <c r="AO48" s="23" t="n">
        <f aca="false">IF($A48&lt;=$G$8,0,IF(AI48&lt;$B$8,AK48,0))</f>
        <v>0</v>
      </c>
      <c r="AP48" s="13" t="n">
        <f aca="false">F48+N48+V48+AD48+AL48</f>
        <v>1062321.38407794</v>
      </c>
      <c r="AQ48" s="13" t="n">
        <f aca="false">G48+O48+W48+AE48+AM48</f>
        <v>4249285.53631174</v>
      </c>
      <c r="AR48" s="13" t="n">
        <f aca="false">H48+P48+X48+AF48+AN48+IF($A48=$B$15,$B$14,0)</f>
        <v>0</v>
      </c>
      <c r="AS48" s="23" t="n">
        <f aca="false">I48+Q48+Y48+AG48+AO48</f>
        <v>0</v>
      </c>
      <c r="AT48" s="13" t="n">
        <f aca="false">AP48*(1-$B$12)-AS48*$B$13/4</f>
        <v>998582.101033259</v>
      </c>
      <c r="AU48" s="13" t="n">
        <f aca="false">IF($A48&lt;=$B$23,$B$22*$E$4/$B$23+$E$4*$B$13/4,0)</f>
        <v>0</v>
      </c>
      <c r="AV48" s="13" t="n">
        <f aca="false">AT48-AR48-AU48</f>
        <v>998582.101033259</v>
      </c>
      <c r="AW48" s="23" t="n">
        <f aca="false">(1+$B$16)^(-$A48/4)</f>
        <v>0.701484251648903</v>
      </c>
      <c r="AX48" s="13" t="n">
        <f aca="false">AV48*AW48</f>
        <v>700489.617853305</v>
      </c>
      <c r="AY48" s="13" t="n">
        <f aca="false">AV48</f>
        <v>998582.101033259</v>
      </c>
    </row>
    <row r="49" customFormat="false" ht="15" hidden="false" customHeight="false" outlineLevel="0" collapsed="false">
      <c r="A49" s="0" t="n">
        <v>20</v>
      </c>
      <c r="B49" s="0" t="n">
        <f aca="false">$A49-$G$4-1</f>
        <v>13</v>
      </c>
      <c r="C49" s="0" t="n">
        <f aca="false">IF(B49&lt;0,-1,MOD(B49,$B$8+$B$10))</f>
        <v>13</v>
      </c>
      <c r="D49" s="0" t="n">
        <f aca="false">IF(B49&lt;0,0,INT(B49/($B$8+$B$10)))</f>
        <v>0</v>
      </c>
      <c r="E49" s="0" t="n">
        <f aca="false">IF($A49&lt;=$G$4,$E$4,$E$4*(1-$H$4)^(D49+1))</f>
        <v>12000</v>
      </c>
      <c r="F49" s="13" t="n">
        <f aca="false">IF($A49&lt;=$G$4,$E$4*$F$4/4,IF(C49&gt;=$B$8+$B$9,E49*$B$4*(1+$B$5)^(($G$4+$B$8+D49*($B$8+$B$10))/4)/4,0))</f>
        <v>1062321.38407794</v>
      </c>
      <c r="G49" s="13" t="n">
        <f aca="false">IF($A49&lt;=$G$4,$E$4*$F$4,IF(C49&gt;=$B$8,E49*$B$4*(1+$B$5)^(($G$4+$B$8+D49*($B$8+$B$10))/4),0))</f>
        <v>4249285.53631174</v>
      </c>
      <c r="H49" s="13" t="n">
        <f aca="false">IF($A49&lt;=$G$4,0,IF(C49=0,E49*$B$6*(1+$B$7)^(($G$4+D49*($B$8+$B$10))/4),0)+IF(C49=$B$8,$B$11*$B$4*(1+$B$5)^(($G$4+$B$8+D49*($B$8+$B$10))/4)*E49,0))</f>
        <v>0</v>
      </c>
      <c r="I49" s="23" t="n">
        <f aca="false">IF($A49&lt;=$G$4,0,IF(C49&lt;$B$8,E49,0))</f>
        <v>0</v>
      </c>
      <c r="J49" s="23" t="n">
        <f aca="false">$A49-$G$5-1</f>
        <v>19</v>
      </c>
      <c r="K49" s="23" t="n">
        <f aca="false">IF(J49&lt;0,-1,MOD(J49,$B$8+$B$10))</f>
        <v>19</v>
      </c>
      <c r="L49" s="23" t="n">
        <f aca="false">IF(J49&lt;0,0,INT(J49/($B$8+$B$10)))</f>
        <v>0</v>
      </c>
      <c r="M49" s="23" t="n">
        <f aca="false">IF($A49&lt;=$G$5,$E$5,$E$5*(1-$H$5)^(L49+1))</f>
        <v>0</v>
      </c>
      <c r="N49" s="13" t="n">
        <f aca="false">IF($A49&lt;=$G$5,$E$5*$F$5/4,IF(K49&gt;=$B$8+$B$9,M49*$B$4*(1+$B$5)^(($G$5+$B$8+L49*($B$8+$B$10))/4)/4,0))</f>
        <v>0</v>
      </c>
      <c r="O49" s="13" t="n">
        <f aca="false">IF($A49&lt;=$G$5,$E$5*$F$5,IF(K49&gt;=$B$8,M49*$B$4*(1+$B$5)^(($G$5+$B$8+L49*($B$8+$B$10))/4),0))</f>
        <v>0</v>
      </c>
      <c r="P49" s="13" t="n">
        <f aca="false">IF($A49&lt;=$G$5,0,IF(K49=0,M49*$B$6*(1+$B$7)^(($G$5+L49*($B$8+$B$10))/4),0)+IF(K49=$B$8,$B$11*$B$4*(1+$B$5)^(($G$5+$B$8+L49*($B$8+$B$10))/4)*M49,0))</f>
        <v>0</v>
      </c>
      <c r="Q49" s="23" t="n">
        <f aca="false">IF($A49&lt;=$G$5,0,IF(K49&lt;$B$8,M49,0))</f>
        <v>0</v>
      </c>
      <c r="R49" s="23" t="n">
        <f aca="false">$A49-$G$6-1</f>
        <v>19</v>
      </c>
      <c r="S49" s="23" t="n">
        <f aca="false">IF(R49&lt;0,-1,MOD(R49,$B$8+$B$10))</f>
        <v>19</v>
      </c>
      <c r="T49" s="23" t="n">
        <f aca="false">IF(R49&lt;0,0,INT(R49/($B$8+$B$10)))</f>
        <v>0</v>
      </c>
      <c r="U49" s="23" t="n">
        <f aca="false">IF($A49&lt;=$G$6,$E$6,$E$6*(1-$H$6)^(T49+1))</f>
        <v>0</v>
      </c>
      <c r="V49" s="13" t="n">
        <f aca="false">IF($A49&lt;=$G$6,$E$6*$F$6/4,IF(S49&gt;=$B$8+$B$9,U49*$B$4*(1+$B$5)^(($G$6+$B$8+T49*($B$8+$B$10))/4)/4,0))</f>
        <v>0</v>
      </c>
      <c r="W49" s="13" t="n">
        <f aca="false">IF($A49&lt;=$G$6,$E$6*$F$6,IF(S49&gt;=$B$8,U49*$B$4*(1+$B$5)^(($G$6+$B$8+T49*($B$8+$B$10))/4),0))</f>
        <v>0</v>
      </c>
      <c r="X49" s="13" t="n">
        <f aca="false">IF($A49&lt;=$G$6,0,IF(S49=0,U49*$B$6*(1+$B$7)^(($G$6+T49*($B$8+$B$10))/4),0)+IF(S49=$B$8,$B$11*$B$4*(1+$B$5)^(($G$6+$B$8+T49*($B$8+$B$10))/4)*U49,0))</f>
        <v>0</v>
      </c>
      <c r="Y49" s="23" t="n">
        <f aca="false">IF($A49&lt;=$G$6,0,IF(S49&lt;$B$8,U49,0))</f>
        <v>0</v>
      </c>
      <c r="Z49" s="23" t="n">
        <f aca="false">$A49-$G$7-1</f>
        <v>19</v>
      </c>
      <c r="AA49" s="23" t="n">
        <f aca="false">IF(Z49&lt;0,-1,MOD(Z49,$B$8+$B$10))</f>
        <v>19</v>
      </c>
      <c r="AB49" s="23" t="n">
        <f aca="false">IF(Z49&lt;0,0,INT(Z49/($B$8+$B$10)))</f>
        <v>0</v>
      </c>
      <c r="AC49" s="23" t="n">
        <f aca="false">IF($A49&lt;=$G$7,$E$7,$E$7*(1-$H$7)^(AB49+1))</f>
        <v>0</v>
      </c>
      <c r="AD49" s="13" t="n">
        <f aca="false">IF($A49&lt;=$G$7,$E$7*$F$7/4,IF(AA49&gt;=$B$8+$B$9,AC49*$B$4*(1+$B$5)^(($G$7+$B$8+AB49*($B$8+$B$10))/4)/4,0))</f>
        <v>0</v>
      </c>
      <c r="AE49" s="13" t="n">
        <f aca="false">IF($A49&lt;=$G$7,$E$7*$F$7,IF(AA49&gt;=$B$8,AC49*$B$4*(1+$B$5)^(($G$7+$B$8+AB49*($B$8+$B$10))/4),0))</f>
        <v>0</v>
      </c>
      <c r="AF49" s="13" t="n">
        <f aca="false">IF($A49&lt;=$G$7,0,IF(AA49=0,AC49*$B$6*(1+$B$7)^(($G$7+AB49*($B$8+$B$10))/4),0)+IF(AA49=$B$8,$B$11*$B$4*(1+$B$5)^(($G$7+$B$8+AB49*($B$8+$B$10))/4)*AC49,0))</f>
        <v>0</v>
      </c>
      <c r="AG49" s="23" t="n">
        <f aca="false">IF($A49&lt;=$G$7,0,IF(AA49&lt;$B$8,AC49,0))</f>
        <v>0</v>
      </c>
      <c r="AH49" s="23" t="n">
        <f aca="false">$A49-$G$8-1</f>
        <v>19</v>
      </c>
      <c r="AI49" s="23" t="n">
        <f aca="false">IF(AH49&lt;0,-1,MOD(AH49,$B$8+$B$10))</f>
        <v>19</v>
      </c>
      <c r="AJ49" s="23" t="n">
        <f aca="false">IF(AH49&lt;0,0,INT(AH49/($B$8+$B$10)))</f>
        <v>0</v>
      </c>
      <c r="AK49" s="23" t="n">
        <f aca="false">IF($A49&lt;=$G$8,$E$8,$E$8*(1-$H$8)^(AJ49+1))</f>
        <v>0</v>
      </c>
      <c r="AL49" s="13" t="n">
        <f aca="false">IF($A49&lt;=$G$8,$E$8*$F$8/4,IF(AI49&gt;=$B$8+$B$9,AK49*$B$4*(1+$B$5)^(($G$8+$B$8+AJ49*($B$8+$B$10))/4)/4,0))</f>
        <v>0</v>
      </c>
      <c r="AM49" s="13" t="n">
        <f aca="false">IF($A49&lt;=$G$8,$E$8*$F$8,IF(AI49&gt;=$B$8,AK49*$B$4*(1+$B$5)^(($G$8+$B$8+AJ49*($B$8+$B$10))/4),0))</f>
        <v>0</v>
      </c>
      <c r="AN49" s="13" t="n">
        <f aca="false">IF($A49&lt;=$G$8,0,IF(AI49=0,AK49*$B$6*(1+$B$7)^(($G$8+AJ49*($B$8+$B$10))/4),0)+IF(AI49=$B$8,$B$11*$B$4*(1+$B$5)^(($G$8+$B$8+AJ49*($B$8+$B$10))/4)*AK49,0))</f>
        <v>0</v>
      </c>
      <c r="AO49" s="23" t="n">
        <f aca="false">IF($A49&lt;=$G$8,0,IF(AI49&lt;$B$8,AK49,0))</f>
        <v>0</v>
      </c>
      <c r="AP49" s="13" t="n">
        <f aca="false">F49+N49+V49+AD49+AL49</f>
        <v>1062321.38407794</v>
      </c>
      <c r="AQ49" s="13" t="n">
        <f aca="false">G49+O49+W49+AE49+AM49</f>
        <v>4249285.53631174</v>
      </c>
      <c r="AR49" s="13" t="n">
        <f aca="false">H49+P49+X49+AF49+AN49+IF($A49=$B$15,$B$14,0)</f>
        <v>0</v>
      </c>
      <c r="AS49" s="23" t="n">
        <f aca="false">I49+Q49+Y49+AG49+AO49</f>
        <v>0</v>
      </c>
      <c r="AT49" s="13" t="n">
        <f aca="false">AP49*(1-$B$12)-AS49*$B$13/4</f>
        <v>998582.101033259</v>
      </c>
      <c r="AU49" s="13" t="n">
        <f aca="false">IF($A49&lt;=$B$23,$B$22*$E$4/$B$23+$E$4*$B$13/4,0)</f>
        <v>0</v>
      </c>
      <c r="AV49" s="13" t="n">
        <f aca="false">AT49-AR49-AU49</f>
        <v>998582.101033259</v>
      </c>
      <c r="AW49" s="23" t="n">
        <f aca="false">(1+$B$16)^(-$A49/4)</f>
        <v>0.688515316427484</v>
      </c>
      <c r="AX49" s="13" t="n">
        <f aca="false">AV49*AW49</f>
        <v>687539.071271736</v>
      </c>
      <c r="AY49" s="13" t="n">
        <f aca="false">AV49</f>
        <v>998582.101033259</v>
      </c>
    </row>
    <row r="50" customFormat="false" ht="15" hidden="false" customHeight="false" outlineLevel="0" collapsed="false">
      <c r="A50" s="0" t="n">
        <v>21</v>
      </c>
      <c r="B50" s="0" t="n">
        <f aca="false">$A50-$G$4-1</f>
        <v>14</v>
      </c>
      <c r="C50" s="0" t="n">
        <f aca="false">IF(B50&lt;0,-1,MOD(B50,$B$8+$B$10))</f>
        <v>14</v>
      </c>
      <c r="D50" s="0" t="n">
        <f aca="false">IF(B50&lt;0,0,INT(B50/($B$8+$B$10)))</f>
        <v>0</v>
      </c>
      <c r="E50" s="0" t="n">
        <f aca="false">IF($A50&lt;=$G$4,$E$4,$E$4*(1-$H$4)^(D50+1))</f>
        <v>12000</v>
      </c>
      <c r="F50" s="13" t="n">
        <f aca="false">IF($A50&lt;=$G$4,$E$4*$F$4/4,IF(C50&gt;=$B$8+$B$9,E50*$B$4*(1+$B$5)^(($G$4+$B$8+D50*($B$8+$B$10))/4)/4,0))</f>
        <v>1062321.38407794</v>
      </c>
      <c r="G50" s="13" t="n">
        <f aca="false">IF($A50&lt;=$G$4,$E$4*$F$4,IF(C50&gt;=$B$8,E50*$B$4*(1+$B$5)^(($G$4+$B$8+D50*($B$8+$B$10))/4),0))</f>
        <v>4249285.53631174</v>
      </c>
      <c r="H50" s="13" t="n">
        <f aca="false">IF($A50&lt;=$G$4,0,IF(C50=0,E50*$B$6*(1+$B$7)^(($G$4+D50*($B$8+$B$10))/4),0)+IF(C50=$B$8,$B$11*$B$4*(1+$B$5)^(($G$4+$B$8+D50*($B$8+$B$10))/4)*E50,0))</f>
        <v>0</v>
      </c>
      <c r="I50" s="23" t="n">
        <f aca="false">IF($A50&lt;=$G$4,0,IF(C50&lt;$B$8,E50,0))</f>
        <v>0</v>
      </c>
      <c r="J50" s="23" t="n">
        <f aca="false">$A50-$G$5-1</f>
        <v>20</v>
      </c>
      <c r="K50" s="23" t="n">
        <f aca="false">IF(J50&lt;0,-1,MOD(J50,$B$8+$B$10))</f>
        <v>20</v>
      </c>
      <c r="L50" s="23" t="n">
        <f aca="false">IF(J50&lt;0,0,INT(J50/($B$8+$B$10)))</f>
        <v>0</v>
      </c>
      <c r="M50" s="23" t="n">
        <f aca="false">IF($A50&lt;=$G$5,$E$5,$E$5*(1-$H$5)^(L50+1))</f>
        <v>0</v>
      </c>
      <c r="N50" s="13" t="n">
        <f aca="false">IF($A50&lt;=$G$5,$E$5*$F$5/4,IF(K50&gt;=$B$8+$B$9,M50*$B$4*(1+$B$5)^(($G$5+$B$8+L50*($B$8+$B$10))/4)/4,0))</f>
        <v>0</v>
      </c>
      <c r="O50" s="13" t="n">
        <f aca="false">IF($A50&lt;=$G$5,$E$5*$F$5,IF(K50&gt;=$B$8,M50*$B$4*(1+$B$5)^(($G$5+$B$8+L50*($B$8+$B$10))/4),0))</f>
        <v>0</v>
      </c>
      <c r="P50" s="13" t="n">
        <f aca="false">IF($A50&lt;=$G$5,0,IF(K50=0,M50*$B$6*(1+$B$7)^(($G$5+L50*($B$8+$B$10))/4),0)+IF(K50=$B$8,$B$11*$B$4*(1+$B$5)^(($G$5+$B$8+L50*($B$8+$B$10))/4)*M50,0))</f>
        <v>0</v>
      </c>
      <c r="Q50" s="23" t="n">
        <f aca="false">IF($A50&lt;=$G$5,0,IF(K50&lt;$B$8,M50,0))</f>
        <v>0</v>
      </c>
      <c r="R50" s="23" t="n">
        <f aca="false">$A50-$G$6-1</f>
        <v>20</v>
      </c>
      <c r="S50" s="23" t="n">
        <f aca="false">IF(R50&lt;0,-1,MOD(R50,$B$8+$B$10))</f>
        <v>20</v>
      </c>
      <c r="T50" s="23" t="n">
        <f aca="false">IF(R50&lt;0,0,INT(R50/($B$8+$B$10)))</f>
        <v>0</v>
      </c>
      <c r="U50" s="23" t="n">
        <f aca="false">IF($A50&lt;=$G$6,$E$6,$E$6*(1-$H$6)^(T50+1))</f>
        <v>0</v>
      </c>
      <c r="V50" s="13" t="n">
        <f aca="false">IF($A50&lt;=$G$6,$E$6*$F$6/4,IF(S50&gt;=$B$8+$B$9,U50*$B$4*(1+$B$5)^(($G$6+$B$8+T50*($B$8+$B$10))/4)/4,0))</f>
        <v>0</v>
      </c>
      <c r="W50" s="13" t="n">
        <f aca="false">IF($A50&lt;=$G$6,$E$6*$F$6,IF(S50&gt;=$B$8,U50*$B$4*(1+$B$5)^(($G$6+$B$8+T50*($B$8+$B$10))/4),0))</f>
        <v>0</v>
      </c>
      <c r="X50" s="13" t="n">
        <f aca="false">IF($A50&lt;=$G$6,0,IF(S50=0,U50*$B$6*(1+$B$7)^(($G$6+T50*($B$8+$B$10))/4),0)+IF(S50=$B$8,$B$11*$B$4*(1+$B$5)^(($G$6+$B$8+T50*($B$8+$B$10))/4)*U50,0))</f>
        <v>0</v>
      </c>
      <c r="Y50" s="23" t="n">
        <f aca="false">IF($A50&lt;=$G$6,0,IF(S50&lt;$B$8,U50,0))</f>
        <v>0</v>
      </c>
      <c r="Z50" s="23" t="n">
        <f aca="false">$A50-$G$7-1</f>
        <v>20</v>
      </c>
      <c r="AA50" s="23" t="n">
        <f aca="false">IF(Z50&lt;0,-1,MOD(Z50,$B$8+$B$10))</f>
        <v>20</v>
      </c>
      <c r="AB50" s="23" t="n">
        <f aca="false">IF(Z50&lt;0,0,INT(Z50/($B$8+$B$10)))</f>
        <v>0</v>
      </c>
      <c r="AC50" s="23" t="n">
        <f aca="false">IF($A50&lt;=$G$7,$E$7,$E$7*(1-$H$7)^(AB50+1))</f>
        <v>0</v>
      </c>
      <c r="AD50" s="13" t="n">
        <f aca="false">IF($A50&lt;=$G$7,$E$7*$F$7/4,IF(AA50&gt;=$B$8+$B$9,AC50*$B$4*(1+$B$5)^(($G$7+$B$8+AB50*($B$8+$B$10))/4)/4,0))</f>
        <v>0</v>
      </c>
      <c r="AE50" s="13" t="n">
        <f aca="false">IF($A50&lt;=$G$7,$E$7*$F$7,IF(AA50&gt;=$B$8,AC50*$B$4*(1+$B$5)^(($G$7+$B$8+AB50*($B$8+$B$10))/4),0))</f>
        <v>0</v>
      </c>
      <c r="AF50" s="13" t="n">
        <f aca="false">IF($A50&lt;=$G$7,0,IF(AA50=0,AC50*$B$6*(1+$B$7)^(($G$7+AB50*($B$8+$B$10))/4),0)+IF(AA50=$B$8,$B$11*$B$4*(1+$B$5)^(($G$7+$B$8+AB50*($B$8+$B$10))/4)*AC50,0))</f>
        <v>0</v>
      </c>
      <c r="AG50" s="23" t="n">
        <f aca="false">IF($A50&lt;=$G$7,0,IF(AA50&lt;$B$8,AC50,0))</f>
        <v>0</v>
      </c>
      <c r="AH50" s="23" t="n">
        <f aca="false">$A50-$G$8-1</f>
        <v>20</v>
      </c>
      <c r="AI50" s="23" t="n">
        <f aca="false">IF(AH50&lt;0,-1,MOD(AH50,$B$8+$B$10))</f>
        <v>20</v>
      </c>
      <c r="AJ50" s="23" t="n">
        <f aca="false">IF(AH50&lt;0,0,INT(AH50/($B$8+$B$10)))</f>
        <v>0</v>
      </c>
      <c r="AK50" s="23" t="n">
        <f aca="false">IF($A50&lt;=$G$8,$E$8,$E$8*(1-$H$8)^(AJ50+1))</f>
        <v>0</v>
      </c>
      <c r="AL50" s="13" t="n">
        <f aca="false">IF($A50&lt;=$G$8,$E$8*$F$8/4,IF(AI50&gt;=$B$8+$B$9,AK50*$B$4*(1+$B$5)^(($G$8+$B$8+AJ50*($B$8+$B$10))/4)/4,0))</f>
        <v>0</v>
      </c>
      <c r="AM50" s="13" t="n">
        <f aca="false">IF($A50&lt;=$G$8,$E$8*$F$8,IF(AI50&gt;=$B$8,AK50*$B$4*(1+$B$5)^(($G$8+$B$8+AJ50*($B$8+$B$10))/4),0))</f>
        <v>0</v>
      </c>
      <c r="AN50" s="13" t="n">
        <f aca="false">IF($A50&lt;=$G$8,0,IF(AI50=0,AK50*$B$6*(1+$B$7)^(($G$8+AJ50*($B$8+$B$10))/4),0)+IF(AI50=$B$8,$B$11*$B$4*(1+$B$5)^(($G$8+$B$8+AJ50*($B$8+$B$10))/4)*AK50,0))</f>
        <v>0</v>
      </c>
      <c r="AO50" s="23" t="n">
        <f aca="false">IF($A50&lt;=$G$8,0,IF(AI50&lt;$B$8,AK50,0))</f>
        <v>0</v>
      </c>
      <c r="AP50" s="13" t="n">
        <f aca="false">F50+N50+V50+AD50+AL50</f>
        <v>1062321.38407794</v>
      </c>
      <c r="AQ50" s="13" t="n">
        <f aca="false">G50+O50+W50+AE50+AM50</f>
        <v>4249285.53631174</v>
      </c>
      <c r="AR50" s="13" t="n">
        <f aca="false">H50+P50+X50+AF50+AN50+IF($A50=$B$15,$B$14,0)</f>
        <v>0</v>
      </c>
      <c r="AS50" s="23" t="n">
        <f aca="false">I50+Q50+Y50+AG50+AO50</f>
        <v>0</v>
      </c>
      <c r="AT50" s="13" t="n">
        <f aca="false">AP50*(1-$B$12)-AS50*$B$13/4</f>
        <v>998582.101033259</v>
      </c>
      <c r="AU50" s="13" t="n">
        <f aca="false">IF($A50&lt;=$B$23,$B$22*$E$4/$B$23+$E$4*$B$13/4,0)</f>
        <v>0</v>
      </c>
      <c r="AV50" s="13" t="n">
        <f aca="false">AT50-AR50-AU50</f>
        <v>998582.101033259</v>
      </c>
      <c r="AW50" s="23" t="n">
        <f aca="false">(1+$B$16)^(-$A50/4)</f>
        <v>0.675786148927696</v>
      </c>
      <c r="AX50" s="13" t="n">
        <f aca="false">AV50*AW50</f>
        <v>674827.952445393</v>
      </c>
      <c r="AY50" s="13" t="n">
        <f aca="false">AV50</f>
        <v>998582.101033259</v>
      </c>
    </row>
    <row r="51" customFormat="false" ht="15" hidden="false" customHeight="false" outlineLevel="0" collapsed="false">
      <c r="A51" s="0" t="n">
        <v>22</v>
      </c>
      <c r="B51" s="0" t="n">
        <f aca="false">$A51-$G$4-1</f>
        <v>15</v>
      </c>
      <c r="C51" s="0" t="n">
        <f aca="false">IF(B51&lt;0,-1,MOD(B51,$B$8+$B$10))</f>
        <v>15</v>
      </c>
      <c r="D51" s="0" t="n">
        <f aca="false">IF(B51&lt;0,0,INT(B51/($B$8+$B$10)))</f>
        <v>0</v>
      </c>
      <c r="E51" s="0" t="n">
        <f aca="false">IF($A51&lt;=$G$4,$E$4,$E$4*(1-$H$4)^(D51+1))</f>
        <v>12000</v>
      </c>
      <c r="F51" s="13" t="n">
        <f aca="false">IF($A51&lt;=$G$4,$E$4*$F$4/4,IF(C51&gt;=$B$8+$B$9,E51*$B$4*(1+$B$5)^(($G$4+$B$8+D51*($B$8+$B$10))/4)/4,0))</f>
        <v>1062321.38407794</v>
      </c>
      <c r="G51" s="13" t="n">
        <f aca="false">IF($A51&lt;=$G$4,$E$4*$F$4,IF(C51&gt;=$B$8,E51*$B$4*(1+$B$5)^(($G$4+$B$8+D51*($B$8+$B$10))/4),0))</f>
        <v>4249285.53631174</v>
      </c>
      <c r="H51" s="13" t="n">
        <f aca="false">IF($A51&lt;=$G$4,0,IF(C51=0,E51*$B$6*(1+$B$7)^(($G$4+D51*($B$8+$B$10))/4),0)+IF(C51=$B$8,$B$11*$B$4*(1+$B$5)^(($G$4+$B$8+D51*($B$8+$B$10))/4)*E51,0))</f>
        <v>0</v>
      </c>
      <c r="I51" s="23" t="n">
        <f aca="false">IF($A51&lt;=$G$4,0,IF(C51&lt;$B$8,E51,0))</f>
        <v>0</v>
      </c>
      <c r="J51" s="23" t="n">
        <f aca="false">$A51-$G$5-1</f>
        <v>21</v>
      </c>
      <c r="K51" s="23" t="n">
        <f aca="false">IF(J51&lt;0,-1,MOD(J51,$B$8+$B$10))</f>
        <v>21</v>
      </c>
      <c r="L51" s="23" t="n">
        <f aca="false">IF(J51&lt;0,0,INT(J51/($B$8+$B$10)))</f>
        <v>0</v>
      </c>
      <c r="M51" s="23" t="n">
        <f aca="false">IF($A51&lt;=$G$5,$E$5,$E$5*(1-$H$5)^(L51+1))</f>
        <v>0</v>
      </c>
      <c r="N51" s="13" t="n">
        <f aca="false">IF($A51&lt;=$G$5,$E$5*$F$5/4,IF(K51&gt;=$B$8+$B$9,M51*$B$4*(1+$B$5)^(($G$5+$B$8+L51*($B$8+$B$10))/4)/4,0))</f>
        <v>0</v>
      </c>
      <c r="O51" s="13" t="n">
        <f aca="false">IF($A51&lt;=$G$5,$E$5*$F$5,IF(K51&gt;=$B$8,M51*$B$4*(1+$B$5)^(($G$5+$B$8+L51*($B$8+$B$10))/4),0))</f>
        <v>0</v>
      </c>
      <c r="P51" s="13" t="n">
        <f aca="false">IF($A51&lt;=$G$5,0,IF(K51=0,M51*$B$6*(1+$B$7)^(($G$5+L51*($B$8+$B$10))/4),0)+IF(K51=$B$8,$B$11*$B$4*(1+$B$5)^(($G$5+$B$8+L51*($B$8+$B$10))/4)*M51,0))</f>
        <v>0</v>
      </c>
      <c r="Q51" s="23" t="n">
        <f aca="false">IF($A51&lt;=$G$5,0,IF(K51&lt;$B$8,M51,0))</f>
        <v>0</v>
      </c>
      <c r="R51" s="23" t="n">
        <f aca="false">$A51-$G$6-1</f>
        <v>21</v>
      </c>
      <c r="S51" s="23" t="n">
        <f aca="false">IF(R51&lt;0,-1,MOD(R51,$B$8+$B$10))</f>
        <v>21</v>
      </c>
      <c r="T51" s="23" t="n">
        <f aca="false">IF(R51&lt;0,0,INT(R51/($B$8+$B$10)))</f>
        <v>0</v>
      </c>
      <c r="U51" s="23" t="n">
        <f aca="false">IF($A51&lt;=$G$6,$E$6,$E$6*(1-$H$6)^(T51+1))</f>
        <v>0</v>
      </c>
      <c r="V51" s="13" t="n">
        <f aca="false">IF($A51&lt;=$G$6,$E$6*$F$6/4,IF(S51&gt;=$B$8+$B$9,U51*$B$4*(1+$B$5)^(($G$6+$B$8+T51*($B$8+$B$10))/4)/4,0))</f>
        <v>0</v>
      </c>
      <c r="W51" s="13" t="n">
        <f aca="false">IF($A51&lt;=$G$6,$E$6*$F$6,IF(S51&gt;=$B$8,U51*$B$4*(1+$B$5)^(($G$6+$B$8+T51*($B$8+$B$10))/4),0))</f>
        <v>0</v>
      </c>
      <c r="X51" s="13" t="n">
        <f aca="false">IF($A51&lt;=$G$6,0,IF(S51=0,U51*$B$6*(1+$B$7)^(($G$6+T51*($B$8+$B$10))/4),0)+IF(S51=$B$8,$B$11*$B$4*(1+$B$5)^(($G$6+$B$8+T51*($B$8+$B$10))/4)*U51,0))</f>
        <v>0</v>
      </c>
      <c r="Y51" s="23" t="n">
        <f aca="false">IF($A51&lt;=$G$6,0,IF(S51&lt;$B$8,U51,0))</f>
        <v>0</v>
      </c>
      <c r="Z51" s="23" t="n">
        <f aca="false">$A51-$G$7-1</f>
        <v>21</v>
      </c>
      <c r="AA51" s="23" t="n">
        <f aca="false">IF(Z51&lt;0,-1,MOD(Z51,$B$8+$B$10))</f>
        <v>21</v>
      </c>
      <c r="AB51" s="23" t="n">
        <f aca="false">IF(Z51&lt;0,0,INT(Z51/($B$8+$B$10)))</f>
        <v>0</v>
      </c>
      <c r="AC51" s="23" t="n">
        <f aca="false">IF($A51&lt;=$G$7,$E$7,$E$7*(1-$H$7)^(AB51+1))</f>
        <v>0</v>
      </c>
      <c r="AD51" s="13" t="n">
        <f aca="false">IF($A51&lt;=$G$7,$E$7*$F$7/4,IF(AA51&gt;=$B$8+$B$9,AC51*$B$4*(1+$B$5)^(($G$7+$B$8+AB51*($B$8+$B$10))/4)/4,0))</f>
        <v>0</v>
      </c>
      <c r="AE51" s="13" t="n">
        <f aca="false">IF($A51&lt;=$G$7,$E$7*$F$7,IF(AA51&gt;=$B$8,AC51*$B$4*(1+$B$5)^(($G$7+$B$8+AB51*($B$8+$B$10))/4),0))</f>
        <v>0</v>
      </c>
      <c r="AF51" s="13" t="n">
        <f aca="false">IF($A51&lt;=$G$7,0,IF(AA51=0,AC51*$B$6*(1+$B$7)^(($G$7+AB51*($B$8+$B$10))/4),0)+IF(AA51=$B$8,$B$11*$B$4*(1+$B$5)^(($G$7+$B$8+AB51*($B$8+$B$10))/4)*AC51,0))</f>
        <v>0</v>
      </c>
      <c r="AG51" s="23" t="n">
        <f aca="false">IF($A51&lt;=$G$7,0,IF(AA51&lt;$B$8,AC51,0))</f>
        <v>0</v>
      </c>
      <c r="AH51" s="23" t="n">
        <f aca="false">$A51-$G$8-1</f>
        <v>21</v>
      </c>
      <c r="AI51" s="23" t="n">
        <f aca="false">IF(AH51&lt;0,-1,MOD(AH51,$B$8+$B$10))</f>
        <v>21</v>
      </c>
      <c r="AJ51" s="23" t="n">
        <f aca="false">IF(AH51&lt;0,0,INT(AH51/($B$8+$B$10)))</f>
        <v>0</v>
      </c>
      <c r="AK51" s="23" t="n">
        <f aca="false">IF($A51&lt;=$G$8,$E$8,$E$8*(1-$H$8)^(AJ51+1))</f>
        <v>0</v>
      </c>
      <c r="AL51" s="13" t="n">
        <f aca="false">IF($A51&lt;=$G$8,$E$8*$F$8/4,IF(AI51&gt;=$B$8+$B$9,AK51*$B$4*(1+$B$5)^(($G$8+$B$8+AJ51*($B$8+$B$10))/4)/4,0))</f>
        <v>0</v>
      </c>
      <c r="AM51" s="13" t="n">
        <f aca="false">IF($A51&lt;=$G$8,$E$8*$F$8,IF(AI51&gt;=$B$8,AK51*$B$4*(1+$B$5)^(($G$8+$B$8+AJ51*($B$8+$B$10))/4),0))</f>
        <v>0</v>
      </c>
      <c r="AN51" s="13" t="n">
        <f aca="false">IF($A51&lt;=$G$8,0,IF(AI51=0,AK51*$B$6*(1+$B$7)^(($G$8+AJ51*($B$8+$B$10))/4),0)+IF(AI51=$B$8,$B$11*$B$4*(1+$B$5)^(($G$8+$B$8+AJ51*($B$8+$B$10))/4)*AK51,0))</f>
        <v>0</v>
      </c>
      <c r="AO51" s="23" t="n">
        <f aca="false">IF($A51&lt;=$G$8,0,IF(AI51&lt;$B$8,AK51,0))</f>
        <v>0</v>
      </c>
      <c r="AP51" s="13" t="n">
        <f aca="false">F51+N51+V51+AD51+AL51</f>
        <v>1062321.38407794</v>
      </c>
      <c r="AQ51" s="13" t="n">
        <f aca="false">G51+O51+W51+AE51+AM51</f>
        <v>4249285.53631174</v>
      </c>
      <c r="AR51" s="13" t="n">
        <f aca="false">H51+P51+X51+AF51+AN51+IF($A51=$B$15,$B$14,0)</f>
        <v>0</v>
      </c>
      <c r="AS51" s="23" t="n">
        <f aca="false">I51+Q51+Y51+AG51+AO51</f>
        <v>0</v>
      </c>
      <c r="AT51" s="13" t="n">
        <f aca="false">AP51*(1-$B$12)-AS51*$B$13/4</f>
        <v>998582.101033259</v>
      </c>
      <c r="AU51" s="13" t="n">
        <f aca="false">IF($A51&lt;=$B$23,$B$22*$E$4/$B$23+$E$4*$B$13/4,0)</f>
        <v>0</v>
      </c>
      <c r="AV51" s="13" t="n">
        <f aca="false">AT51-AR51-AU51</f>
        <v>998582.101033259</v>
      </c>
      <c r="AW51" s="23" t="n">
        <f aca="false">(1+$B$16)^(-$A51/4)</f>
        <v>0.663292316360002</v>
      </c>
      <c r="AX51" s="13" t="n">
        <f aca="false">AV51*AW51</f>
        <v>662351.834869988</v>
      </c>
      <c r="AY51" s="13" t="n">
        <f aca="false">AV51</f>
        <v>998582.101033259</v>
      </c>
    </row>
    <row r="52" customFormat="false" ht="15" hidden="false" customHeight="false" outlineLevel="0" collapsed="false">
      <c r="A52" s="0" t="n">
        <v>23</v>
      </c>
      <c r="B52" s="0" t="n">
        <f aca="false">$A52-$G$4-1</f>
        <v>16</v>
      </c>
      <c r="C52" s="0" t="n">
        <f aca="false">IF(B52&lt;0,-1,MOD(B52,$B$8+$B$10))</f>
        <v>16</v>
      </c>
      <c r="D52" s="0" t="n">
        <f aca="false">IF(B52&lt;0,0,INT(B52/($B$8+$B$10)))</f>
        <v>0</v>
      </c>
      <c r="E52" s="0" t="n">
        <f aca="false">IF($A52&lt;=$G$4,$E$4,$E$4*(1-$H$4)^(D52+1))</f>
        <v>12000</v>
      </c>
      <c r="F52" s="13" t="n">
        <f aca="false">IF($A52&lt;=$G$4,$E$4*$F$4/4,IF(C52&gt;=$B$8+$B$9,E52*$B$4*(1+$B$5)^(($G$4+$B$8+D52*($B$8+$B$10))/4)/4,0))</f>
        <v>1062321.38407794</v>
      </c>
      <c r="G52" s="13" t="n">
        <f aca="false">IF($A52&lt;=$G$4,$E$4*$F$4,IF(C52&gt;=$B$8,E52*$B$4*(1+$B$5)^(($G$4+$B$8+D52*($B$8+$B$10))/4),0))</f>
        <v>4249285.53631174</v>
      </c>
      <c r="H52" s="13" t="n">
        <f aca="false">IF($A52&lt;=$G$4,0,IF(C52=0,E52*$B$6*(1+$B$7)^(($G$4+D52*($B$8+$B$10))/4),0)+IF(C52=$B$8,$B$11*$B$4*(1+$B$5)^(($G$4+$B$8+D52*($B$8+$B$10))/4)*E52,0))</f>
        <v>0</v>
      </c>
      <c r="I52" s="23" t="n">
        <f aca="false">IF($A52&lt;=$G$4,0,IF(C52&lt;$B$8,E52,0))</f>
        <v>0</v>
      </c>
      <c r="J52" s="23" t="n">
        <f aca="false">$A52-$G$5-1</f>
        <v>22</v>
      </c>
      <c r="K52" s="23" t="n">
        <f aca="false">IF(J52&lt;0,-1,MOD(J52,$B$8+$B$10))</f>
        <v>22</v>
      </c>
      <c r="L52" s="23" t="n">
        <f aca="false">IF(J52&lt;0,0,INT(J52/($B$8+$B$10)))</f>
        <v>0</v>
      </c>
      <c r="M52" s="23" t="n">
        <f aca="false">IF($A52&lt;=$G$5,$E$5,$E$5*(1-$H$5)^(L52+1))</f>
        <v>0</v>
      </c>
      <c r="N52" s="13" t="n">
        <f aca="false">IF($A52&lt;=$G$5,$E$5*$F$5/4,IF(K52&gt;=$B$8+$B$9,M52*$B$4*(1+$B$5)^(($G$5+$B$8+L52*($B$8+$B$10))/4)/4,0))</f>
        <v>0</v>
      </c>
      <c r="O52" s="13" t="n">
        <f aca="false">IF($A52&lt;=$G$5,$E$5*$F$5,IF(K52&gt;=$B$8,M52*$B$4*(1+$B$5)^(($G$5+$B$8+L52*($B$8+$B$10))/4),0))</f>
        <v>0</v>
      </c>
      <c r="P52" s="13" t="n">
        <f aca="false">IF($A52&lt;=$G$5,0,IF(K52=0,M52*$B$6*(1+$B$7)^(($G$5+L52*($B$8+$B$10))/4),0)+IF(K52=$B$8,$B$11*$B$4*(1+$B$5)^(($G$5+$B$8+L52*($B$8+$B$10))/4)*M52,0))</f>
        <v>0</v>
      </c>
      <c r="Q52" s="23" t="n">
        <f aca="false">IF($A52&lt;=$G$5,0,IF(K52&lt;$B$8,M52,0))</f>
        <v>0</v>
      </c>
      <c r="R52" s="23" t="n">
        <f aca="false">$A52-$G$6-1</f>
        <v>22</v>
      </c>
      <c r="S52" s="23" t="n">
        <f aca="false">IF(R52&lt;0,-1,MOD(R52,$B$8+$B$10))</f>
        <v>22</v>
      </c>
      <c r="T52" s="23" t="n">
        <f aca="false">IF(R52&lt;0,0,INT(R52/($B$8+$B$10)))</f>
        <v>0</v>
      </c>
      <c r="U52" s="23" t="n">
        <f aca="false">IF($A52&lt;=$G$6,$E$6,$E$6*(1-$H$6)^(T52+1))</f>
        <v>0</v>
      </c>
      <c r="V52" s="13" t="n">
        <f aca="false">IF($A52&lt;=$G$6,$E$6*$F$6/4,IF(S52&gt;=$B$8+$B$9,U52*$B$4*(1+$B$5)^(($G$6+$B$8+T52*($B$8+$B$10))/4)/4,0))</f>
        <v>0</v>
      </c>
      <c r="W52" s="13" t="n">
        <f aca="false">IF($A52&lt;=$G$6,$E$6*$F$6,IF(S52&gt;=$B$8,U52*$B$4*(1+$B$5)^(($G$6+$B$8+T52*($B$8+$B$10))/4),0))</f>
        <v>0</v>
      </c>
      <c r="X52" s="13" t="n">
        <f aca="false">IF($A52&lt;=$G$6,0,IF(S52=0,U52*$B$6*(1+$B$7)^(($G$6+T52*($B$8+$B$10))/4),0)+IF(S52=$B$8,$B$11*$B$4*(1+$B$5)^(($G$6+$B$8+T52*($B$8+$B$10))/4)*U52,0))</f>
        <v>0</v>
      </c>
      <c r="Y52" s="23" t="n">
        <f aca="false">IF($A52&lt;=$G$6,0,IF(S52&lt;$B$8,U52,0))</f>
        <v>0</v>
      </c>
      <c r="Z52" s="23" t="n">
        <f aca="false">$A52-$G$7-1</f>
        <v>22</v>
      </c>
      <c r="AA52" s="23" t="n">
        <f aca="false">IF(Z52&lt;0,-1,MOD(Z52,$B$8+$B$10))</f>
        <v>22</v>
      </c>
      <c r="AB52" s="23" t="n">
        <f aca="false">IF(Z52&lt;0,0,INT(Z52/($B$8+$B$10)))</f>
        <v>0</v>
      </c>
      <c r="AC52" s="23" t="n">
        <f aca="false">IF($A52&lt;=$G$7,$E$7,$E$7*(1-$H$7)^(AB52+1))</f>
        <v>0</v>
      </c>
      <c r="AD52" s="13" t="n">
        <f aca="false">IF($A52&lt;=$G$7,$E$7*$F$7/4,IF(AA52&gt;=$B$8+$B$9,AC52*$B$4*(1+$B$5)^(($G$7+$B$8+AB52*($B$8+$B$10))/4)/4,0))</f>
        <v>0</v>
      </c>
      <c r="AE52" s="13" t="n">
        <f aca="false">IF($A52&lt;=$G$7,$E$7*$F$7,IF(AA52&gt;=$B$8,AC52*$B$4*(1+$B$5)^(($G$7+$B$8+AB52*($B$8+$B$10))/4),0))</f>
        <v>0</v>
      </c>
      <c r="AF52" s="13" t="n">
        <f aca="false">IF($A52&lt;=$G$7,0,IF(AA52=0,AC52*$B$6*(1+$B$7)^(($G$7+AB52*($B$8+$B$10))/4),0)+IF(AA52=$B$8,$B$11*$B$4*(1+$B$5)^(($G$7+$B$8+AB52*($B$8+$B$10))/4)*AC52,0))</f>
        <v>0</v>
      </c>
      <c r="AG52" s="23" t="n">
        <f aca="false">IF($A52&lt;=$G$7,0,IF(AA52&lt;$B$8,AC52,0))</f>
        <v>0</v>
      </c>
      <c r="AH52" s="23" t="n">
        <f aca="false">$A52-$G$8-1</f>
        <v>22</v>
      </c>
      <c r="AI52" s="23" t="n">
        <f aca="false">IF(AH52&lt;0,-1,MOD(AH52,$B$8+$B$10))</f>
        <v>22</v>
      </c>
      <c r="AJ52" s="23" t="n">
        <f aca="false">IF(AH52&lt;0,0,INT(AH52/($B$8+$B$10)))</f>
        <v>0</v>
      </c>
      <c r="AK52" s="23" t="n">
        <f aca="false">IF($A52&lt;=$G$8,$E$8,$E$8*(1-$H$8)^(AJ52+1))</f>
        <v>0</v>
      </c>
      <c r="AL52" s="13" t="n">
        <f aca="false">IF($A52&lt;=$G$8,$E$8*$F$8/4,IF(AI52&gt;=$B$8+$B$9,AK52*$B$4*(1+$B$5)^(($G$8+$B$8+AJ52*($B$8+$B$10))/4)/4,0))</f>
        <v>0</v>
      </c>
      <c r="AM52" s="13" t="n">
        <f aca="false">IF($A52&lt;=$G$8,$E$8*$F$8,IF(AI52&gt;=$B$8,AK52*$B$4*(1+$B$5)^(($G$8+$B$8+AJ52*($B$8+$B$10))/4),0))</f>
        <v>0</v>
      </c>
      <c r="AN52" s="13" t="n">
        <f aca="false">IF($A52&lt;=$G$8,0,IF(AI52=0,AK52*$B$6*(1+$B$7)^(($G$8+AJ52*($B$8+$B$10))/4),0)+IF(AI52=$B$8,$B$11*$B$4*(1+$B$5)^(($G$8+$B$8+AJ52*($B$8+$B$10))/4)*AK52,0))</f>
        <v>0</v>
      </c>
      <c r="AO52" s="23" t="n">
        <f aca="false">IF($A52&lt;=$G$8,0,IF(AI52&lt;$B$8,AK52,0))</f>
        <v>0</v>
      </c>
      <c r="AP52" s="13" t="n">
        <f aca="false">F52+N52+V52+AD52+AL52</f>
        <v>1062321.38407794</v>
      </c>
      <c r="AQ52" s="13" t="n">
        <f aca="false">G52+O52+W52+AE52+AM52</f>
        <v>4249285.53631174</v>
      </c>
      <c r="AR52" s="13" t="n">
        <f aca="false">H52+P52+X52+AF52+AN52+IF($A52=$B$15,$B$14,0)</f>
        <v>0</v>
      </c>
      <c r="AS52" s="23" t="n">
        <f aca="false">I52+Q52+Y52+AG52+AO52</f>
        <v>0</v>
      </c>
      <c r="AT52" s="13" t="n">
        <f aca="false">AP52*(1-$B$12)-AS52*$B$13/4</f>
        <v>998582.101033259</v>
      </c>
      <c r="AU52" s="13" t="n">
        <f aca="false">IF($A52&lt;=$B$23,$B$22*$E$4/$B$23+$E$4*$B$13/4,0)</f>
        <v>0</v>
      </c>
      <c r="AV52" s="13" t="n">
        <f aca="false">AT52-AR52-AU52</f>
        <v>998582.101033259</v>
      </c>
      <c r="AW52" s="23" t="n">
        <f aca="false">(1+$B$16)^(-$A52/4)</f>
        <v>0.651029467887613</v>
      </c>
      <c r="AX52" s="13" t="n">
        <f aca="false">AV52*AW52</f>
        <v>650106.373877777</v>
      </c>
      <c r="AY52" s="13" t="n">
        <f aca="false">AV52</f>
        <v>998582.101033259</v>
      </c>
    </row>
    <row r="53" customFormat="false" ht="15" hidden="false" customHeight="false" outlineLevel="0" collapsed="false">
      <c r="A53" s="0" t="n">
        <v>24</v>
      </c>
      <c r="B53" s="0" t="n">
        <f aca="false">$A53-$G$4-1</f>
        <v>17</v>
      </c>
      <c r="C53" s="0" t="n">
        <f aca="false">IF(B53&lt;0,-1,MOD(B53,$B$8+$B$10))</f>
        <v>17</v>
      </c>
      <c r="D53" s="0" t="n">
        <f aca="false">IF(B53&lt;0,0,INT(B53/($B$8+$B$10)))</f>
        <v>0</v>
      </c>
      <c r="E53" s="0" t="n">
        <f aca="false">IF($A53&lt;=$G$4,$E$4,$E$4*(1-$H$4)^(D53+1))</f>
        <v>12000</v>
      </c>
      <c r="F53" s="13" t="n">
        <f aca="false">IF($A53&lt;=$G$4,$E$4*$F$4/4,IF(C53&gt;=$B$8+$B$9,E53*$B$4*(1+$B$5)^(($G$4+$B$8+D53*($B$8+$B$10))/4)/4,0))</f>
        <v>1062321.38407794</v>
      </c>
      <c r="G53" s="13" t="n">
        <f aca="false">IF($A53&lt;=$G$4,$E$4*$F$4,IF(C53&gt;=$B$8,E53*$B$4*(1+$B$5)^(($G$4+$B$8+D53*($B$8+$B$10))/4),0))</f>
        <v>4249285.53631174</v>
      </c>
      <c r="H53" s="13" t="n">
        <f aca="false">IF($A53&lt;=$G$4,0,IF(C53=0,E53*$B$6*(1+$B$7)^(($G$4+D53*($B$8+$B$10))/4),0)+IF(C53=$B$8,$B$11*$B$4*(1+$B$5)^(($G$4+$B$8+D53*($B$8+$B$10))/4)*E53,0))</f>
        <v>0</v>
      </c>
      <c r="I53" s="23" t="n">
        <f aca="false">IF($A53&lt;=$G$4,0,IF(C53&lt;$B$8,E53,0))</f>
        <v>0</v>
      </c>
      <c r="J53" s="23" t="n">
        <f aca="false">$A53-$G$5-1</f>
        <v>23</v>
      </c>
      <c r="K53" s="23" t="n">
        <f aca="false">IF(J53&lt;0,-1,MOD(J53,$B$8+$B$10))</f>
        <v>23</v>
      </c>
      <c r="L53" s="23" t="n">
        <f aca="false">IF(J53&lt;0,0,INT(J53/($B$8+$B$10)))</f>
        <v>0</v>
      </c>
      <c r="M53" s="23" t="n">
        <f aca="false">IF($A53&lt;=$G$5,$E$5,$E$5*(1-$H$5)^(L53+1))</f>
        <v>0</v>
      </c>
      <c r="N53" s="13" t="n">
        <f aca="false">IF($A53&lt;=$G$5,$E$5*$F$5/4,IF(K53&gt;=$B$8+$B$9,M53*$B$4*(1+$B$5)^(($G$5+$B$8+L53*($B$8+$B$10))/4)/4,0))</f>
        <v>0</v>
      </c>
      <c r="O53" s="13" t="n">
        <f aca="false">IF($A53&lt;=$G$5,$E$5*$F$5,IF(K53&gt;=$B$8,M53*$B$4*(1+$B$5)^(($G$5+$B$8+L53*($B$8+$B$10))/4),0))</f>
        <v>0</v>
      </c>
      <c r="P53" s="13" t="n">
        <f aca="false">IF($A53&lt;=$G$5,0,IF(K53=0,M53*$B$6*(1+$B$7)^(($G$5+L53*($B$8+$B$10))/4),0)+IF(K53=$B$8,$B$11*$B$4*(1+$B$5)^(($G$5+$B$8+L53*($B$8+$B$10))/4)*M53,0))</f>
        <v>0</v>
      </c>
      <c r="Q53" s="23" t="n">
        <f aca="false">IF($A53&lt;=$G$5,0,IF(K53&lt;$B$8,M53,0))</f>
        <v>0</v>
      </c>
      <c r="R53" s="23" t="n">
        <f aca="false">$A53-$G$6-1</f>
        <v>23</v>
      </c>
      <c r="S53" s="23" t="n">
        <f aca="false">IF(R53&lt;0,-1,MOD(R53,$B$8+$B$10))</f>
        <v>23</v>
      </c>
      <c r="T53" s="23" t="n">
        <f aca="false">IF(R53&lt;0,0,INT(R53/($B$8+$B$10)))</f>
        <v>0</v>
      </c>
      <c r="U53" s="23" t="n">
        <f aca="false">IF($A53&lt;=$G$6,$E$6,$E$6*(1-$H$6)^(T53+1))</f>
        <v>0</v>
      </c>
      <c r="V53" s="13" t="n">
        <f aca="false">IF($A53&lt;=$G$6,$E$6*$F$6/4,IF(S53&gt;=$B$8+$B$9,U53*$B$4*(1+$B$5)^(($G$6+$B$8+T53*($B$8+$B$10))/4)/4,0))</f>
        <v>0</v>
      </c>
      <c r="W53" s="13" t="n">
        <f aca="false">IF($A53&lt;=$G$6,$E$6*$F$6,IF(S53&gt;=$B$8,U53*$B$4*(1+$B$5)^(($G$6+$B$8+T53*($B$8+$B$10))/4),0))</f>
        <v>0</v>
      </c>
      <c r="X53" s="13" t="n">
        <f aca="false">IF($A53&lt;=$G$6,0,IF(S53=0,U53*$B$6*(1+$B$7)^(($G$6+T53*($B$8+$B$10))/4),0)+IF(S53=$B$8,$B$11*$B$4*(1+$B$5)^(($G$6+$B$8+T53*($B$8+$B$10))/4)*U53,0))</f>
        <v>0</v>
      </c>
      <c r="Y53" s="23" t="n">
        <f aca="false">IF($A53&lt;=$G$6,0,IF(S53&lt;$B$8,U53,0))</f>
        <v>0</v>
      </c>
      <c r="Z53" s="23" t="n">
        <f aca="false">$A53-$G$7-1</f>
        <v>23</v>
      </c>
      <c r="AA53" s="23" t="n">
        <f aca="false">IF(Z53&lt;0,-1,MOD(Z53,$B$8+$B$10))</f>
        <v>23</v>
      </c>
      <c r="AB53" s="23" t="n">
        <f aca="false">IF(Z53&lt;0,0,INT(Z53/($B$8+$B$10)))</f>
        <v>0</v>
      </c>
      <c r="AC53" s="23" t="n">
        <f aca="false">IF($A53&lt;=$G$7,$E$7,$E$7*(1-$H$7)^(AB53+1))</f>
        <v>0</v>
      </c>
      <c r="AD53" s="13" t="n">
        <f aca="false">IF($A53&lt;=$G$7,$E$7*$F$7/4,IF(AA53&gt;=$B$8+$B$9,AC53*$B$4*(1+$B$5)^(($G$7+$B$8+AB53*($B$8+$B$10))/4)/4,0))</f>
        <v>0</v>
      </c>
      <c r="AE53" s="13" t="n">
        <f aca="false">IF($A53&lt;=$G$7,$E$7*$F$7,IF(AA53&gt;=$B$8,AC53*$B$4*(1+$B$5)^(($G$7+$B$8+AB53*($B$8+$B$10))/4),0))</f>
        <v>0</v>
      </c>
      <c r="AF53" s="13" t="n">
        <f aca="false">IF($A53&lt;=$G$7,0,IF(AA53=0,AC53*$B$6*(1+$B$7)^(($G$7+AB53*($B$8+$B$10))/4),0)+IF(AA53=$B$8,$B$11*$B$4*(1+$B$5)^(($G$7+$B$8+AB53*($B$8+$B$10))/4)*AC53,0))</f>
        <v>0</v>
      </c>
      <c r="AG53" s="23" t="n">
        <f aca="false">IF($A53&lt;=$G$7,0,IF(AA53&lt;$B$8,AC53,0))</f>
        <v>0</v>
      </c>
      <c r="AH53" s="23" t="n">
        <f aca="false">$A53-$G$8-1</f>
        <v>23</v>
      </c>
      <c r="AI53" s="23" t="n">
        <f aca="false">IF(AH53&lt;0,-1,MOD(AH53,$B$8+$B$10))</f>
        <v>23</v>
      </c>
      <c r="AJ53" s="23" t="n">
        <f aca="false">IF(AH53&lt;0,0,INT(AH53/($B$8+$B$10)))</f>
        <v>0</v>
      </c>
      <c r="AK53" s="23" t="n">
        <f aca="false">IF($A53&lt;=$G$8,$E$8,$E$8*(1-$H$8)^(AJ53+1))</f>
        <v>0</v>
      </c>
      <c r="AL53" s="13" t="n">
        <f aca="false">IF($A53&lt;=$G$8,$E$8*$F$8/4,IF(AI53&gt;=$B$8+$B$9,AK53*$B$4*(1+$B$5)^(($G$8+$B$8+AJ53*($B$8+$B$10))/4)/4,0))</f>
        <v>0</v>
      </c>
      <c r="AM53" s="13" t="n">
        <f aca="false">IF($A53&lt;=$G$8,$E$8*$F$8,IF(AI53&gt;=$B$8,AK53*$B$4*(1+$B$5)^(($G$8+$B$8+AJ53*($B$8+$B$10))/4),0))</f>
        <v>0</v>
      </c>
      <c r="AN53" s="13" t="n">
        <f aca="false">IF($A53&lt;=$G$8,0,IF(AI53=0,AK53*$B$6*(1+$B$7)^(($G$8+AJ53*($B$8+$B$10))/4),0)+IF(AI53=$B$8,$B$11*$B$4*(1+$B$5)^(($G$8+$B$8+AJ53*($B$8+$B$10))/4)*AK53,0))</f>
        <v>0</v>
      </c>
      <c r="AO53" s="23" t="n">
        <f aca="false">IF($A53&lt;=$G$8,0,IF(AI53&lt;$B$8,AK53,0))</f>
        <v>0</v>
      </c>
      <c r="AP53" s="13" t="n">
        <f aca="false">F53+N53+V53+AD53+AL53</f>
        <v>1062321.38407794</v>
      </c>
      <c r="AQ53" s="13" t="n">
        <f aca="false">G53+O53+W53+AE53+AM53</f>
        <v>4249285.53631174</v>
      </c>
      <c r="AR53" s="13" t="n">
        <f aca="false">H53+P53+X53+AF53+AN53+IF($A53=$B$15,$B$14,0)</f>
        <v>0</v>
      </c>
      <c r="AS53" s="23" t="n">
        <f aca="false">I53+Q53+Y53+AG53+AO53</f>
        <v>0</v>
      </c>
      <c r="AT53" s="13" t="n">
        <f aca="false">AP53*(1-$B$12)-AS53*$B$13/4</f>
        <v>998582.101033259</v>
      </c>
      <c r="AU53" s="13" t="n">
        <f aca="false">IF($A53&lt;=$B$23,$B$22*$E$4/$B$23+$E$4*$B$13/4,0)</f>
        <v>0</v>
      </c>
      <c r="AV53" s="13" t="n">
        <f aca="false">AT53-AR53-AU53</f>
        <v>998582.101033259</v>
      </c>
      <c r="AW53" s="23" t="n">
        <f aca="false">(1+$B$16)^(-$A53/4)</f>
        <v>0.638993333111354</v>
      </c>
      <c r="AX53" s="13" t="n">
        <f aca="false">AV53*AW53</f>
        <v>638087.305124581</v>
      </c>
      <c r="AY53" s="13" t="n">
        <f aca="false">AV53</f>
        <v>998582.101033259</v>
      </c>
    </row>
    <row r="54" customFormat="false" ht="15" hidden="false" customHeight="false" outlineLevel="0" collapsed="false">
      <c r="A54" s="0" t="n">
        <v>25</v>
      </c>
      <c r="B54" s="0" t="n">
        <f aca="false">$A54-$G$4-1</f>
        <v>18</v>
      </c>
      <c r="C54" s="0" t="n">
        <f aca="false">IF(B54&lt;0,-1,MOD(B54,$B$8+$B$10))</f>
        <v>18</v>
      </c>
      <c r="D54" s="0" t="n">
        <f aca="false">IF(B54&lt;0,0,INT(B54/($B$8+$B$10)))</f>
        <v>0</v>
      </c>
      <c r="E54" s="0" t="n">
        <f aca="false">IF($A54&lt;=$G$4,$E$4,$E$4*(1-$H$4)^(D54+1))</f>
        <v>12000</v>
      </c>
      <c r="F54" s="13" t="n">
        <f aca="false">IF($A54&lt;=$G$4,$E$4*$F$4/4,IF(C54&gt;=$B$8+$B$9,E54*$B$4*(1+$B$5)^(($G$4+$B$8+D54*($B$8+$B$10))/4)/4,0))</f>
        <v>1062321.38407794</v>
      </c>
      <c r="G54" s="13" t="n">
        <f aca="false">IF($A54&lt;=$G$4,$E$4*$F$4,IF(C54&gt;=$B$8,E54*$B$4*(1+$B$5)^(($G$4+$B$8+D54*($B$8+$B$10))/4),0))</f>
        <v>4249285.53631174</v>
      </c>
      <c r="H54" s="13" t="n">
        <f aca="false">IF($A54&lt;=$G$4,0,IF(C54=0,E54*$B$6*(1+$B$7)^(($G$4+D54*($B$8+$B$10))/4),0)+IF(C54=$B$8,$B$11*$B$4*(1+$B$5)^(($G$4+$B$8+D54*($B$8+$B$10))/4)*E54,0))</f>
        <v>0</v>
      </c>
      <c r="I54" s="23" t="n">
        <f aca="false">IF($A54&lt;=$G$4,0,IF(C54&lt;$B$8,E54,0))</f>
        <v>0</v>
      </c>
      <c r="J54" s="23" t="n">
        <f aca="false">$A54-$G$5-1</f>
        <v>24</v>
      </c>
      <c r="K54" s="23" t="n">
        <f aca="false">IF(J54&lt;0,-1,MOD(J54,$B$8+$B$10))</f>
        <v>24</v>
      </c>
      <c r="L54" s="23" t="n">
        <f aca="false">IF(J54&lt;0,0,INT(J54/($B$8+$B$10)))</f>
        <v>0</v>
      </c>
      <c r="M54" s="23" t="n">
        <f aca="false">IF($A54&lt;=$G$5,$E$5,$E$5*(1-$H$5)^(L54+1))</f>
        <v>0</v>
      </c>
      <c r="N54" s="13" t="n">
        <f aca="false">IF($A54&lt;=$G$5,$E$5*$F$5/4,IF(K54&gt;=$B$8+$B$9,M54*$B$4*(1+$B$5)^(($G$5+$B$8+L54*($B$8+$B$10))/4)/4,0))</f>
        <v>0</v>
      </c>
      <c r="O54" s="13" t="n">
        <f aca="false">IF($A54&lt;=$G$5,$E$5*$F$5,IF(K54&gt;=$B$8,M54*$B$4*(1+$B$5)^(($G$5+$B$8+L54*($B$8+$B$10))/4),0))</f>
        <v>0</v>
      </c>
      <c r="P54" s="13" t="n">
        <f aca="false">IF($A54&lt;=$G$5,0,IF(K54=0,M54*$B$6*(1+$B$7)^(($G$5+L54*($B$8+$B$10))/4),0)+IF(K54=$B$8,$B$11*$B$4*(1+$B$5)^(($G$5+$B$8+L54*($B$8+$B$10))/4)*M54,0))</f>
        <v>0</v>
      </c>
      <c r="Q54" s="23" t="n">
        <f aca="false">IF($A54&lt;=$G$5,0,IF(K54&lt;$B$8,M54,0))</f>
        <v>0</v>
      </c>
      <c r="R54" s="23" t="n">
        <f aca="false">$A54-$G$6-1</f>
        <v>24</v>
      </c>
      <c r="S54" s="23" t="n">
        <f aca="false">IF(R54&lt;0,-1,MOD(R54,$B$8+$B$10))</f>
        <v>24</v>
      </c>
      <c r="T54" s="23" t="n">
        <f aca="false">IF(R54&lt;0,0,INT(R54/($B$8+$B$10)))</f>
        <v>0</v>
      </c>
      <c r="U54" s="23" t="n">
        <f aca="false">IF($A54&lt;=$G$6,$E$6,$E$6*(1-$H$6)^(T54+1))</f>
        <v>0</v>
      </c>
      <c r="V54" s="13" t="n">
        <f aca="false">IF($A54&lt;=$G$6,$E$6*$F$6/4,IF(S54&gt;=$B$8+$B$9,U54*$B$4*(1+$B$5)^(($G$6+$B$8+T54*($B$8+$B$10))/4)/4,0))</f>
        <v>0</v>
      </c>
      <c r="W54" s="13" t="n">
        <f aca="false">IF($A54&lt;=$G$6,$E$6*$F$6,IF(S54&gt;=$B$8,U54*$B$4*(1+$B$5)^(($G$6+$B$8+T54*($B$8+$B$10))/4),0))</f>
        <v>0</v>
      </c>
      <c r="X54" s="13" t="n">
        <f aca="false">IF($A54&lt;=$G$6,0,IF(S54=0,U54*$B$6*(1+$B$7)^(($G$6+T54*($B$8+$B$10))/4),0)+IF(S54=$B$8,$B$11*$B$4*(1+$B$5)^(($G$6+$B$8+T54*($B$8+$B$10))/4)*U54,0))</f>
        <v>0</v>
      </c>
      <c r="Y54" s="23" t="n">
        <f aca="false">IF($A54&lt;=$G$6,0,IF(S54&lt;$B$8,U54,0))</f>
        <v>0</v>
      </c>
      <c r="Z54" s="23" t="n">
        <f aca="false">$A54-$G$7-1</f>
        <v>24</v>
      </c>
      <c r="AA54" s="23" t="n">
        <f aca="false">IF(Z54&lt;0,-1,MOD(Z54,$B$8+$B$10))</f>
        <v>24</v>
      </c>
      <c r="AB54" s="23" t="n">
        <f aca="false">IF(Z54&lt;0,0,INT(Z54/($B$8+$B$10)))</f>
        <v>0</v>
      </c>
      <c r="AC54" s="23" t="n">
        <f aca="false">IF($A54&lt;=$G$7,$E$7,$E$7*(1-$H$7)^(AB54+1))</f>
        <v>0</v>
      </c>
      <c r="AD54" s="13" t="n">
        <f aca="false">IF($A54&lt;=$G$7,$E$7*$F$7/4,IF(AA54&gt;=$B$8+$B$9,AC54*$B$4*(1+$B$5)^(($G$7+$B$8+AB54*($B$8+$B$10))/4)/4,0))</f>
        <v>0</v>
      </c>
      <c r="AE54" s="13" t="n">
        <f aca="false">IF($A54&lt;=$G$7,$E$7*$F$7,IF(AA54&gt;=$B$8,AC54*$B$4*(1+$B$5)^(($G$7+$B$8+AB54*($B$8+$B$10))/4),0))</f>
        <v>0</v>
      </c>
      <c r="AF54" s="13" t="n">
        <f aca="false">IF($A54&lt;=$G$7,0,IF(AA54=0,AC54*$B$6*(1+$B$7)^(($G$7+AB54*($B$8+$B$10))/4),0)+IF(AA54=$B$8,$B$11*$B$4*(1+$B$5)^(($G$7+$B$8+AB54*($B$8+$B$10))/4)*AC54,0))</f>
        <v>0</v>
      </c>
      <c r="AG54" s="23" t="n">
        <f aca="false">IF($A54&lt;=$G$7,0,IF(AA54&lt;$B$8,AC54,0))</f>
        <v>0</v>
      </c>
      <c r="AH54" s="23" t="n">
        <f aca="false">$A54-$G$8-1</f>
        <v>24</v>
      </c>
      <c r="AI54" s="23" t="n">
        <f aca="false">IF(AH54&lt;0,-1,MOD(AH54,$B$8+$B$10))</f>
        <v>24</v>
      </c>
      <c r="AJ54" s="23" t="n">
        <f aca="false">IF(AH54&lt;0,0,INT(AH54/($B$8+$B$10)))</f>
        <v>0</v>
      </c>
      <c r="AK54" s="23" t="n">
        <f aca="false">IF($A54&lt;=$G$8,$E$8,$E$8*(1-$H$8)^(AJ54+1))</f>
        <v>0</v>
      </c>
      <c r="AL54" s="13" t="n">
        <f aca="false">IF($A54&lt;=$G$8,$E$8*$F$8/4,IF(AI54&gt;=$B$8+$B$9,AK54*$B$4*(1+$B$5)^(($G$8+$B$8+AJ54*($B$8+$B$10))/4)/4,0))</f>
        <v>0</v>
      </c>
      <c r="AM54" s="13" t="n">
        <f aca="false">IF($A54&lt;=$G$8,$E$8*$F$8,IF(AI54&gt;=$B$8,AK54*$B$4*(1+$B$5)^(($G$8+$B$8+AJ54*($B$8+$B$10))/4),0))</f>
        <v>0</v>
      </c>
      <c r="AN54" s="13" t="n">
        <f aca="false">IF($A54&lt;=$G$8,0,IF(AI54=0,AK54*$B$6*(1+$B$7)^(($G$8+AJ54*($B$8+$B$10))/4),0)+IF(AI54=$B$8,$B$11*$B$4*(1+$B$5)^(($G$8+$B$8+AJ54*($B$8+$B$10))/4)*AK54,0))</f>
        <v>0</v>
      </c>
      <c r="AO54" s="23" t="n">
        <f aca="false">IF($A54&lt;=$G$8,0,IF(AI54&lt;$B$8,AK54,0))</f>
        <v>0</v>
      </c>
      <c r="AP54" s="13" t="n">
        <f aca="false">F54+N54+V54+AD54+AL54</f>
        <v>1062321.38407794</v>
      </c>
      <c r="AQ54" s="13" t="n">
        <f aca="false">G54+O54+W54+AE54+AM54</f>
        <v>4249285.53631174</v>
      </c>
      <c r="AR54" s="13" t="n">
        <f aca="false">H54+P54+X54+AF54+AN54+IF($A54=$B$15,$B$14,0)</f>
        <v>0</v>
      </c>
      <c r="AS54" s="23" t="n">
        <f aca="false">I54+Q54+Y54+AG54+AO54</f>
        <v>0</v>
      </c>
      <c r="AT54" s="13" t="n">
        <f aca="false">AP54*(1-$B$12)-AS54*$B$13/4</f>
        <v>998582.101033259</v>
      </c>
      <c r="AU54" s="13" t="n">
        <f aca="false">IF($A54&lt;=$B$23,$B$22*$E$4/$B$23+$E$4*$B$13/4,0)</f>
        <v>0</v>
      </c>
      <c r="AV54" s="13" t="n">
        <f aca="false">AT54-AR54-AU54</f>
        <v>998582.101033259</v>
      </c>
      <c r="AW54" s="23" t="n">
        <f aca="false">(1+$B$16)^(-$A54/4)</f>
        <v>0.627179720582548</v>
      </c>
      <c r="AX54" s="13" t="n">
        <f aca="false">AV54*AW54</f>
        <v>626290.443104773</v>
      </c>
      <c r="AY54" s="13" t="n">
        <f aca="false">AV54</f>
        <v>998582.101033259</v>
      </c>
    </row>
    <row r="55" customFormat="false" ht="15" hidden="false" customHeight="false" outlineLevel="0" collapsed="false">
      <c r="A55" s="0" t="n">
        <v>26</v>
      </c>
      <c r="B55" s="0" t="n">
        <f aca="false">$A55-$G$4-1</f>
        <v>19</v>
      </c>
      <c r="C55" s="0" t="n">
        <f aca="false">IF(B55&lt;0,-1,MOD(B55,$B$8+$B$10))</f>
        <v>19</v>
      </c>
      <c r="D55" s="0" t="n">
        <f aca="false">IF(B55&lt;0,0,INT(B55/($B$8+$B$10)))</f>
        <v>0</v>
      </c>
      <c r="E55" s="0" t="n">
        <f aca="false">IF($A55&lt;=$G$4,$E$4,$E$4*(1-$H$4)^(D55+1))</f>
        <v>12000</v>
      </c>
      <c r="F55" s="13" t="n">
        <f aca="false">IF($A55&lt;=$G$4,$E$4*$F$4/4,IF(C55&gt;=$B$8+$B$9,E55*$B$4*(1+$B$5)^(($G$4+$B$8+D55*($B$8+$B$10))/4)/4,0))</f>
        <v>1062321.38407794</v>
      </c>
      <c r="G55" s="13" t="n">
        <f aca="false">IF($A55&lt;=$G$4,$E$4*$F$4,IF(C55&gt;=$B$8,E55*$B$4*(1+$B$5)^(($G$4+$B$8+D55*($B$8+$B$10))/4),0))</f>
        <v>4249285.53631174</v>
      </c>
      <c r="H55" s="13" t="n">
        <f aca="false">IF($A55&lt;=$G$4,0,IF(C55=0,E55*$B$6*(1+$B$7)^(($G$4+D55*($B$8+$B$10))/4),0)+IF(C55=$B$8,$B$11*$B$4*(1+$B$5)^(($G$4+$B$8+D55*($B$8+$B$10))/4)*E55,0))</f>
        <v>0</v>
      </c>
      <c r="I55" s="23" t="n">
        <f aca="false">IF($A55&lt;=$G$4,0,IF(C55&lt;$B$8,E55,0))</f>
        <v>0</v>
      </c>
      <c r="J55" s="23" t="n">
        <f aca="false">$A55-$G$5-1</f>
        <v>25</v>
      </c>
      <c r="K55" s="23" t="n">
        <f aca="false">IF(J55&lt;0,-1,MOD(J55,$B$8+$B$10))</f>
        <v>25</v>
      </c>
      <c r="L55" s="23" t="n">
        <f aca="false">IF(J55&lt;0,0,INT(J55/($B$8+$B$10)))</f>
        <v>0</v>
      </c>
      <c r="M55" s="23" t="n">
        <f aca="false">IF($A55&lt;=$G$5,$E$5,$E$5*(1-$H$5)^(L55+1))</f>
        <v>0</v>
      </c>
      <c r="N55" s="13" t="n">
        <f aca="false">IF($A55&lt;=$G$5,$E$5*$F$5/4,IF(K55&gt;=$B$8+$B$9,M55*$B$4*(1+$B$5)^(($G$5+$B$8+L55*($B$8+$B$10))/4)/4,0))</f>
        <v>0</v>
      </c>
      <c r="O55" s="13" t="n">
        <f aca="false">IF($A55&lt;=$G$5,$E$5*$F$5,IF(K55&gt;=$B$8,M55*$B$4*(1+$B$5)^(($G$5+$B$8+L55*($B$8+$B$10))/4),0))</f>
        <v>0</v>
      </c>
      <c r="P55" s="13" t="n">
        <f aca="false">IF($A55&lt;=$G$5,0,IF(K55=0,M55*$B$6*(1+$B$7)^(($G$5+L55*($B$8+$B$10))/4),0)+IF(K55=$B$8,$B$11*$B$4*(1+$B$5)^(($G$5+$B$8+L55*($B$8+$B$10))/4)*M55,0))</f>
        <v>0</v>
      </c>
      <c r="Q55" s="23" t="n">
        <f aca="false">IF($A55&lt;=$G$5,0,IF(K55&lt;$B$8,M55,0))</f>
        <v>0</v>
      </c>
      <c r="R55" s="23" t="n">
        <f aca="false">$A55-$G$6-1</f>
        <v>25</v>
      </c>
      <c r="S55" s="23" t="n">
        <f aca="false">IF(R55&lt;0,-1,MOD(R55,$B$8+$B$10))</f>
        <v>25</v>
      </c>
      <c r="T55" s="23" t="n">
        <f aca="false">IF(R55&lt;0,0,INT(R55/($B$8+$B$10)))</f>
        <v>0</v>
      </c>
      <c r="U55" s="23" t="n">
        <f aca="false">IF($A55&lt;=$G$6,$E$6,$E$6*(1-$H$6)^(T55+1))</f>
        <v>0</v>
      </c>
      <c r="V55" s="13" t="n">
        <f aca="false">IF($A55&lt;=$G$6,$E$6*$F$6/4,IF(S55&gt;=$B$8+$B$9,U55*$B$4*(1+$B$5)^(($G$6+$B$8+T55*($B$8+$B$10))/4)/4,0))</f>
        <v>0</v>
      </c>
      <c r="W55" s="13" t="n">
        <f aca="false">IF($A55&lt;=$G$6,$E$6*$F$6,IF(S55&gt;=$B$8,U55*$B$4*(1+$B$5)^(($G$6+$B$8+T55*($B$8+$B$10))/4),0))</f>
        <v>0</v>
      </c>
      <c r="X55" s="13" t="n">
        <f aca="false">IF($A55&lt;=$G$6,0,IF(S55=0,U55*$B$6*(1+$B$7)^(($G$6+T55*($B$8+$B$10))/4),0)+IF(S55=$B$8,$B$11*$B$4*(1+$B$5)^(($G$6+$B$8+T55*($B$8+$B$10))/4)*U55,0))</f>
        <v>0</v>
      </c>
      <c r="Y55" s="23" t="n">
        <f aca="false">IF($A55&lt;=$G$6,0,IF(S55&lt;$B$8,U55,0))</f>
        <v>0</v>
      </c>
      <c r="Z55" s="23" t="n">
        <f aca="false">$A55-$G$7-1</f>
        <v>25</v>
      </c>
      <c r="AA55" s="23" t="n">
        <f aca="false">IF(Z55&lt;0,-1,MOD(Z55,$B$8+$B$10))</f>
        <v>25</v>
      </c>
      <c r="AB55" s="23" t="n">
        <f aca="false">IF(Z55&lt;0,0,INT(Z55/($B$8+$B$10)))</f>
        <v>0</v>
      </c>
      <c r="AC55" s="23" t="n">
        <f aca="false">IF($A55&lt;=$G$7,$E$7,$E$7*(1-$H$7)^(AB55+1))</f>
        <v>0</v>
      </c>
      <c r="AD55" s="13" t="n">
        <f aca="false">IF($A55&lt;=$G$7,$E$7*$F$7/4,IF(AA55&gt;=$B$8+$B$9,AC55*$B$4*(1+$B$5)^(($G$7+$B$8+AB55*($B$8+$B$10))/4)/4,0))</f>
        <v>0</v>
      </c>
      <c r="AE55" s="13" t="n">
        <f aca="false">IF($A55&lt;=$G$7,$E$7*$F$7,IF(AA55&gt;=$B$8,AC55*$B$4*(1+$B$5)^(($G$7+$B$8+AB55*($B$8+$B$10))/4),0))</f>
        <v>0</v>
      </c>
      <c r="AF55" s="13" t="n">
        <f aca="false">IF($A55&lt;=$G$7,0,IF(AA55=0,AC55*$B$6*(1+$B$7)^(($G$7+AB55*($B$8+$B$10))/4),0)+IF(AA55=$B$8,$B$11*$B$4*(1+$B$5)^(($G$7+$B$8+AB55*($B$8+$B$10))/4)*AC55,0))</f>
        <v>0</v>
      </c>
      <c r="AG55" s="23" t="n">
        <f aca="false">IF($A55&lt;=$G$7,0,IF(AA55&lt;$B$8,AC55,0))</f>
        <v>0</v>
      </c>
      <c r="AH55" s="23" t="n">
        <f aca="false">$A55-$G$8-1</f>
        <v>25</v>
      </c>
      <c r="AI55" s="23" t="n">
        <f aca="false">IF(AH55&lt;0,-1,MOD(AH55,$B$8+$B$10))</f>
        <v>25</v>
      </c>
      <c r="AJ55" s="23" t="n">
        <f aca="false">IF(AH55&lt;0,0,INT(AH55/($B$8+$B$10)))</f>
        <v>0</v>
      </c>
      <c r="AK55" s="23" t="n">
        <f aca="false">IF($A55&lt;=$G$8,$E$8,$E$8*(1-$H$8)^(AJ55+1))</f>
        <v>0</v>
      </c>
      <c r="AL55" s="13" t="n">
        <f aca="false">IF($A55&lt;=$G$8,$E$8*$F$8/4,IF(AI55&gt;=$B$8+$B$9,AK55*$B$4*(1+$B$5)^(($G$8+$B$8+AJ55*($B$8+$B$10))/4)/4,0))</f>
        <v>0</v>
      </c>
      <c r="AM55" s="13" t="n">
        <f aca="false">IF($A55&lt;=$G$8,$E$8*$F$8,IF(AI55&gt;=$B$8,AK55*$B$4*(1+$B$5)^(($G$8+$B$8+AJ55*($B$8+$B$10))/4),0))</f>
        <v>0</v>
      </c>
      <c r="AN55" s="13" t="n">
        <f aca="false">IF($A55&lt;=$G$8,0,IF(AI55=0,AK55*$B$6*(1+$B$7)^(($G$8+AJ55*($B$8+$B$10))/4),0)+IF(AI55=$B$8,$B$11*$B$4*(1+$B$5)^(($G$8+$B$8+AJ55*($B$8+$B$10))/4)*AK55,0))</f>
        <v>0</v>
      </c>
      <c r="AO55" s="23" t="n">
        <f aca="false">IF($A55&lt;=$G$8,0,IF(AI55&lt;$B$8,AK55,0))</f>
        <v>0</v>
      </c>
      <c r="AP55" s="13" t="n">
        <f aca="false">F55+N55+V55+AD55+AL55</f>
        <v>1062321.38407794</v>
      </c>
      <c r="AQ55" s="13" t="n">
        <f aca="false">G55+O55+W55+AE55+AM55</f>
        <v>4249285.53631174</v>
      </c>
      <c r="AR55" s="13" t="n">
        <f aca="false">H55+P55+X55+AF55+AN55+IF($A55=$B$15,$B$14,0)</f>
        <v>0</v>
      </c>
      <c r="AS55" s="23" t="n">
        <f aca="false">I55+Q55+Y55+AG55+AO55</f>
        <v>0</v>
      </c>
      <c r="AT55" s="13" t="n">
        <f aca="false">AP55*(1-$B$12)-AS55*$B$13/4</f>
        <v>998582.101033259</v>
      </c>
      <c r="AU55" s="13" t="n">
        <f aca="false">IF($A55&lt;=$B$23,$B$22*$E$4/$B$23+$E$4*$B$13/4,0)</f>
        <v>0</v>
      </c>
      <c r="AV55" s="13" t="n">
        <f aca="false">AT55-AR55-AU55</f>
        <v>998582.101033259</v>
      </c>
      <c r="AW55" s="23" t="n">
        <f aca="false">(1+$B$16)^(-$A55/4)</f>
        <v>0.615584516343389</v>
      </c>
      <c r="AX55" s="13" t="n">
        <f aca="false">AV55*AW55</f>
        <v>614711.679693724</v>
      </c>
      <c r="AY55" s="13" t="n">
        <f aca="false">AV55</f>
        <v>998582.101033259</v>
      </c>
    </row>
    <row r="56" customFormat="false" ht="15" hidden="false" customHeight="false" outlineLevel="0" collapsed="false">
      <c r="A56" s="0" t="n">
        <v>27</v>
      </c>
      <c r="B56" s="0" t="n">
        <f aca="false">$A56-$G$4-1</f>
        <v>20</v>
      </c>
      <c r="C56" s="0" t="n">
        <f aca="false">IF(B56&lt;0,-1,MOD(B56,$B$8+$B$10))</f>
        <v>20</v>
      </c>
      <c r="D56" s="0" t="n">
        <f aca="false">IF(B56&lt;0,0,INT(B56/($B$8+$B$10)))</f>
        <v>0</v>
      </c>
      <c r="E56" s="0" t="n">
        <f aca="false">IF($A56&lt;=$G$4,$E$4,$E$4*(1-$H$4)^(D56+1))</f>
        <v>12000</v>
      </c>
      <c r="F56" s="13" t="n">
        <f aca="false">IF($A56&lt;=$G$4,$E$4*$F$4/4,IF(C56&gt;=$B$8+$B$9,E56*$B$4*(1+$B$5)^(($G$4+$B$8+D56*($B$8+$B$10))/4)/4,0))</f>
        <v>1062321.38407794</v>
      </c>
      <c r="G56" s="13" t="n">
        <f aca="false">IF($A56&lt;=$G$4,$E$4*$F$4,IF(C56&gt;=$B$8,E56*$B$4*(1+$B$5)^(($G$4+$B$8+D56*($B$8+$B$10))/4),0))</f>
        <v>4249285.53631174</v>
      </c>
      <c r="H56" s="13" t="n">
        <f aca="false">IF($A56&lt;=$G$4,0,IF(C56=0,E56*$B$6*(1+$B$7)^(($G$4+D56*($B$8+$B$10))/4),0)+IF(C56=$B$8,$B$11*$B$4*(1+$B$5)^(($G$4+$B$8+D56*($B$8+$B$10))/4)*E56,0))</f>
        <v>0</v>
      </c>
      <c r="I56" s="23" t="n">
        <f aca="false">IF($A56&lt;=$G$4,0,IF(C56&lt;$B$8,E56,0))</f>
        <v>0</v>
      </c>
      <c r="J56" s="23" t="n">
        <f aca="false">$A56-$G$5-1</f>
        <v>26</v>
      </c>
      <c r="K56" s="23" t="n">
        <f aca="false">IF(J56&lt;0,-1,MOD(J56,$B$8+$B$10))</f>
        <v>26</v>
      </c>
      <c r="L56" s="23" t="n">
        <f aca="false">IF(J56&lt;0,0,INT(J56/($B$8+$B$10)))</f>
        <v>0</v>
      </c>
      <c r="M56" s="23" t="n">
        <f aca="false">IF($A56&lt;=$G$5,$E$5,$E$5*(1-$H$5)^(L56+1))</f>
        <v>0</v>
      </c>
      <c r="N56" s="13" t="n">
        <f aca="false">IF($A56&lt;=$G$5,$E$5*$F$5/4,IF(K56&gt;=$B$8+$B$9,M56*$B$4*(1+$B$5)^(($G$5+$B$8+L56*($B$8+$B$10))/4)/4,0))</f>
        <v>0</v>
      </c>
      <c r="O56" s="13" t="n">
        <f aca="false">IF($A56&lt;=$G$5,$E$5*$F$5,IF(K56&gt;=$B$8,M56*$B$4*(1+$B$5)^(($G$5+$B$8+L56*($B$8+$B$10))/4),0))</f>
        <v>0</v>
      </c>
      <c r="P56" s="13" t="n">
        <f aca="false">IF($A56&lt;=$G$5,0,IF(K56=0,M56*$B$6*(1+$B$7)^(($G$5+L56*($B$8+$B$10))/4),0)+IF(K56=$B$8,$B$11*$B$4*(1+$B$5)^(($G$5+$B$8+L56*($B$8+$B$10))/4)*M56,0))</f>
        <v>0</v>
      </c>
      <c r="Q56" s="23" t="n">
        <f aca="false">IF($A56&lt;=$G$5,0,IF(K56&lt;$B$8,M56,0))</f>
        <v>0</v>
      </c>
      <c r="R56" s="23" t="n">
        <f aca="false">$A56-$G$6-1</f>
        <v>26</v>
      </c>
      <c r="S56" s="23" t="n">
        <f aca="false">IF(R56&lt;0,-1,MOD(R56,$B$8+$B$10))</f>
        <v>26</v>
      </c>
      <c r="T56" s="23" t="n">
        <f aca="false">IF(R56&lt;0,0,INT(R56/($B$8+$B$10)))</f>
        <v>0</v>
      </c>
      <c r="U56" s="23" t="n">
        <f aca="false">IF($A56&lt;=$G$6,$E$6,$E$6*(1-$H$6)^(T56+1))</f>
        <v>0</v>
      </c>
      <c r="V56" s="13" t="n">
        <f aca="false">IF($A56&lt;=$G$6,$E$6*$F$6/4,IF(S56&gt;=$B$8+$B$9,U56*$B$4*(1+$B$5)^(($G$6+$B$8+T56*($B$8+$B$10))/4)/4,0))</f>
        <v>0</v>
      </c>
      <c r="W56" s="13" t="n">
        <f aca="false">IF($A56&lt;=$G$6,$E$6*$F$6,IF(S56&gt;=$B$8,U56*$B$4*(1+$B$5)^(($G$6+$B$8+T56*($B$8+$B$10))/4),0))</f>
        <v>0</v>
      </c>
      <c r="X56" s="13" t="n">
        <f aca="false">IF($A56&lt;=$G$6,0,IF(S56=0,U56*$B$6*(1+$B$7)^(($G$6+T56*($B$8+$B$10))/4),0)+IF(S56=$B$8,$B$11*$B$4*(1+$B$5)^(($G$6+$B$8+T56*($B$8+$B$10))/4)*U56,0))</f>
        <v>0</v>
      </c>
      <c r="Y56" s="23" t="n">
        <f aca="false">IF($A56&lt;=$G$6,0,IF(S56&lt;$B$8,U56,0))</f>
        <v>0</v>
      </c>
      <c r="Z56" s="23" t="n">
        <f aca="false">$A56-$G$7-1</f>
        <v>26</v>
      </c>
      <c r="AA56" s="23" t="n">
        <f aca="false">IF(Z56&lt;0,-1,MOD(Z56,$B$8+$B$10))</f>
        <v>26</v>
      </c>
      <c r="AB56" s="23" t="n">
        <f aca="false">IF(Z56&lt;0,0,INT(Z56/($B$8+$B$10)))</f>
        <v>0</v>
      </c>
      <c r="AC56" s="23" t="n">
        <f aca="false">IF($A56&lt;=$G$7,$E$7,$E$7*(1-$H$7)^(AB56+1))</f>
        <v>0</v>
      </c>
      <c r="AD56" s="13" t="n">
        <f aca="false">IF($A56&lt;=$G$7,$E$7*$F$7/4,IF(AA56&gt;=$B$8+$B$9,AC56*$B$4*(1+$B$5)^(($G$7+$B$8+AB56*($B$8+$B$10))/4)/4,0))</f>
        <v>0</v>
      </c>
      <c r="AE56" s="13" t="n">
        <f aca="false">IF($A56&lt;=$G$7,$E$7*$F$7,IF(AA56&gt;=$B$8,AC56*$B$4*(1+$B$5)^(($G$7+$B$8+AB56*($B$8+$B$10))/4),0))</f>
        <v>0</v>
      </c>
      <c r="AF56" s="13" t="n">
        <f aca="false">IF($A56&lt;=$G$7,0,IF(AA56=0,AC56*$B$6*(1+$B$7)^(($G$7+AB56*($B$8+$B$10))/4),0)+IF(AA56=$B$8,$B$11*$B$4*(1+$B$5)^(($G$7+$B$8+AB56*($B$8+$B$10))/4)*AC56,0))</f>
        <v>0</v>
      </c>
      <c r="AG56" s="23" t="n">
        <f aca="false">IF($A56&lt;=$G$7,0,IF(AA56&lt;$B$8,AC56,0))</f>
        <v>0</v>
      </c>
      <c r="AH56" s="23" t="n">
        <f aca="false">$A56-$G$8-1</f>
        <v>26</v>
      </c>
      <c r="AI56" s="23" t="n">
        <f aca="false">IF(AH56&lt;0,-1,MOD(AH56,$B$8+$B$10))</f>
        <v>26</v>
      </c>
      <c r="AJ56" s="23" t="n">
        <f aca="false">IF(AH56&lt;0,0,INT(AH56/($B$8+$B$10)))</f>
        <v>0</v>
      </c>
      <c r="AK56" s="23" t="n">
        <f aca="false">IF($A56&lt;=$G$8,$E$8,$E$8*(1-$H$8)^(AJ56+1))</f>
        <v>0</v>
      </c>
      <c r="AL56" s="13" t="n">
        <f aca="false">IF($A56&lt;=$G$8,$E$8*$F$8/4,IF(AI56&gt;=$B$8+$B$9,AK56*$B$4*(1+$B$5)^(($G$8+$B$8+AJ56*($B$8+$B$10))/4)/4,0))</f>
        <v>0</v>
      </c>
      <c r="AM56" s="13" t="n">
        <f aca="false">IF($A56&lt;=$G$8,$E$8*$F$8,IF(AI56&gt;=$B$8,AK56*$B$4*(1+$B$5)^(($G$8+$B$8+AJ56*($B$8+$B$10))/4),0))</f>
        <v>0</v>
      </c>
      <c r="AN56" s="13" t="n">
        <f aca="false">IF($A56&lt;=$G$8,0,IF(AI56=0,AK56*$B$6*(1+$B$7)^(($G$8+AJ56*($B$8+$B$10))/4),0)+IF(AI56=$B$8,$B$11*$B$4*(1+$B$5)^(($G$8+$B$8+AJ56*($B$8+$B$10))/4)*AK56,0))</f>
        <v>0</v>
      </c>
      <c r="AO56" s="23" t="n">
        <f aca="false">IF($A56&lt;=$G$8,0,IF(AI56&lt;$B$8,AK56,0))</f>
        <v>0</v>
      </c>
      <c r="AP56" s="13" t="n">
        <f aca="false">F56+N56+V56+AD56+AL56</f>
        <v>1062321.38407794</v>
      </c>
      <c r="AQ56" s="13" t="n">
        <f aca="false">G56+O56+W56+AE56+AM56</f>
        <v>4249285.53631174</v>
      </c>
      <c r="AR56" s="13" t="n">
        <f aca="false">H56+P56+X56+AF56+AN56+IF($A56=$B$15,$B$14,0)</f>
        <v>0</v>
      </c>
      <c r="AS56" s="23" t="n">
        <f aca="false">I56+Q56+Y56+AG56+AO56</f>
        <v>0</v>
      </c>
      <c r="AT56" s="13" t="n">
        <f aca="false">AP56*(1-$B$12)-AS56*$B$13/4</f>
        <v>998582.101033259</v>
      </c>
      <c r="AU56" s="13" t="n">
        <f aca="false">IF($A56&lt;=$B$23,$B$22*$E$4/$B$23+$E$4*$B$13/4,0)</f>
        <v>0</v>
      </c>
      <c r="AV56" s="13" t="n">
        <f aca="false">AT56-AR56-AU56</f>
        <v>998582.101033259</v>
      </c>
      <c r="AW56" s="23" t="n">
        <f aca="false">(1+$B$16)^(-$A56/4)</f>
        <v>0.604203682494304</v>
      </c>
      <c r="AX56" s="13" t="n">
        <f aca="false">AV56*AW56</f>
        <v>603346.982717195</v>
      </c>
      <c r="AY56" s="13" t="n">
        <f aca="false">AV56</f>
        <v>998582.101033259</v>
      </c>
    </row>
    <row r="57" customFormat="false" ht="15" hidden="false" customHeight="false" outlineLevel="0" collapsed="false">
      <c r="A57" s="0" t="n">
        <v>28</v>
      </c>
      <c r="B57" s="0" t="n">
        <f aca="false">$A57-$G$4-1</f>
        <v>21</v>
      </c>
      <c r="C57" s="0" t="n">
        <f aca="false">IF(B57&lt;0,-1,MOD(B57,$B$8+$B$10))</f>
        <v>21</v>
      </c>
      <c r="D57" s="0" t="n">
        <f aca="false">IF(B57&lt;0,0,INT(B57/($B$8+$B$10)))</f>
        <v>0</v>
      </c>
      <c r="E57" s="0" t="n">
        <f aca="false">IF($A57&lt;=$G$4,$E$4,$E$4*(1-$H$4)^(D57+1))</f>
        <v>12000</v>
      </c>
      <c r="F57" s="13" t="n">
        <f aca="false">IF($A57&lt;=$G$4,$E$4*$F$4/4,IF(C57&gt;=$B$8+$B$9,E57*$B$4*(1+$B$5)^(($G$4+$B$8+D57*($B$8+$B$10))/4)/4,0))</f>
        <v>1062321.38407794</v>
      </c>
      <c r="G57" s="13" t="n">
        <f aca="false">IF($A57&lt;=$G$4,$E$4*$F$4,IF(C57&gt;=$B$8,E57*$B$4*(1+$B$5)^(($G$4+$B$8+D57*($B$8+$B$10))/4),0))</f>
        <v>4249285.53631174</v>
      </c>
      <c r="H57" s="13" t="n">
        <f aca="false">IF($A57&lt;=$G$4,0,IF(C57=0,E57*$B$6*(1+$B$7)^(($G$4+D57*($B$8+$B$10))/4),0)+IF(C57=$B$8,$B$11*$B$4*(1+$B$5)^(($G$4+$B$8+D57*($B$8+$B$10))/4)*E57,0))</f>
        <v>0</v>
      </c>
      <c r="I57" s="23" t="n">
        <f aca="false">IF($A57&lt;=$G$4,0,IF(C57&lt;$B$8,E57,0))</f>
        <v>0</v>
      </c>
      <c r="J57" s="23" t="n">
        <f aca="false">$A57-$G$5-1</f>
        <v>27</v>
      </c>
      <c r="K57" s="23" t="n">
        <f aca="false">IF(J57&lt;0,-1,MOD(J57,$B$8+$B$10))</f>
        <v>27</v>
      </c>
      <c r="L57" s="23" t="n">
        <f aca="false">IF(J57&lt;0,0,INT(J57/($B$8+$B$10)))</f>
        <v>0</v>
      </c>
      <c r="M57" s="23" t="n">
        <f aca="false">IF($A57&lt;=$G$5,$E$5,$E$5*(1-$H$5)^(L57+1))</f>
        <v>0</v>
      </c>
      <c r="N57" s="13" t="n">
        <f aca="false">IF($A57&lt;=$G$5,$E$5*$F$5/4,IF(K57&gt;=$B$8+$B$9,M57*$B$4*(1+$B$5)^(($G$5+$B$8+L57*($B$8+$B$10))/4)/4,0))</f>
        <v>0</v>
      </c>
      <c r="O57" s="13" t="n">
        <f aca="false">IF($A57&lt;=$G$5,$E$5*$F$5,IF(K57&gt;=$B$8,M57*$B$4*(1+$B$5)^(($G$5+$B$8+L57*($B$8+$B$10))/4),0))</f>
        <v>0</v>
      </c>
      <c r="P57" s="13" t="n">
        <f aca="false">IF($A57&lt;=$G$5,0,IF(K57=0,M57*$B$6*(1+$B$7)^(($G$5+L57*($B$8+$B$10))/4),0)+IF(K57=$B$8,$B$11*$B$4*(1+$B$5)^(($G$5+$B$8+L57*($B$8+$B$10))/4)*M57,0))</f>
        <v>0</v>
      </c>
      <c r="Q57" s="23" t="n">
        <f aca="false">IF($A57&lt;=$G$5,0,IF(K57&lt;$B$8,M57,0))</f>
        <v>0</v>
      </c>
      <c r="R57" s="23" t="n">
        <f aca="false">$A57-$G$6-1</f>
        <v>27</v>
      </c>
      <c r="S57" s="23" t="n">
        <f aca="false">IF(R57&lt;0,-1,MOD(R57,$B$8+$B$10))</f>
        <v>27</v>
      </c>
      <c r="T57" s="23" t="n">
        <f aca="false">IF(R57&lt;0,0,INT(R57/($B$8+$B$10)))</f>
        <v>0</v>
      </c>
      <c r="U57" s="23" t="n">
        <f aca="false">IF($A57&lt;=$G$6,$E$6,$E$6*(1-$H$6)^(T57+1))</f>
        <v>0</v>
      </c>
      <c r="V57" s="13" t="n">
        <f aca="false">IF($A57&lt;=$G$6,$E$6*$F$6/4,IF(S57&gt;=$B$8+$B$9,U57*$B$4*(1+$B$5)^(($G$6+$B$8+T57*($B$8+$B$10))/4)/4,0))</f>
        <v>0</v>
      </c>
      <c r="W57" s="13" t="n">
        <f aca="false">IF($A57&lt;=$G$6,$E$6*$F$6,IF(S57&gt;=$B$8,U57*$B$4*(1+$B$5)^(($G$6+$B$8+T57*($B$8+$B$10))/4),0))</f>
        <v>0</v>
      </c>
      <c r="X57" s="13" t="n">
        <f aca="false">IF($A57&lt;=$G$6,0,IF(S57=0,U57*$B$6*(1+$B$7)^(($G$6+T57*($B$8+$B$10))/4),0)+IF(S57=$B$8,$B$11*$B$4*(1+$B$5)^(($G$6+$B$8+T57*($B$8+$B$10))/4)*U57,0))</f>
        <v>0</v>
      </c>
      <c r="Y57" s="23" t="n">
        <f aca="false">IF($A57&lt;=$G$6,0,IF(S57&lt;$B$8,U57,0))</f>
        <v>0</v>
      </c>
      <c r="Z57" s="23" t="n">
        <f aca="false">$A57-$G$7-1</f>
        <v>27</v>
      </c>
      <c r="AA57" s="23" t="n">
        <f aca="false">IF(Z57&lt;0,-1,MOD(Z57,$B$8+$B$10))</f>
        <v>27</v>
      </c>
      <c r="AB57" s="23" t="n">
        <f aca="false">IF(Z57&lt;0,0,INT(Z57/($B$8+$B$10)))</f>
        <v>0</v>
      </c>
      <c r="AC57" s="23" t="n">
        <f aca="false">IF($A57&lt;=$G$7,$E$7,$E$7*(1-$H$7)^(AB57+1))</f>
        <v>0</v>
      </c>
      <c r="AD57" s="13" t="n">
        <f aca="false">IF($A57&lt;=$G$7,$E$7*$F$7/4,IF(AA57&gt;=$B$8+$B$9,AC57*$B$4*(1+$B$5)^(($G$7+$B$8+AB57*($B$8+$B$10))/4)/4,0))</f>
        <v>0</v>
      </c>
      <c r="AE57" s="13" t="n">
        <f aca="false">IF($A57&lt;=$G$7,$E$7*$F$7,IF(AA57&gt;=$B$8,AC57*$B$4*(1+$B$5)^(($G$7+$B$8+AB57*($B$8+$B$10))/4),0))</f>
        <v>0</v>
      </c>
      <c r="AF57" s="13" t="n">
        <f aca="false">IF($A57&lt;=$G$7,0,IF(AA57=0,AC57*$B$6*(1+$B$7)^(($G$7+AB57*($B$8+$B$10))/4),0)+IF(AA57=$B$8,$B$11*$B$4*(1+$B$5)^(($G$7+$B$8+AB57*($B$8+$B$10))/4)*AC57,0))</f>
        <v>0</v>
      </c>
      <c r="AG57" s="23" t="n">
        <f aca="false">IF($A57&lt;=$G$7,0,IF(AA57&lt;$B$8,AC57,0))</f>
        <v>0</v>
      </c>
      <c r="AH57" s="23" t="n">
        <f aca="false">$A57-$G$8-1</f>
        <v>27</v>
      </c>
      <c r="AI57" s="23" t="n">
        <f aca="false">IF(AH57&lt;0,-1,MOD(AH57,$B$8+$B$10))</f>
        <v>27</v>
      </c>
      <c r="AJ57" s="23" t="n">
        <f aca="false">IF(AH57&lt;0,0,INT(AH57/($B$8+$B$10)))</f>
        <v>0</v>
      </c>
      <c r="AK57" s="23" t="n">
        <f aca="false">IF($A57&lt;=$G$8,$E$8,$E$8*(1-$H$8)^(AJ57+1))</f>
        <v>0</v>
      </c>
      <c r="AL57" s="13" t="n">
        <f aca="false">IF($A57&lt;=$G$8,$E$8*$F$8/4,IF(AI57&gt;=$B$8+$B$9,AK57*$B$4*(1+$B$5)^(($G$8+$B$8+AJ57*($B$8+$B$10))/4)/4,0))</f>
        <v>0</v>
      </c>
      <c r="AM57" s="13" t="n">
        <f aca="false">IF($A57&lt;=$G$8,$E$8*$F$8,IF(AI57&gt;=$B$8,AK57*$B$4*(1+$B$5)^(($G$8+$B$8+AJ57*($B$8+$B$10))/4),0))</f>
        <v>0</v>
      </c>
      <c r="AN57" s="13" t="n">
        <f aca="false">IF($A57&lt;=$G$8,0,IF(AI57=0,AK57*$B$6*(1+$B$7)^(($G$8+AJ57*($B$8+$B$10))/4),0)+IF(AI57=$B$8,$B$11*$B$4*(1+$B$5)^(($G$8+$B$8+AJ57*($B$8+$B$10))/4)*AK57,0))</f>
        <v>0</v>
      </c>
      <c r="AO57" s="23" t="n">
        <f aca="false">IF($A57&lt;=$G$8,0,IF(AI57&lt;$B$8,AK57,0))</f>
        <v>0</v>
      </c>
      <c r="AP57" s="13" t="n">
        <f aca="false">F57+N57+V57+AD57+AL57</f>
        <v>1062321.38407794</v>
      </c>
      <c r="AQ57" s="13" t="n">
        <f aca="false">G57+O57+W57+AE57+AM57</f>
        <v>4249285.53631174</v>
      </c>
      <c r="AR57" s="13" t="n">
        <f aca="false">H57+P57+X57+AF57+AN57+IF($A57=$B$15,$B$14,0)</f>
        <v>0</v>
      </c>
      <c r="AS57" s="23" t="n">
        <f aca="false">I57+Q57+Y57+AG57+AO57</f>
        <v>0</v>
      </c>
      <c r="AT57" s="13" t="n">
        <f aca="false">AP57*(1-$B$12)-AS57*$B$13/4</f>
        <v>998582.101033259</v>
      </c>
      <c r="AU57" s="13" t="n">
        <f aca="false">IF($A57&lt;=$B$23,$B$22*$E$4/$B$23+$E$4*$B$13/4,0)</f>
        <v>0</v>
      </c>
      <c r="AV57" s="13" t="n">
        <f aca="false">AT57-AR57-AU57</f>
        <v>998582.101033259</v>
      </c>
      <c r="AW57" s="23" t="n">
        <f aca="false">(1+$B$16)^(-$A57/4)</f>
        <v>0.5930332557878</v>
      </c>
      <c r="AX57" s="13" t="n">
        <f aca="false">AV57*AW57</f>
        <v>592192.394547175</v>
      </c>
      <c r="AY57" s="13" t="n">
        <f aca="false">AV57</f>
        <v>998582.101033259</v>
      </c>
    </row>
    <row r="58" customFormat="false" ht="15" hidden="false" customHeight="false" outlineLevel="0" collapsed="false">
      <c r="A58" s="0" t="n">
        <v>29</v>
      </c>
      <c r="B58" s="0" t="n">
        <f aca="false">$A58-$G$4-1</f>
        <v>22</v>
      </c>
      <c r="C58" s="0" t="n">
        <f aca="false">IF(B58&lt;0,-1,MOD(B58,$B$8+$B$10))</f>
        <v>22</v>
      </c>
      <c r="D58" s="0" t="n">
        <f aca="false">IF(B58&lt;0,0,INT(B58/($B$8+$B$10)))</f>
        <v>0</v>
      </c>
      <c r="E58" s="0" t="n">
        <f aca="false">IF($A58&lt;=$G$4,$E$4,$E$4*(1-$H$4)^(D58+1))</f>
        <v>12000</v>
      </c>
      <c r="F58" s="13" t="n">
        <f aca="false">IF($A58&lt;=$G$4,$E$4*$F$4/4,IF(C58&gt;=$B$8+$B$9,E58*$B$4*(1+$B$5)^(($G$4+$B$8+D58*($B$8+$B$10))/4)/4,0))</f>
        <v>1062321.38407794</v>
      </c>
      <c r="G58" s="13" t="n">
        <f aca="false">IF($A58&lt;=$G$4,$E$4*$F$4,IF(C58&gt;=$B$8,E58*$B$4*(1+$B$5)^(($G$4+$B$8+D58*($B$8+$B$10))/4),0))</f>
        <v>4249285.53631174</v>
      </c>
      <c r="H58" s="13" t="n">
        <f aca="false">IF($A58&lt;=$G$4,0,IF(C58=0,E58*$B$6*(1+$B$7)^(($G$4+D58*($B$8+$B$10))/4),0)+IF(C58=$B$8,$B$11*$B$4*(1+$B$5)^(($G$4+$B$8+D58*($B$8+$B$10))/4)*E58,0))</f>
        <v>0</v>
      </c>
      <c r="I58" s="23" t="n">
        <f aca="false">IF($A58&lt;=$G$4,0,IF(C58&lt;$B$8,E58,0))</f>
        <v>0</v>
      </c>
      <c r="J58" s="23" t="n">
        <f aca="false">$A58-$G$5-1</f>
        <v>28</v>
      </c>
      <c r="K58" s="23" t="n">
        <f aca="false">IF(J58&lt;0,-1,MOD(J58,$B$8+$B$10))</f>
        <v>28</v>
      </c>
      <c r="L58" s="23" t="n">
        <f aca="false">IF(J58&lt;0,0,INT(J58/($B$8+$B$10)))</f>
        <v>0</v>
      </c>
      <c r="M58" s="23" t="n">
        <f aca="false">IF($A58&lt;=$G$5,$E$5,$E$5*(1-$H$5)^(L58+1))</f>
        <v>0</v>
      </c>
      <c r="N58" s="13" t="n">
        <f aca="false">IF($A58&lt;=$G$5,$E$5*$F$5/4,IF(K58&gt;=$B$8+$B$9,M58*$B$4*(1+$B$5)^(($G$5+$B$8+L58*($B$8+$B$10))/4)/4,0))</f>
        <v>0</v>
      </c>
      <c r="O58" s="13" t="n">
        <f aca="false">IF($A58&lt;=$G$5,$E$5*$F$5,IF(K58&gt;=$B$8,M58*$B$4*(1+$B$5)^(($G$5+$B$8+L58*($B$8+$B$10))/4),0))</f>
        <v>0</v>
      </c>
      <c r="P58" s="13" t="n">
        <f aca="false">IF($A58&lt;=$G$5,0,IF(K58=0,M58*$B$6*(1+$B$7)^(($G$5+L58*($B$8+$B$10))/4),0)+IF(K58=$B$8,$B$11*$B$4*(1+$B$5)^(($G$5+$B$8+L58*($B$8+$B$10))/4)*M58,0))</f>
        <v>0</v>
      </c>
      <c r="Q58" s="23" t="n">
        <f aca="false">IF($A58&lt;=$G$5,0,IF(K58&lt;$B$8,M58,0))</f>
        <v>0</v>
      </c>
      <c r="R58" s="23" t="n">
        <f aca="false">$A58-$G$6-1</f>
        <v>28</v>
      </c>
      <c r="S58" s="23" t="n">
        <f aca="false">IF(R58&lt;0,-1,MOD(R58,$B$8+$B$10))</f>
        <v>28</v>
      </c>
      <c r="T58" s="23" t="n">
        <f aca="false">IF(R58&lt;0,0,INT(R58/($B$8+$B$10)))</f>
        <v>0</v>
      </c>
      <c r="U58" s="23" t="n">
        <f aca="false">IF($A58&lt;=$G$6,$E$6,$E$6*(1-$H$6)^(T58+1))</f>
        <v>0</v>
      </c>
      <c r="V58" s="13" t="n">
        <f aca="false">IF($A58&lt;=$G$6,$E$6*$F$6/4,IF(S58&gt;=$B$8+$B$9,U58*$B$4*(1+$B$5)^(($G$6+$B$8+T58*($B$8+$B$10))/4)/4,0))</f>
        <v>0</v>
      </c>
      <c r="W58" s="13" t="n">
        <f aca="false">IF($A58&lt;=$G$6,$E$6*$F$6,IF(S58&gt;=$B$8,U58*$B$4*(1+$B$5)^(($G$6+$B$8+T58*($B$8+$B$10))/4),0))</f>
        <v>0</v>
      </c>
      <c r="X58" s="13" t="n">
        <f aca="false">IF($A58&lt;=$G$6,0,IF(S58=0,U58*$B$6*(1+$B$7)^(($G$6+T58*($B$8+$B$10))/4),0)+IF(S58=$B$8,$B$11*$B$4*(1+$B$5)^(($G$6+$B$8+T58*($B$8+$B$10))/4)*U58,0))</f>
        <v>0</v>
      </c>
      <c r="Y58" s="23" t="n">
        <f aca="false">IF($A58&lt;=$G$6,0,IF(S58&lt;$B$8,U58,0))</f>
        <v>0</v>
      </c>
      <c r="Z58" s="23" t="n">
        <f aca="false">$A58-$G$7-1</f>
        <v>28</v>
      </c>
      <c r="AA58" s="23" t="n">
        <f aca="false">IF(Z58&lt;0,-1,MOD(Z58,$B$8+$B$10))</f>
        <v>28</v>
      </c>
      <c r="AB58" s="23" t="n">
        <f aca="false">IF(Z58&lt;0,0,INT(Z58/($B$8+$B$10)))</f>
        <v>0</v>
      </c>
      <c r="AC58" s="23" t="n">
        <f aca="false">IF($A58&lt;=$G$7,$E$7,$E$7*(1-$H$7)^(AB58+1))</f>
        <v>0</v>
      </c>
      <c r="AD58" s="13" t="n">
        <f aca="false">IF($A58&lt;=$G$7,$E$7*$F$7/4,IF(AA58&gt;=$B$8+$B$9,AC58*$B$4*(1+$B$5)^(($G$7+$B$8+AB58*($B$8+$B$10))/4)/4,0))</f>
        <v>0</v>
      </c>
      <c r="AE58" s="13" t="n">
        <f aca="false">IF($A58&lt;=$G$7,$E$7*$F$7,IF(AA58&gt;=$B$8,AC58*$B$4*(1+$B$5)^(($G$7+$B$8+AB58*($B$8+$B$10))/4),0))</f>
        <v>0</v>
      </c>
      <c r="AF58" s="13" t="n">
        <f aca="false">IF($A58&lt;=$G$7,0,IF(AA58=0,AC58*$B$6*(1+$B$7)^(($G$7+AB58*($B$8+$B$10))/4),0)+IF(AA58=$B$8,$B$11*$B$4*(1+$B$5)^(($G$7+$B$8+AB58*($B$8+$B$10))/4)*AC58,0))</f>
        <v>0</v>
      </c>
      <c r="AG58" s="23" t="n">
        <f aca="false">IF($A58&lt;=$G$7,0,IF(AA58&lt;$B$8,AC58,0))</f>
        <v>0</v>
      </c>
      <c r="AH58" s="23" t="n">
        <f aca="false">$A58-$G$8-1</f>
        <v>28</v>
      </c>
      <c r="AI58" s="23" t="n">
        <f aca="false">IF(AH58&lt;0,-1,MOD(AH58,$B$8+$B$10))</f>
        <v>28</v>
      </c>
      <c r="AJ58" s="23" t="n">
        <f aca="false">IF(AH58&lt;0,0,INT(AH58/($B$8+$B$10)))</f>
        <v>0</v>
      </c>
      <c r="AK58" s="23" t="n">
        <f aca="false">IF($A58&lt;=$G$8,$E$8,$E$8*(1-$H$8)^(AJ58+1))</f>
        <v>0</v>
      </c>
      <c r="AL58" s="13" t="n">
        <f aca="false">IF($A58&lt;=$G$8,$E$8*$F$8/4,IF(AI58&gt;=$B$8+$B$9,AK58*$B$4*(1+$B$5)^(($G$8+$B$8+AJ58*($B$8+$B$10))/4)/4,0))</f>
        <v>0</v>
      </c>
      <c r="AM58" s="13" t="n">
        <f aca="false">IF($A58&lt;=$G$8,$E$8*$F$8,IF(AI58&gt;=$B$8,AK58*$B$4*(1+$B$5)^(($G$8+$B$8+AJ58*($B$8+$B$10))/4),0))</f>
        <v>0</v>
      </c>
      <c r="AN58" s="13" t="n">
        <f aca="false">IF($A58&lt;=$G$8,0,IF(AI58=0,AK58*$B$6*(1+$B$7)^(($G$8+AJ58*($B$8+$B$10))/4),0)+IF(AI58=$B$8,$B$11*$B$4*(1+$B$5)^(($G$8+$B$8+AJ58*($B$8+$B$10))/4)*AK58,0))</f>
        <v>0</v>
      </c>
      <c r="AO58" s="23" t="n">
        <f aca="false">IF($A58&lt;=$G$8,0,IF(AI58&lt;$B$8,AK58,0))</f>
        <v>0</v>
      </c>
      <c r="AP58" s="13" t="n">
        <f aca="false">F58+N58+V58+AD58+AL58</f>
        <v>1062321.38407794</v>
      </c>
      <c r="AQ58" s="13" t="n">
        <f aca="false">G58+O58+W58+AE58+AM58</f>
        <v>4249285.53631174</v>
      </c>
      <c r="AR58" s="13" t="n">
        <f aca="false">H58+P58+X58+AF58+AN58+IF($A58=$B$15,$B$14,0)</f>
        <v>0</v>
      </c>
      <c r="AS58" s="23" t="n">
        <f aca="false">I58+Q58+Y58+AG58+AO58</f>
        <v>0</v>
      </c>
      <c r="AT58" s="13" t="n">
        <f aca="false">AP58*(1-$B$12)-AS58*$B$13/4</f>
        <v>998582.101033259</v>
      </c>
      <c r="AU58" s="13" t="n">
        <f aca="false">IF($A58&lt;=$B$23,$B$22*$E$4/$B$23+$E$4*$B$13/4,0)</f>
        <v>0</v>
      </c>
      <c r="AV58" s="13" t="n">
        <f aca="false">AT58-AR58-AU58</f>
        <v>998582.101033259</v>
      </c>
      <c r="AW58" s="23" t="n">
        <f aca="false">(1+$B$16)^(-$A58/4)</f>
        <v>0.582069346248305</v>
      </c>
      <c r="AX58" s="13" t="n">
        <f aca="false">AV58*AW58</f>
        <v>581244.030723688</v>
      </c>
      <c r="AY58" s="13" t="n">
        <f aca="false">AV58</f>
        <v>998582.101033259</v>
      </c>
    </row>
    <row r="59" customFormat="false" ht="15" hidden="false" customHeight="false" outlineLevel="0" collapsed="false">
      <c r="A59" s="0" t="n">
        <v>30</v>
      </c>
      <c r="B59" s="0" t="n">
        <f aca="false">$A59-$G$4-1</f>
        <v>23</v>
      </c>
      <c r="C59" s="0" t="n">
        <f aca="false">IF(B59&lt;0,-1,MOD(B59,$B$8+$B$10))</f>
        <v>23</v>
      </c>
      <c r="D59" s="0" t="n">
        <f aca="false">IF(B59&lt;0,0,INT(B59/($B$8+$B$10)))</f>
        <v>0</v>
      </c>
      <c r="E59" s="0" t="n">
        <f aca="false">IF($A59&lt;=$G$4,$E$4,$E$4*(1-$H$4)^(D59+1))</f>
        <v>12000</v>
      </c>
      <c r="F59" s="13" t="n">
        <f aca="false">IF($A59&lt;=$G$4,$E$4*$F$4/4,IF(C59&gt;=$B$8+$B$9,E59*$B$4*(1+$B$5)^(($G$4+$B$8+D59*($B$8+$B$10))/4)/4,0))</f>
        <v>1062321.38407794</v>
      </c>
      <c r="G59" s="13" t="n">
        <f aca="false">IF($A59&lt;=$G$4,$E$4*$F$4,IF(C59&gt;=$B$8,E59*$B$4*(1+$B$5)^(($G$4+$B$8+D59*($B$8+$B$10))/4),0))</f>
        <v>4249285.53631174</v>
      </c>
      <c r="H59" s="13" t="n">
        <f aca="false">IF($A59&lt;=$G$4,0,IF(C59=0,E59*$B$6*(1+$B$7)^(($G$4+D59*($B$8+$B$10))/4),0)+IF(C59=$B$8,$B$11*$B$4*(1+$B$5)^(($G$4+$B$8+D59*($B$8+$B$10))/4)*E59,0))</f>
        <v>0</v>
      </c>
      <c r="I59" s="23" t="n">
        <f aca="false">IF($A59&lt;=$G$4,0,IF(C59&lt;$B$8,E59,0))</f>
        <v>0</v>
      </c>
      <c r="J59" s="23" t="n">
        <f aca="false">$A59-$G$5-1</f>
        <v>29</v>
      </c>
      <c r="K59" s="23" t="n">
        <f aca="false">IF(J59&lt;0,-1,MOD(J59,$B$8+$B$10))</f>
        <v>29</v>
      </c>
      <c r="L59" s="23" t="n">
        <f aca="false">IF(J59&lt;0,0,INT(J59/($B$8+$B$10)))</f>
        <v>0</v>
      </c>
      <c r="M59" s="23" t="n">
        <f aca="false">IF($A59&lt;=$G$5,$E$5,$E$5*(1-$H$5)^(L59+1))</f>
        <v>0</v>
      </c>
      <c r="N59" s="13" t="n">
        <f aca="false">IF($A59&lt;=$G$5,$E$5*$F$5/4,IF(K59&gt;=$B$8+$B$9,M59*$B$4*(1+$B$5)^(($G$5+$B$8+L59*($B$8+$B$10))/4)/4,0))</f>
        <v>0</v>
      </c>
      <c r="O59" s="13" t="n">
        <f aca="false">IF($A59&lt;=$G$5,$E$5*$F$5,IF(K59&gt;=$B$8,M59*$B$4*(1+$B$5)^(($G$5+$B$8+L59*($B$8+$B$10))/4),0))</f>
        <v>0</v>
      </c>
      <c r="P59" s="13" t="n">
        <f aca="false">IF($A59&lt;=$G$5,0,IF(K59=0,M59*$B$6*(1+$B$7)^(($G$5+L59*($B$8+$B$10))/4),0)+IF(K59=$B$8,$B$11*$B$4*(1+$B$5)^(($G$5+$B$8+L59*($B$8+$B$10))/4)*M59,0))</f>
        <v>0</v>
      </c>
      <c r="Q59" s="23" t="n">
        <f aca="false">IF($A59&lt;=$G$5,0,IF(K59&lt;$B$8,M59,0))</f>
        <v>0</v>
      </c>
      <c r="R59" s="23" t="n">
        <f aca="false">$A59-$G$6-1</f>
        <v>29</v>
      </c>
      <c r="S59" s="23" t="n">
        <f aca="false">IF(R59&lt;0,-1,MOD(R59,$B$8+$B$10))</f>
        <v>29</v>
      </c>
      <c r="T59" s="23" t="n">
        <f aca="false">IF(R59&lt;0,0,INT(R59/($B$8+$B$10)))</f>
        <v>0</v>
      </c>
      <c r="U59" s="23" t="n">
        <f aca="false">IF($A59&lt;=$G$6,$E$6,$E$6*(1-$H$6)^(T59+1))</f>
        <v>0</v>
      </c>
      <c r="V59" s="13" t="n">
        <f aca="false">IF($A59&lt;=$G$6,$E$6*$F$6/4,IF(S59&gt;=$B$8+$B$9,U59*$B$4*(1+$B$5)^(($G$6+$B$8+T59*($B$8+$B$10))/4)/4,0))</f>
        <v>0</v>
      </c>
      <c r="W59" s="13" t="n">
        <f aca="false">IF($A59&lt;=$G$6,$E$6*$F$6,IF(S59&gt;=$B$8,U59*$B$4*(1+$B$5)^(($G$6+$B$8+T59*($B$8+$B$10))/4),0))</f>
        <v>0</v>
      </c>
      <c r="X59" s="13" t="n">
        <f aca="false">IF($A59&lt;=$G$6,0,IF(S59=0,U59*$B$6*(1+$B$7)^(($G$6+T59*($B$8+$B$10))/4),0)+IF(S59=$B$8,$B$11*$B$4*(1+$B$5)^(($G$6+$B$8+T59*($B$8+$B$10))/4)*U59,0))</f>
        <v>0</v>
      </c>
      <c r="Y59" s="23" t="n">
        <f aca="false">IF($A59&lt;=$G$6,0,IF(S59&lt;$B$8,U59,0))</f>
        <v>0</v>
      </c>
      <c r="Z59" s="23" t="n">
        <f aca="false">$A59-$G$7-1</f>
        <v>29</v>
      </c>
      <c r="AA59" s="23" t="n">
        <f aca="false">IF(Z59&lt;0,-1,MOD(Z59,$B$8+$B$10))</f>
        <v>29</v>
      </c>
      <c r="AB59" s="23" t="n">
        <f aca="false">IF(Z59&lt;0,0,INT(Z59/($B$8+$B$10)))</f>
        <v>0</v>
      </c>
      <c r="AC59" s="23" t="n">
        <f aca="false">IF($A59&lt;=$G$7,$E$7,$E$7*(1-$H$7)^(AB59+1))</f>
        <v>0</v>
      </c>
      <c r="AD59" s="13" t="n">
        <f aca="false">IF($A59&lt;=$G$7,$E$7*$F$7/4,IF(AA59&gt;=$B$8+$B$9,AC59*$B$4*(1+$B$5)^(($G$7+$B$8+AB59*($B$8+$B$10))/4)/4,0))</f>
        <v>0</v>
      </c>
      <c r="AE59" s="13" t="n">
        <f aca="false">IF($A59&lt;=$G$7,$E$7*$F$7,IF(AA59&gt;=$B$8,AC59*$B$4*(1+$B$5)^(($G$7+$B$8+AB59*($B$8+$B$10))/4),0))</f>
        <v>0</v>
      </c>
      <c r="AF59" s="13" t="n">
        <f aca="false">IF($A59&lt;=$G$7,0,IF(AA59=0,AC59*$B$6*(1+$B$7)^(($G$7+AB59*($B$8+$B$10))/4),0)+IF(AA59=$B$8,$B$11*$B$4*(1+$B$5)^(($G$7+$B$8+AB59*($B$8+$B$10))/4)*AC59,0))</f>
        <v>0</v>
      </c>
      <c r="AG59" s="23" t="n">
        <f aca="false">IF($A59&lt;=$G$7,0,IF(AA59&lt;$B$8,AC59,0))</f>
        <v>0</v>
      </c>
      <c r="AH59" s="23" t="n">
        <f aca="false">$A59-$G$8-1</f>
        <v>29</v>
      </c>
      <c r="AI59" s="23" t="n">
        <f aca="false">IF(AH59&lt;0,-1,MOD(AH59,$B$8+$B$10))</f>
        <v>29</v>
      </c>
      <c r="AJ59" s="23" t="n">
        <f aca="false">IF(AH59&lt;0,0,INT(AH59/($B$8+$B$10)))</f>
        <v>0</v>
      </c>
      <c r="AK59" s="23" t="n">
        <f aca="false">IF($A59&lt;=$G$8,$E$8,$E$8*(1-$H$8)^(AJ59+1))</f>
        <v>0</v>
      </c>
      <c r="AL59" s="13" t="n">
        <f aca="false">IF($A59&lt;=$G$8,$E$8*$F$8/4,IF(AI59&gt;=$B$8+$B$9,AK59*$B$4*(1+$B$5)^(($G$8+$B$8+AJ59*($B$8+$B$10))/4)/4,0))</f>
        <v>0</v>
      </c>
      <c r="AM59" s="13" t="n">
        <f aca="false">IF($A59&lt;=$G$8,$E$8*$F$8,IF(AI59&gt;=$B$8,AK59*$B$4*(1+$B$5)^(($G$8+$B$8+AJ59*($B$8+$B$10))/4),0))</f>
        <v>0</v>
      </c>
      <c r="AN59" s="13" t="n">
        <f aca="false">IF($A59&lt;=$G$8,0,IF(AI59=0,AK59*$B$6*(1+$B$7)^(($G$8+AJ59*($B$8+$B$10))/4),0)+IF(AI59=$B$8,$B$11*$B$4*(1+$B$5)^(($G$8+$B$8+AJ59*($B$8+$B$10))/4)*AK59,0))</f>
        <v>0</v>
      </c>
      <c r="AO59" s="23" t="n">
        <f aca="false">IF($A59&lt;=$G$8,0,IF(AI59&lt;$B$8,AK59,0))</f>
        <v>0</v>
      </c>
      <c r="AP59" s="13" t="n">
        <f aca="false">F59+N59+V59+AD59+AL59</f>
        <v>1062321.38407794</v>
      </c>
      <c r="AQ59" s="13" t="n">
        <f aca="false">G59+O59+W59+AE59+AM59</f>
        <v>4249285.53631174</v>
      </c>
      <c r="AR59" s="13" t="n">
        <f aca="false">H59+P59+X59+AF59+AN59+IF($A59=$B$15,$B$14,0)</f>
        <v>0</v>
      </c>
      <c r="AS59" s="23" t="n">
        <f aca="false">I59+Q59+Y59+AG59+AO59</f>
        <v>0</v>
      </c>
      <c r="AT59" s="13" t="n">
        <f aca="false">AP59*(1-$B$12)-AS59*$B$13/4</f>
        <v>998582.101033259</v>
      </c>
      <c r="AU59" s="13" t="n">
        <f aca="false">IF($A59&lt;=$B$23,$B$22*$E$4/$B$23+$E$4*$B$13/4,0)</f>
        <v>0</v>
      </c>
      <c r="AV59" s="13" t="n">
        <f aca="false">AT59-AR59-AU59</f>
        <v>998582.101033259</v>
      </c>
      <c r="AW59" s="23" t="n">
        <f aca="false">(1+$B$16)^(-$A59/4)</f>
        <v>0.571308135817531</v>
      </c>
      <c r="AX59" s="13" t="n">
        <f aca="false">AV59*AW59</f>
        <v>570498.078602064</v>
      </c>
      <c r="AY59" s="13" t="n">
        <f aca="false">AV59</f>
        <v>998582.101033259</v>
      </c>
    </row>
    <row r="60" customFormat="false" ht="15" hidden="false" customHeight="false" outlineLevel="0" collapsed="false">
      <c r="A60" s="0" t="n">
        <v>31</v>
      </c>
      <c r="B60" s="0" t="n">
        <f aca="false">$A60-$G$4-1</f>
        <v>24</v>
      </c>
      <c r="C60" s="0" t="n">
        <f aca="false">IF(B60&lt;0,-1,MOD(B60,$B$8+$B$10))</f>
        <v>24</v>
      </c>
      <c r="D60" s="0" t="n">
        <f aca="false">IF(B60&lt;0,0,INT(B60/($B$8+$B$10)))</f>
        <v>0</v>
      </c>
      <c r="E60" s="0" t="n">
        <f aca="false">IF($A60&lt;=$G$4,$E$4,$E$4*(1-$H$4)^(D60+1))</f>
        <v>12000</v>
      </c>
      <c r="F60" s="13" t="n">
        <f aca="false">IF($A60&lt;=$G$4,$E$4*$F$4/4,IF(C60&gt;=$B$8+$B$9,E60*$B$4*(1+$B$5)^(($G$4+$B$8+D60*($B$8+$B$10))/4)/4,0))</f>
        <v>1062321.38407794</v>
      </c>
      <c r="G60" s="13" t="n">
        <f aca="false">IF($A60&lt;=$G$4,$E$4*$F$4,IF(C60&gt;=$B$8,E60*$B$4*(1+$B$5)^(($G$4+$B$8+D60*($B$8+$B$10))/4),0))</f>
        <v>4249285.53631174</v>
      </c>
      <c r="H60" s="13" t="n">
        <f aca="false">IF($A60&lt;=$G$4,0,IF(C60=0,E60*$B$6*(1+$B$7)^(($G$4+D60*($B$8+$B$10))/4),0)+IF(C60=$B$8,$B$11*$B$4*(1+$B$5)^(($G$4+$B$8+D60*($B$8+$B$10))/4)*E60,0))</f>
        <v>0</v>
      </c>
      <c r="I60" s="23" t="n">
        <f aca="false">IF($A60&lt;=$G$4,0,IF(C60&lt;$B$8,E60,0))</f>
        <v>0</v>
      </c>
      <c r="J60" s="23" t="n">
        <f aca="false">$A60-$G$5-1</f>
        <v>30</v>
      </c>
      <c r="K60" s="23" t="n">
        <f aca="false">IF(J60&lt;0,-1,MOD(J60,$B$8+$B$10))</f>
        <v>30</v>
      </c>
      <c r="L60" s="23" t="n">
        <f aca="false">IF(J60&lt;0,0,INT(J60/($B$8+$B$10)))</f>
        <v>0</v>
      </c>
      <c r="M60" s="23" t="n">
        <f aca="false">IF($A60&lt;=$G$5,$E$5,$E$5*(1-$H$5)^(L60+1))</f>
        <v>0</v>
      </c>
      <c r="N60" s="13" t="n">
        <f aca="false">IF($A60&lt;=$G$5,$E$5*$F$5/4,IF(K60&gt;=$B$8+$B$9,M60*$B$4*(1+$B$5)^(($G$5+$B$8+L60*($B$8+$B$10))/4)/4,0))</f>
        <v>0</v>
      </c>
      <c r="O60" s="13" t="n">
        <f aca="false">IF($A60&lt;=$G$5,$E$5*$F$5,IF(K60&gt;=$B$8,M60*$B$4*(1+$B$5)^(($G$5+$B$8+L60*($B$8+$B$10))/4),0))</f>
        <v>0</v>
      </c>
      <c r="P60" s="13" t="n">
        <f aca="false">IF($A60&lt;=$G$5,0,IF(K60=0,M60*$B$6*(1+$B$7)^(($G$5+L60*($B$8+$B$10))/4),0)+IF(K60=$B$8,$B$11*$B$4*(1+$B$5)^(($G$5+$B$8+L60*($B$8+$B$10))/4)*M60,0))</f>
        <v>0</v>
      </c>
      <c r="Q60" s="23" t="n">
        <f aca="false">IF($A60&lt;=$G$5,0,IF(K60&lt;$B$8,M60,0))</f>
        <v>0</v>
      </c>
      <c r="R60" s="23" t="n">
        <f aca="false">$A60-$G$6-1</f>
        <v>30</v>
      </c>
      <c r="S60" s="23" t="n">
        <f aca="false">IF(R60&lt;0,-1,MOD(R60,$B$8+$B$10))</f>
        <v>30</v>
      </c>
      <c r="T60" s="23" t="n">
        <f aca="false">IF(R60&lt;0,0,INT(R60/($B$8+$B$10)))</f>
        <v>0</v>
      </c>
      <c r="U60" s="23" t="n">
        <f aca="false">IF($A60&lt;=$G$6,$E$6,$E$6*(1-$H$6)^(T60+1))</f>
        <v>0</v>
      </c>
      <c r="V60" s="13" t="n">
        <f aca="false">IF($A60&lt;=$G$6,$E$6*$F$6/4,IF(S60&gt;=$B$8+$B$9,U60*$B$4*(1+$B$5)^(($G$6+$B$8+T60*($B$8+$B$10))/4)/4,0))</f>
        <v>0</v>
      </c>
      <c r="W60" s="13" t="n">
        <f aca="false">IF($A60&lt;=$G$6,$E$6*$F$6,IF(S60&gt;=$B$8,U60*$B$4*(1+$B$5)^(($G$6+$B$8+T60*($B$8+$B$10))/4),0))</f>
        <v>0</v>
      </c>
      <c r="X60" s="13" t="n">
        <f aca="false">IF($A60&lt;=$G$6,0,IF(S60=0,U60*$B$6*(1+$B$7)^(($G$6+T60*($B$8+$B$10))/4),0)+IF(S60=$B$8,$B$11*$B$4*(1+$B$5)^(($G$6+$B$8+T60*($B$8+$B$10))/4)*U60,0))</f>
        <v>0</v>
      </c>
      <c r="Y60" s="23" t="n">
        <f aca="false">IF($A60&lt;=$G$6,0,IF(S60&lt;$B$8,U60,0))</f>
        <v>0</v>
      </c>
      <c r="Z60" s="23" t="n">
        <f aca="false">$A60-$G$7-1</f>
        <v>30</v>
      </c>
      <c r="AA60" s="23" t="n">
        <f aca="false">IF(Z60&lt;0,-1,MOD(Z60,$B$8+$B$10))</f>
        <v>30</v>
      </c>
      <c r="AB60" s="23" t="n">
        <f aca="false">IF(Z60&lt;0,0,INT(Z60/($B$8+$B$10)))</f>
        <v>0</v>
      </c>
      <c r="AC60" s="23" t="n">
        <f aca="false">IF($A60&lt;=$G$7,$E$7,$E$7*(1-$H$7)^(AB60+1))</f>
        <v>0</v>
      </c>
      <c r="AD60" s="13" t="n">
        <f aca="false">IF($A60&lt;=$G$7,$E$7*$F$7/4,IF(AA60&gt;=$B$8+$B$9,AC60*$B$4*(1+$B$5)^(($G$7+$B$8+AB60*($B$8+$B$10))/4)/4,0))</f>
        <v>0</v>
      </c>
      <c r="AE60" s="13" t="n">
        <f aca="false">IF($A60&lt;=$G$7,$E$7*$F$7,IF(AA60&gt;=$B$8,AC60*$B$4*(1+$B$5)^(($G$7+$B$8+AB60*($B$8+$B$10))/4),0))</f>
        <v>0</v>
      </c>
      <c r="AF60" s="13" t="n">
        <f aca="false">IF($A60&lt;=$G$7,0,IF(AA60=0,AC60*$B$6*(1+$B$7)^(($G$7+AB60*($B$8+$B$10))/4),0)+IF(AA60=$B$8,$B$11*$B$4*(1+$B$5)^(($G$7+$B$8+AB60*($B$8+$B$10))/4)*AC60,0))</f>
        <v>0</v>
      </c>
      <c r="AG60" s="23" t="n">
        <f aca="false">IF($A60&lt;=$G$7,0,IF(AA60&lt;$B$8,AC60,0))</f>
        <v>0</v>
      </c>
      <c r="AH60" s="23" t="n">
        <f aca="false">$A60-$G$8-1</f>
        <v>30</v>
      </c>
      <c r="AI60" s="23" t="n">
        <f aca="false">IF(AH60&lt;0,-1,MOD(AH60,$B$8+$B$10))</f>
        <v>30</v>
      </c>
      <c r="AJ60" s="23" t="n">
        <f aca="false">IF(AH60&lt;0,0,INT(AH60/($B$8+$B$10)))</f>
        <v>0</v>
      </c>
      <c r="AK60" s="23" t="n">
        <f aca="false">IF($A60&lt;=$G$8,$E$8,$E$8*(1-$H$8)^(AJ60+1))</f>
        <v>0</v>
      </c>
      <c r="AL60" s="13" t="n">
        <f aca="false">IF($A60&lt;=$G$8,$E$8*$F$8/4,IF(AI60&gt;=$B$8+$B$9,AK60*$B$4*(1+$B$5)^(($G$8+$B$8+AJ60*($B$8+$B$10))/4)/4,0))</f>
        <v>0</v>
      </c>
      <c r="AM60" s="13" t="n">
        <f aca="false">IF($A60&lt;=$G$8,$E$8*$F$8,IF(AI60&gt;=$B$8,AK60*$B$4*(1+$B$5)^(($G$8+$B$8+AJ60*($B$8+$B$10))/4),0))</f>
        <v>0</v>
      </c>
      <c r="AN60" s="13" t="n">
        <f aca="false">IF($A60&lt;=$G$8,0,IF(AI60=0,AK60*$B$6*(1+$B$7)^(($G$8+AJ60*($B$8+$B$10))/4),0)+IF(AI60=$B$8,$B$11*$B$4*(1+$B$5)^(($G$8+$B$8+AJ60*($B$8+$B$10))/4)*AK60,0))</f>
        <v>0</v>
      </c>
      <c r="AO60" s="23" t="n">
        <f aca="false">IF($A60&lt;=$G$8,0,IF(AI60&lt;$B$8,AK60,0))</f>
        <v>0</v>
      </c>
      <c r="AP60" s="13" t="n">
        <f aca="false">F60+N60+V60+AD60+AL60</f>
        <v>1062321.38407794</v>
      </c>
      <c r="AQ60" s="13" t="n">
        <f aca="false">G60+O60+W60+AE60+AM60</f>
        <v>4249285.53631174</v>
      </c>
      <c r="AR60" s="13" t="n">
        <f aca="false">H60+P60+X60+AF60+AN60+IF($A60=$B$15,$B$14,0)</f>
        <v>0</v>
      </c>
      <c r="AS60" s="23" t="n">
        <f aca="false">I60+Q60+Y60+AG60+AO60</f>
        <v>0</v>
      </c>
      <c r="AT60" s="13" t="n">
        <f aca="false">AP60*(1-$B$12)-AS60*$B$13/4</f>
        <v>998582.101033259</v>
      </c>
      <c r="AU60" s="13" t="n">
        <f aca="false">IF($A60&lt;=$B$23,$B$22*$E$4/$B$23+$E$4*$B$13/4,0)</f>
        <v>0</v>
      </c>
      <c r="AV60" s="13" t="n">
        <f aca="false">AT60-AR60-AU60</f>
        <v>998582.101033259</v>
      </c>
      <c r="AW60" s="23" t="n">
        <f aca="false">(1+$B$16)^(-$A60/4)</f>
        <v>0.560745877024877</v>
      </c>
      <c r="AX60" s="13" t="n">
        <f aca="false">AV60*AW60</f>
        <v>559950.796025239</v>
      </c>
      <c r="AY60" s="13" t="n">
        <f aca="false">AV60</f>
        <v>998582.101033259</v>
      </c>
    </row>
    <row r="61" customFormat="false" ht="15" hidden="false" customHeight="false" outlineLevel="0" collapsed="false">
      <c r="A61" s="0" t="n">
        <v>32</v>
      </c>
      <c r="B61" s="0" t="n">
        <f aca="false">$A61-$G$4-1</f>
        <v>25</v>
      </c>
      <c r="C61" s="0" t="n">
        <f aca="false">IF(B61&lt;0,-1,MOD(B61,$B$8+$B$10))</f>
        <v>25</v>
      </c>
      <c r="D61" s="0" t="n">
        <f aca="false">IF(B61&lt;0,0,INT(B61/($B$8+$B$10)))</f>
        <v>0</v>
      </c>
      <c r="E61" s="0" t="n">
        <f aca="false">IF($A61&lt;=$G$4,$E$4,$E$4*(1-$H$4)^(D61+1))</f>
        <v>12000</v>
      </c>
      <c r="F61" s="13" t="n">
        <f aca="false">IF($A61&lt;=$G$4,$E$4*$F$4/4,IF(C61&gt;=$B$8+$B$9,E61*$B$4*(1+$B$5)^(($G$4+$B$8+D61*($B$8+$B$10))/4)/4,0))</f>
        <v>1062321.38407794</v>
      </c>
      <c r="G61" s="13" t="n">
        <f aca="false">IF($A61&lt;=$G$4,$E$4*$F$4,IF(C61&gt;=$B$8,E61*$B$4*(1+$B$5)^(($G$4+$B$8+D61*($B$8+$B$10))/4),0))</f>
        <v>4249285.53631174</v>
      </c>
      <c r="H61" s="13" t="n">
        <f aca="false">IF($A61&lt;=$G$4,0,IF(C61=0,E61*$B$6*(1+$B$7)^(($G$4+D61*($B$8+$B$10))/4),0)+IF(C61=$B$8,$B$11*$B$4*(1+$B$5)^(($G$4+$B$8+D61*($B$8+$B$10))/4)*E61,0))</f>
        <v>0</v>
      </c>
      <c r="I61" s="23" t="n">
        <f aca="false">IF($A61&lt;=$G$4,0,IF(C61&lt;$B$8,E61,0))</f>
        <v>0</v>
      </c>
      <c r="J61" s="23" t="n">
        <f aca="false">$A61-$G$5-1</f>
        <v>31</v>
      </c>
      <c r="K61" s="23" t="n">
        <f aca="false">IF(J61&lt;0,-1,MOD(J61,$B$8+$B$10))</f>
        <v>31</v>
      </c>
      <c r="L61" s="23" t="n">
        <f aca="false">IF(J61&lt;0,0,INT(J61/($B$8+$B$10)))</f>
        <v>0</v>
      </c>
      <c r="M61" s="23" t="n">
        <f aca="false">IF($A61&lt;=$G$5,$E$5,$E$5*(1-$H$5)^(L61+1))</f>
        <v>0</v>
      </c>
      <c r="N61" s="13" t="n">
        <f aca="false">IF($A61&lt;=$G$5,$E$5*$F$5/4,IF(K61&gt;=$B$8+$B$9,M61*$B$4*(1+$B$5)^(($G$5+$B$8+L61*($B$8+$B$10))/4)/4,0))</f>
        <v>0</v>
      </c>
      <c r="O61" s="13" t="n">
        <f aca="false">IF($A61&lt;=$G$5,$E$5*$F$5,IF(K61&gt;=$B$8,M61*$B$4*(1+$B$5)^(($G$5+$B$8+L61*($B$8+$B$10))/4),0))</f>
        <v>0</v>
      </c>
      <c r="P61" s="13" t="n">
        <f aca="false">IF($A61&lt;=$G$5,0,IF(K61=0,M61*$B$6*(1+$B$7)^(($G$5+L61*($B$8+$B$10))/4),0)+IF(K61=$B$8,$B$11*$B$4*(1+$B$5)^(($G$5+$B$8+L61*($B$8+$B$10))/4)*M61,0))</f>
        <v>0</v>
      </c>
      <c r="Q61" s="23" t="n">
        <f aca="false">IF($A61&lt;=$G$5,0,IF(K61&lt;$B$8,M61,0))</f>
        <v>0</v>
      </c>
      <c r="R61" s="23" t="n">
        <f aca="false">$A61-$G$6-1</f>
        <v>31</v>
      </c>
      <c r="S61" s="23" t="n">
        <f aca="false">IF(R61&lt;0,-1,MOD(R61,$B$8+$B$10))</f>
        <v>31</v>
      </c>
      <c r="T61" s="23" t="n">
        <f aca="false">IF(R61&lt;0,0,INT(R61/($B$8+$B$10)))</f>
        <v>0</v>
      </c>
      <c r="U61" s="23" t="n">
        <f aca="false">IF($A61&lt;=$G$6,$E$6,$E$6*(1-$H$6)^(T61+1))</f>
        <v>0</v>
      </c>
      <c r="V61" s="13" t="n">
        <f aca="false">IF($A61&lt;=$G$6,$E$6*$F$6/4,IF(S61&gt;=$B$8+$B$9,U61*$B$4*(1+$B$5)^(($G$6+$B$8+T61*($B$8+$B$10))/4)/4,0))</f>
        <v>0</v>
      </c>
      <c r="W61" s="13" t="n">
        <f aca="false">IF($A61&lt;=$G$6,$E$6*$F$6,IF(S61&gt;=$B$8,U61*$B$4*(1+$B$5)^(($G$6+$B$8+T61*($B$8+$B$10))/4),0))</f>
        <v>0</v>
      </c>
      <c r="X61" s="13" t="n">
        <f aca="false">IF($A61&lt;=$G$6,0,IF(S61=0,U61*$B$6*(1+$B$7)^(($G$6+T61*($B$8+$B$10))/4),0)+IF(S61=$B$8,$B$11*$B$4*(1+$B$5)^(($G$6+$B$8+T61*($B$8+$B$10))/4)*U61,0))</f>
        <v>0</v>
      </c>
      <c r="Y61" s="23" t="n">
        <f aca="false">IF($A61&lt;=$G$6,0,IF(S61&lt;$B$8,U61,0))</f>
        <v>0</v>
      </c>
      <c r="Z61" s="23" t="n">
        <f aca="false">$A61-$G$7-1</f>
        <v>31</v>
      </c>
      <c r="AA61" s="23" t="n">
        <f aca="false">IF(Z61&lt;0,-1,MOD(Z61,$B$8+$B$10))</f>
        <v>31</v>
      </c>
      <c r="AB61" s="23" t="n">
        <f aca="false">IF(Z61&lt;0,0,INT(Z61/($B$8+$B$10)))</f>
        <v>0</v>
      </c>
      <c r="AC61" s="23" t="n">
        <f aca="false">IF($A61&lt;=$G$7,$E$7,$E$7*(1-$H$7)^(AB61+1))</f>
        <v>0</v>
      </c>
      <c r="AD61" s="13" t="n">
        <f aca="false">IF($A61&lt;=$G$7,$E$7*$F$7/4,IF(AA61&gt;=$B$8+$B$9,AC61*$B$4*(1+$B$5)^(($G$7+$B$8+AB61*($B$8+$B$10))/4)/4,0))</f>
        <v>0</v>
      </c>
      <c r="AE61" s="13" t="n">
        <f aca="false">IF($A61&lt;=$G$7,$E$7*$F$7,IF(AA61&gt;=$B$8,AC61*$B$4*(1+$B$5)^(($G$7+$B$8+AB61*($B$8+$B$10))/4),0))</f>
        <v>0</v>
      </c>
      <c r="AF61" s="13" t="n">
        <f aca="false">IF($A61&lt;=$G$7,0,IF(AA61=0,AC61*$B$6*(1+$B$7)^(($G$7+AB61*($B$8+$B$10))/4),0)+IF(AA61=$B$8,$B$11*$B$4*(1+$B$5)^(($G$7+$B$8+AB61*($B$8+$B$10))/4)*AC61,0))</f>
        <v>0</v>
      </c>
      <c r="AG61" s="23" t="n">
        <f aca="false">IF($A61&lt;=$G$7,0,IF(AA61&lt;$B$8,AC61,0))</f>
        <v>0</v>
      </c>
      <c r="AH61" s="23" t="n">
        <f aca="false">$A61-$G$8-1</f>
        <v>31</v>
      </c>
      <c r="AI61" s="23" t="n">
        <f aca="false">IF(AH61&lt;0,-1,MOD(AH61,$B$8+$B$10))</f>
        <v>31</v>
      </c>
      <c r="AJ61" s="23" t="n">
        <f aca="false">IF(AH61&lt;0,0,INT(AH61/($B$8+$B$10)))</f>
        <v>0</v>
      </c>
      <c r="AK61" s="23" t="n">
        <f aca="false">IF($A61&lt;=$G$8,$E$8,$E$8*(1-$H$8)^(AJ61+1))</f>
        <v>0</v>
      </c>
      <c r="AL61" s="13" t="n">
        <f aca="false">IF($A61&lt;=$G$8,$E$8*$F$8/4,IF(AI61&gt;=$B$8+$B$9,AK61*$B$4*(1+$B$5)^(($G$8+$B$8+AJ61*($B$8+$B$10))/4)/4,0))</f>
        <v>0</v>
      </c>
      <c r="AM61" s="13" t="n">
        <f aca="false">IF($A61&lt;=$G$8,$E$8*$F$8,IF(AI61&gt;=$B$8,AK61*$B$4*(1+$B$5)^(($G$8+$B$8+AJ61*($B$8+$B$10))/4),0))</f>
        <v>0</v>
      </c>
      <c r="AN61" s="13" t="n">
        <f aca="false">IF($A61&lt;=$G$8,0,IF(AI61=0,AK61*$B$6*(1+$B$7)^(($G$8+AJ61*($B$8+$B$10))/4),0)+IF(AI61=$B$8,$B$11*$B$4*(1+$B$5)^(($G$8+$B$8+AJ61*($B$8+$B$10))/4)*AK61,0))</f>
        <v>0</v>
      </c>
      <c r="AO61" s="23" t="n">
        <f aca="false">IF($A61&lt;=$G$8,0,IF(AI61&lt;$B$8,AK61,0))</f>
        <v>0</v>
      </c>
      <c r="AP61" s="13" t="n">
        <f aca="false">F61+N61+V61+AD61+AL61</f>
        <v>1062321.38407794</v>
      </c>
      <c r="AQ61" s="13" t="n">
        <f aca="false">G61+O61+W61+AE61+AM61</f>
        <v>4249285.53631174</v>
      </c>
      <c r="AR61" s="13" t="n">
        <f aca="false">H61+P61+X61+AF61+AN61+IF($A61=$B$15,$B$14,0)</f>
        <v>0</v>
      </c>
      <c r="AS61" s="23" t="n">
        <f aca="false">I61+Q61+Y61+AG61+AO61</f>
        <v>0</v>
      </c>
      <c r="AT61" s="13" t="n">
        <f aca="false">AP61*(1-$B$12)-AS61*$B$13/4</f>
        <v>998582.101033259</v>
      </c>
      <c r="AU61" s="13" t="n">
        <f aca="false">IF($A61&lt;=$B$23,$B$22*$E$4/$B$23+$E$4*$B$13/4,0)</f>
        <v>0</v>
      </c>
      <c r="AV61" s="13" t="n">
        <f aca="false">AT61-AR61-AU61</f>
        <v>998582.101033259</v>
      </c>
      <c r="AW61" s="23" t="n">
        <f aca="false">(1+$B$16)^(-$A61/4)</f>
        <v>0.550378891682413</v>
      </c>
      <c r="AX61" s="13" t="n">
        <f aca="false">AV61*AW61</f>
        <v>549598.51002058</v>
      </c>
      <c r="AY61" s="13" t="n">
        <f aca="false">AV61</f>
        <v>998582.101033259</v>
      </c>
    </row>
    <row r="62" customFormat="false" ht="15" hidden="false" customHeight="false" outlineLevel="0" collapsed="false">
      <c r="A62" s="0" t="n">
        <v>33</v>
      </c>
      <c r="B62" s="0" t="n">
        <f aca="false">$A62-$G$4-1</f>
        <v>26</v>
      </c>
      <c r="C62" s="0" t="n">
        <f aca="false">IF(B62&lt;0,-1,MOD(B62,$B$8+$B$10))</f>
        <v>26</v>
      </c>
      <c r="D62" s="0" t="n">
        <f aca="false">IF(B62&lt;0,0,INT(B62/($B$8+$B$10)))</f>
        <v>0</v>
      </c>
      <c r="E62" s="0" t="n">
        <f aca="false">IF($A62&lt;=$G$4,$E$4,$E$4*(1-$H$4)^(D62+1))</f>
        <v>12000</v>
      </c>
      <c r="F62" s="13" t="n">
        <f aca="false">IF($A62&lt;=$G$4,$E$4*$F$4/4,IF(C62&gt;=$B$8+$B$9,E62*$B$4*(1+$B$5)^(($G$4+$B$8+D62*($B$8+$B$10))/4)/4,0))</f>
        <v>1062321.38407794</v>
      </c>
      <c r="G62" s="13" t="n">
        <f aca="false">IF($A62&lt;=$G$4,$E$4*$F$4,IF(C62&gt;=$B$8,E62*$B$4*(1+$B$5)^(($G$4+$B$8+D62*($B$8+$B$10))/4),0))</f>
        <v>4249285.53631174</v>
      </c>
      <c r="H62" s="13" t="n">
        <f aca="false">IF($A62&lt;=$G$4,0,IF(C62=0,E62*$B$6*(1+$B$7)^(($G$4+D62*($B$8+$B$10))/4),0)+IF(C62=$B$8,$B$11*$B$4*(1+$B$5)^(($G$4+$B$8+D62*($B$8+$B$10))/4)*E62,0))</f>
        <v>0</v>
      </c>
      <c r="I62" s="23" t="n">
        <f aca="false">IF($A62&lt;=$G$4,0,IF(C62&lt;$B$8,E62,0))</f>
        <v>0</v>
      </c>
      <c r="J62" s="23" t="n">
        <f aca="false">$A62-$G$5-1</f>
        <v>32</v>
      </c>
      <c r="K62" s="23" t="n">
        <f aca="false">IF(J62&lt;0,-1,MOD(J62,$B$8+$B$10))</f>
        <v>32</v>
      </c>
      <c r="L62" s="23" t="n">
        <f aca="false">IF(J62&lt;0,0,INT(J62/($B$8+$B$10)))</f>
        <v>0</v>
      </c>
      <c r="M62" s="23" t="n">
        <f aca="false">IF($A62&lt;=$G$5,$E$5,$E$5*(1-$H$5)^(L62+1))</f>
        <v>0</v>
      </c>
      <c r="N62" s="13" t="n">
        <f aca="false">IF($A62&lt;=$G$5,$E$5*$F$5/4,IF(K62&gt;=$B$8+$B$9,M62*$B$4*(1+$B$5)^(($G$5+$B$8+L62*($B$8+$B$10))/4)/4,0))</f>
        <v>0</v>
      </c>
      <c r="O62" s="13" t="n">
        <f aca="false">IF($A62&lt;=$G$5,$E$5*$F$5,IF(K62&gt;=$B$8,M62*$B$4*(1+$B$5)^(($G$5+$B$8+L62*($B$8+$B$10))/4),0))</f>
        <v>0</v>
      </c>
      <c r="P62" s="13" t="n">
        <f aca="false">IF($A62&lt;=$G$5,0,IF(K62=0,M62*$B$6*(1+$B$7)^(($G$5+L62*($B$8+$B$10))/4),0)+IF(K62=$B$8,$B$11*$B$4*(1+$B$5)^(($G$5+$B$8+L62*($B$8+$B$10))/4)*M62,0))</f>
        <v>0</v>
      </c>
      <c r="Q62" s="23" t="n">
        <f aca="false">IF($A62&lt;=$G$5,0,IF(K62&lt;$B$8,M62,0))</f>
        <v>0</v>
      </c>
      <c r="R62" s="23" t="n">
        <f aca="false">$A62-$G$6-1</f>
        <v>32</v>
      </c>
      <c r="S62" s="23" t="n">
        <f aca="false">IF(R62&lt;0,-1,MOD(R62,$B$8+$B$10))</f>
        <v>32</v>
      </c>
      <c r="T62" s="23" t="n">
        <f aca="false">IF(R62&lt;0,0,INT(R62/($B$8+$B$10)))</f>
        <v>0</v>
      </c>
      <c r="U62" s="23" t="n">
        <f aca="false">IF($A62&lt;=$G$6,$E$6,$E$6*(1-$H$6)^(T62+1))</f>
        <v>0</v>
      </c>
      <c r="V62" s="13" t="n">
        <f aca="false">IF($A62&lt;=$G$6,$E$6*$F$6/4,IF(S62&gt;=$B$8+$B$9,U62*$B$4*(1+$B$5)^(($G$6+$B$8+T62*($B$8+$B$10))/4)/4,0))</f>
        <v>0</v>
      </c>
      <c r="W62" s="13" t="n">
        <f aca="false">IF($A62&lt;=$G$6,$E$6*$F$6,IF(S62&gt;=$B$8,U62*$B$4*(1+$B$5)^(($G$6+$B$8+T62*($B$8+$B$10))/4),0))</f>
        <v>0</v>
      </c>
      <c r="X62" s="13" t="n">
        <f aca="false">IF($A62&lt;=$G$6,0,IF(S62=0,U62*$B$6*(1+$B$7)^(($G$6+T62*($B$8+$B$10))/4),0)+IF(S62=$B$8,$B$11*$B$4*(1+$B$5)^(($G$6+$B$8+T62*($B$8+$B$10))/4)*U62,0))</f>
        <v>0</v>
      </c>
      <c r="Y62" s="23" t="n">
        <f aca="false">IF($A62&lt;=$G$6,0,IF(S62&lt;$B$8,U62,0))</f>
        <v>0</v>
      </c>
      <c r="Z62" s="23" t="n">
        <f aca="false">$A62-$G$7-1</f>
        <v>32</v>
      </c>
      <c r="AA62" s="23" t="n">
        <f aca="false">IF(Z62&lt;0,-1,MOD(Z62,$B$8+$B$10))</f>
        <v>32</v>
      </c>
      <c r="AB62" s="23" t="n">
        <f aca="false">IF(Z62&lt;0,0,INT(Z62/($B$8+$B$10)))</f>
        <v>0</v>
      </c>
      <c r="AC62" s="23" t="n">
        <f aca="false">IF($A62&lt;=$G$7,$E$7,$E$7*(1-$H$7)^(AB62+1))</f>
        <v>0</v>
      </c>
      <c r="AD62" s="13" t="n">
        <f aca="false">IF($A62&lt;=$G$7,$E$7*$F$7/4,IF(AA62&gt;=$B$8+$B$9,AC62*$B$4*(1+$B$5)^(($G$7+$B$8+AB62*($B$8+$B$10))/4)/4,0))</f>
        <v>0</v>
      </c>
      <c r="AE62" s="13" t="n">
        <f aca="false">IF($A62&lt;=$G$7,$E$7*$F$7,IF(AA62&gt;=$B$8,AC62*$B$4*(1+$B$5)^(($G$7+$B$8+AB62*($B$8+$B$10))/4),0))</f>
        <v>0</v>
      </c>
      <c r="AF62" s="13" t="n">
        <f aca="false">IF($A62&lt;=$G$7,0,IF(AA62=0,AC62*$B$6*(1+$B$7)^(($G$7+AB62*($B$8+$B$10))/4),0)+IF(AA62=$B$8,$B$11*$B$4*(1+$B$5)^(($G$7+$B$8+AB62*($B$8+$B$10))/4)*AC62,0))</f>
        <v>0</v>
      </c>
      <c r="AG62" s="23" t="n">
        <f aca="false">IF($A62&lt;=$G$7,0,IF(AA62&lt;$B$8,AC62,0))</f>
        <v>0</v>
      </c>
      <c r="AH62" s="23" t="n">
        <f aca="false">$A62-$G$8-1</f>
        <v>32</v>
      </c>
      <c r="AI62" s="23" t="n">
        <f aca="false">IF(AH62&lt;0,-1,MOD(AH62,$B$8+$B$10))</f>
        <v>32</v>
      </c>
      <c r="AJ62" s="23" t="n">
        <f aca="false">IF(AH62&lt;0,0,INT(AH62/($B$8+$B$10)))</f>
        <v>0</v>
      </c>
      <c r="AK62" s="23" t="n">
        <f aca="false">IF($A62&lt;=$G$8,$E$8,$E$8*(1-$H$8)^(AJ62+1))</f>
        <v>0</v>
      </c>
      <c r="AL62" s="13" t="n">
        <f aca="false">IF($A62&lt;=$G$8,$E$8*$F$8/4,IF(AI62&gt;=$B$8+$B$9,AK62*$B$4*(1+$B$5)^(($G$8+$B$8+AJ62*($B$8+$B$10))/4)/4,0))</f>
        <v>0</v>
      </c>
      <c r="AM62" s="13" t="n">
        <f aca="false">IF($A62&lt;=$G$8,$E$8*$F$8,IF(AI62&gt;=$B$8,AK62*$B$4*(1+$B$5)^(($G$8+$B$8+AJ62*($B$8+$B$10))/4),0))</f>
        <v>0</v>
      </c>
      <c r="AN62" s="13" t="n">
        <f aca="false">IF($A62&lt;=$G$8,0,IF(AI62=0,AK62*$B$6*(1+$B$7)^(($G$8+AJ62*($B$8+$B$10))/4),0)+IF(AI62=$B$8,$B$11*$B$4*(1+$B$5)^(($G$8+$B$8+AJ62*($B$8+$B$10))/4)*AK62,0))</f>
        <v>0</v>
      </c>
      <c r="AO62" s="23" t="n">
        <f aca="false">IF($A62&lt;=$G$8,0,IF(AI62&lt;$B$8,AK62,0))</f>
        <v>0</v>
      </c>
      <c r="AP62" s="13" t="n">
        <f aca="false">F62+N62+V62+AD62+AL62</f>
        <v>1062321.38407794</v>
      </c>
      <c r="AQ62" s="13" t="n">
        <f aca="false">G62+O62+W62+AE62+AM62</f>
        <v>4249285.53631174</v>
      </c>
      <c r="AR62" s="13" t="n">
        <f aca="false">H62+P62+X62+AF62+AN62+IF($A62=$B$15,$B$14,0)</f>
        <v>0</v>
      </c>
      <c r="AS62" s="23" t="n">
        <f aca="false">I62+Q62+Y62+AG62+AO62</f>
        <v>0</v>
      </c>
      <c r="AT62" s="13" t="n">
        <f aca="false">AP62*(1-$B$12)-AS62*$B$13/4</f>
        <v>998582.101033259</v>
      </c>
      <c r="AU62" s="13" t="n">
        <f aca="false">IF($A62&lt;=$B$23,$B$22*$E$4/$B$23+$E$4*$B$13/4,0)</f>
        <v>0</v>
      </c>
      <c r="AV62" s="13" t="n">
        <f aca="false">AT62-AR62-AU62</f>
        <v>998582.101033259</v>
      </c>
      <c r="AW62" s="23" t="n">
        <f aca="false">(1+$B$16)^(-$A62/4)</f>
        <v>0.540203569603995</v>
      </c>
      <c r="AX62" s="13" t="n">
        <f aca="false">AV62*AW62</f>
        <v>539437.615520824</v>
      </c>
      <c r="AY62" s="13" t="n">
        <f aca="false">AV62</f>
        <v>998582.101033259</v>
      </c>
    </row>
    <row r="63" customFormat="false" ht="15" hidden="false" customHeight="false" outlineLevel="0" collapsed="false">
      <c r="A63" s="0" t="n">
        <v>34</v>
      </c>
      <c r="B63" s="0" t="n">
        <f aca="false">$A63-$G$4-1</f>
        <v>27</v>
      </c>
      <c r="C63" s="0" t="n">
        <f aca="false">IF(B63&lt;0,-1,MOD(B63,$B$8+$B$10))</f>
        <v>27</v>
      </c>
      <c r="D63" s="0" t="n">
        <f aca="false">IF(B63&lt;0,0,INT(B63/($B$8+$B$10)))</f>
        <v>0</v>
      </c>
      <c r="E63" s="0" t="n">
        <f aca="false">IF($A63&lt;=$G$4,$E$4,$E$4*(1-$H$4)^(D63+1))</f>
        <v>12000</v>
      </c>
      <c r="F63" s="13" t="n">
        <f aca="false">IF($A63&lt;=$G$4,$E$4*$F$4/4,IF(C63&gt;=$B$8+$B$9,E63*$B$4*(1+$B$5)^(($G$4+$B$8+D63*($B$8+$B$10))/4)/4,0))</f>
        <v>1062321.38407794</v>
      </c>
      <c r="G63" s="13" t="n">
        <f aca="false">IF($A63&lt;=$G$4,$E$4*$F$4,IF(C63&gt;=$B$8,E63*$B$4*(1+$B$5)^(($G$4+$B$8+D63*($B$8+$B$10))/4),0))</f>
        <v>4249285.53631174</v>
      </c>
      <c r="H63" s="13" t="n">
        <f aca="false">IF($A63&lt;=$G$4,0,IF(C63=0,E63*$B$6*(1+$B$7)^(($G$4+D63*($B$8+$B$10))/4),0)+IF(C63=$B$8,$B$11*$B$4*(1+$B$5)^(($G$4+$B$8+D63*($B$8+$B$10))/4)*E63,0))</f>
        <v>0</v>
      </c>
      <c r="I63" s="23" t="n">
        <f aca="false">IF($A63&lt;=$G$4,0,IF(C63&lt;$B$8,E63,0))</f>
        <v>0</v>
      </c>
      <c r="J63" s="23" t="n">
        <f aca="false">$A63-$G$5-1</f>
        <v>33</v>
      </c>
      <c r="K63" s="23" t="n">
        <f aca="false">IF(J63&lt;0,-1,MOD(J63,$B$8+$B$10))</f>
        <v>33</v>
      </c>
      <c r="L63" s="23" t="n">
        <f aca="false">IF(J63&lt;0,0,INT(J63/($B$8+$B$10)))</f>
        <v>0</v>
      </c>
      <c r="M63" s="23" t="n">
        <f aca="false">IF($A63&lt;=$G$5,$E$5,$E$5*(1-$H$5)^(L63+1))</f>
        <v>0</v>
      </c>
      <c r="N63" s="13" t="n">
        <f aca="false">IF($A63&lt;=$G$5,$E$5*$F$5/4,IF(K63&gt;=$B$8+$B$9,M63*$B$4*(1+$B$5)^(($G$5+$B$8+L63*($B$8+$B$10))/4)/4,0))</f>
        <v>0</v>
      </c>
      <c r="O63" s="13" t="n">
        <f aca="false">IF($A63&lt;=$G$5,$E$5*$F$5,IF(K63&gt;=$B$8,M63*$B$4*(1+$B$5)^(($G$5+$B$8+L63*($B$8+$B$10))/4),0))</f>
        <v>0</v>
      </c>
      <c r="P63" s="13" t="n">
        <f aca="false">IF($A63&lt;=$G$5,0,IF(K63=0,M63*$B$6*(1+$B$7)^(($G$5+L63*($B$8+$B$10))/4),0)+IF(K63=$B$8,$B$11*$B$4*(1+$B$5)^(($G$5+$B$8+L63*($B$8+$B$10))/4)*M63,0))</f>
        <v>0</v>
      </c>
      <c r="Q63" s="23" t="n">
        <f aca="false">IF($A63&lt;=$G$5,0,IF(K63&lt;$B$8,M63,0))</f>
        <v>0</v>
      </c>
      <c r="R63" s="23" t="n">
        <f aca="false">$A63-$G$6-1</f>
        <v>33</v>
      </c>
      <c r="S63" s="23" t="n">
        <f aca="false">IF(R63&lt;0,-1,MOD(R63,$B$8+$B$10))</f>
        <v>33</v>
      </c>
      <c r="T63" s="23" t="n">
        <f aca="false">IF(R63&lt;0,0,INT(R63/($B$8+$B$10)))</f>
        <v>0</v>
      </c>
      <c r="U63" s="23" t="n">
        <f aca="false">IF($A63&lt;=$G$6,$E$6,$E$6*(1-$H$6)^(T63+1))</f>
        <v>0</v>
      </c>
      <c r="V63" s="13" t="n">
        <f aca="false">IF($A63&lt;=$G$6,$E$6*$F$6/4,IF(S63&gt;=$B$8+$B$9,U63*$B$4*(1+$B$5)^(($G$6+$B$8+T63*($B$8+$B$10))/4)/4,0))</f>
        <v>0</v>
      </c>
      <c r="W63" s="13" t="n">
        <f aca="false">IF($A63&lt;=$G$6,$E$6*$F$6,IF(S63&gt;=$B$8,U63*$B$4*(1+$B$5)^(($G$6+$B$8+T63*($B$8+$B$10))/4),0))</f>
        <v>0</v>
      </c>
      <c r="X63" s="13" t="n">
        <f aca="false">IF($A63&lt;=$G$6,0,IF(S63=0,U63*$B$6*(1+$B$7)^(($G$6+T63*($B$8+$B$10))/4),0)+IF(S63=$B$8,$B$11*$B$4*(1+$B$5)^(($G$6+$B$8+T63*($B$8+$B$10))/4)*U63,0))</f>
        <v>0</v>
      </c>
      <c r="Y63" s="23" t="n">
        <f aca="false">IF($A63&lt;=$G$6,0,IF(S63&lt;$B$8,U63,0))</f>
        <v>0</v>
      </c>
      <c r="Z63" s="23" t="n">
        <f aca="false">$A63-$G$7-1</f>
        <v>33</v>
      </c>
      <c r="AA63" s="23" t="n">
        <f aca="false">IF(Z63&lt;0,-1,MOD(Z63,$B$8+$B$10))</f>
        <v>33</v>
      </c>
      <c r="AB63" s="23" t="n">
        <f aca="false">IF(Z63&lt;0,0,INT(Z63/($B$8+$B$10)))</f>
        <v>0</v>
      </c>
      <c r="AC63" s="23" t="n">
        <f aca="false">IF($A63&lt;=$G$7,$E$7,$E$7*(1-$H$7)^(AB63+1))</f>
        <v>0</v>
      </c>
      <c r="AD63" s="13" t="n">
        <f aca="false">IF($A63&lt;=$G$7,$E$7*$F$7/4,IF(AA63&gt;=$B$8+$B$9,AC63*$B$4*(1+$B$5)^(($G$7+$B$8+AB63*($B$8+$B$10))/4)/4,0))</f>
        <v>0</v>
      </c>
      <c r="AE63" s="13" t="n">
        <f aca="false">IF($A63&lt;=$G$7,$E$7*$F$7,IF(AA63&gt;=$B$8,AC63*$B$4*(1+$B$5)^(($G$7+$B$8+AB63*($B$8+$B$10))/4),0))</f>
        <v>0</v>
      </c>
      <c r="AF63" s="13" t="n">
        <f aca="false">IF($A63&lt;=$G$7,0,IF(AA63=0,AC63*$B$6*(1+$B$7)^(($G$7+AB63*($B$8+$B$10))/4),0)+IF(AA63=$B$8,$B$11*$B$4*(1+$B$5)^(($G$7+$B$8+AB63*($B$8+$B$10))/4)*AC63,0))</f>
        <v>0</v>
      </c>
      <c r="AG63" s="23" t="n">
        <f aca="false">IF($A63&lt;=$G$7,0,IF(AA63&lt;$B$8,AC63,0))</f>
        <v>0</v>
      </c>
      <c r="AH63" s="23" t="n">
        <f aca="false">$A63-$G$8-1</f>
        <v>33</v>
      </c>
      <c r="AI63" s="23" t="n">
        <f aca="false">IF(AH63&lt;0,-1,MOD(AH63,$B$8+$B$10))</f>
        <v>33</v>
      </c>
      <c r="AJ63" s="23" t="n">
        <f aca="false">IF(AH63&lt;0,0,INT(AH63/($B$8+$B$10)))</f>
        <v>0</v>
      </c>
      <c r="AK63" s="23" t="n">
        <f aca="false">IF($A63&lt;=$G$8,$E$8,$E$8*(1-$H$8)^(AJ63+1))</f>
        <v>0</v>
      </c>
      <c r="AL63" s="13" t="n">
        <f aca="false">IF($A63&lt;=$G$8,$E$8*$F$8/4,IF(AI63&gt;=$B$8+$B$9,AK63*$B$4*(1+$B$5)^(($G$8+$B$8+AJ63*($B$8+$B$10))/4)/4,0))</f>
        <v>0</v>
      </c>
      <c r="AM63" s="13" t="n">
        <f aca="false">IF($A63&lt;=$G$8,$E$8*$F$8,IF(AI63&gt;=$B$8,AK63*$B$4*(1+$B$5)^(($G$8+$B$8+AJ63*($B$8+$B$10))/4),0))</f>
        <v>0</v>
      </c>
      <c r="AN63" s="13" t="n">
        <f aca="false">IF($A63&lt;=$G$8,0,IF(AI63=0,AK63*$B$6*(1+$B$7)^(($G$8+AJ63*($B$8+$B$10))/4),0)+IF(AI63=$B$8,$B$11*$B$4*(1+$B$5)^(($G$8+$B$8+AJ63*($B$8+$B$10))/4)*AK63,0))</f>
        <v>0</v>
      </c>
      <c r="AO63" s="23" t="n">
        <f aca="false">IF($A63&lt;=$G$8,0,IF(AI63&lt;$B$8,AK63,0))</f>
        <v>0</v>
      </c>
      <c r="AP63" s="13" t="n">
        <f aca="false">F63+N63+V63+AD63+AL63</f>
        <v>1062321.38407794</v>
      </c>
      <c r="AQ63" s="13" t="n">
        <f aca="false">G63+O63+W63+AE63+AM63</f>
        <v>4249285.53631174</v>
      </c>
      <c r="AR63" s="13" t="n">
        <f aca="false">H63+P63+X63+AF63+AN63+IF($A63=$B$15,$B$14,0)</f>
        <v>0</v>
      </c>
      <c r="AS63" s="23" t="n">
        <f aca="false">I63+Q63+Y63+AG63+AO63</f>
        <v>0</v>
      </c>
      <c r="AT63" s="13" t="n">
        <f aca="false">AP63*(1-$B$12)-AS63*$B$13/4</f>
        <v>998582.101033259</v>
      </c>
      <c r="AU63" s="13" t="n">
        <f aca="false">IF($A63&lt;=$B$23,$B$22*$E$4/$B$23+$E$4*$B$13/4,0)</f>
        <v>0</v>
      </c>
      <c r="AV63" s="13" t="n">
        <f aca="false">AT63-AR63-AU63</f>
        <v>998582.101033259</v>
      </c>
      <c r="AW63" s="23" t="n">
        <f aca="false">(1+$B$16)^(-$A63/4)</f>
        <v>0.530216367348056</v>
      </c>
      <c r="AX63" s="13" t="n">
        <f aca="false">AV63*AW63</f>
        <v>529464.574108644</v>
      </c>
      <c r="AY63" s="13" t="n">
        <f aca="false">AV63</f>
        <v>998582.101033259</v>
      </c>
    </row>
    <row r="64" customFormat="false" ht="15" hidden="false" customHeight="false" outlineLevel="0" collapsed="false">
      <c r="A64" s="0" t="n">
        <v>35</v>
      </c>
      <c r="B64" s="0" t="n">
        <f aca="false">$A64-$G$4-1</f>
        <v>28</v>
      </c>
      <c r="C64" s="0" t="n">
        <f aca="false">IF(B64&lt;0,-1,MOD(B64,$B$8+$B$10))</f>
        <v>28</v>
      </c>
      <c r="D64" s="0" t="n">
        <f aca="false">IF(B64&lt;0,0,INT(B64/($B$8+$B$10)))</f>
        <v>0</v>
      </c>
      <c r="E64" s="0" t="n">
        <f aca="false">IF($A64&lt;=$G$4,$E$4,$E$4*(1-$H$4)^(D64+1))</f>
        <v>12000</v>
      </c>
      <c r="F64" s="13" t="n">
        <f aca="false">IF($A64&lt;=$G$4,$E$4*$F$4/4,IF(C64&gt;=$B$8+$B$9,E64*$B$4*(1+$B$5)^(($G$4+$B$8+D64*($B$8+$B$10))/4)/4,0))</f>
        <v>1062321.38407794</v>
      </c>
      <c r="G64" s="13" t="n">
        <f aca="false">IF($A64&lt;=$G$4,$E$4*$F$4,IF(C64&gt;=$B$8,E64*$B$4*(1+$B$5)^(($G$4+$B$8+D64*($B$8+$B$10))/4),0))</f>
        <v>4249285.53631174</v>
      </c>
      <c r="H64" s="13" t="n">
        <f aca="false">IF($A64&lt;=$G$4,0,IF(C64=0,E64*$B$6*(1+$B$7)^(($G$4+D64*($B$8+$B$10))/4),0)+IF(C64=$B$8,$B$11*$B$4*(1+$B$5)^(($G$4+$B$8+D64*($B$8+$B$10))/4)*E64,0))</f>
        <v>0</v>
      </c>
      <c r="I64" s="23" t="n">
        <f aca="false">IF($A64&lt;=$G$4,0,IF(C64&lt;$B$8,E64,0))</f>
        <v>0</v>
      </c>
      <c r="J64" s="23" t="n">
        <f aca="false">$A64-$G$5-1</f>
        <v>34</v>
      </c>
      <c r="K64" s="23" t="n">
        <f aca="false">IF(J64&lt;0,-1,MOD(J64,$B$8+$B$10))</f>
        <v>34</v>
      </c>
      <c r="L64" s="23" t="n">
        <f aca="false">IF(J64&lt;0,0,INT(J64/($B$8+$B$10)))</f>
        <v>0</v>
      </c>
      <c r="M64" s="23" t="n">
        <f aca="false">IF($A64&lt;=$G$5,$E$5,$E$5*(1-$H$5)^(L64+1))</f>
        <v>0</v>
      </c>
      <c r="N64" s="13" t="n">
        <f aca="false">IF($A64&lt;=$G$5,$E$5*$F$5/4,IF(K64&gt;=$B$8+$B$9,M64*$B$4*(1+$B$5)^(($G$5+$B$8+L64*($B$8+$B$10))/4)/4,0))</f>
        <v>0</v>
      </c>
      <c r="O64" s="13" t="n">
        <f aca="false">IF($A64&lt;=$G$5,$E$5*$F$5,IF(K64&gt;=$B$8,M64*$B$4*(1+$B$5)^(($G$5+$B$8+L64*($B$8+$B$10))/4),0))</f>
        <v>0</v>
      </c>
      <c r="P64" s="13" t="n">
        <f aca="false">IF($A64&lt;=$G$5,0,IF(K64=0,M64*$B$6*(1+$B$7)^(($G$5+L64*($B$8+$B$10))/4),0)+IF(K64=$B$8,$B$11*$B$4*(1+$B$5)^(($G$5+$B$8+L64*($B$8+$B$10))/4)*M64,0))</f>
        <v>0</v>
      </c>
      <c r="Q64" s="23" t="n">
        <f aca="false">IF($A64&lt;=$G$5,0,IF(K64&lt;$B$8,M64,0))</f>
        <v>0</v>
      </c>
      <c r="R64" s="23" t="n">
        <f aca="false">$A64-$G$6-1</f>
        <v>34</v>
      </c>
      <c r="S64" s="23" t="n">
        <f aca="false">IF(R64&lt;0,-1,MOD(R64,$B$8+$B$10))</f>
        <v>34</v>
      </c>
      <c r="T64" s="23" t="n">
        <f aca="false">IF(R64&lt;0,0,INT(R64/($B$8+$B$10)))</f>
        <v>0</v>
      </c>
      <c r="U64" s="23" t="n">
        <f aca="false">IF($A64&lt;=$G$6,$E$6,$E$6*(1-$H$6)^(T64+1))</f>
        <v>0</v>
      </c>
      <c r="V64" s="13" t="n">
        <f aca="false">IF($A64&lt;=$G$6,$E$6*$F$6/4,IF(S64&gt;=$B$8+$B$9,U64*$B$4*(1+$B$5)^(($G$6+$B$8+T64*($B$8+$B$10))/4)/4,0))</f>
        <v>0</v>
      </c>
      <c r="W64" s="13" t="n">
        <f aca="false">IF($A64&lt;=$G$6,$E$6*$F$6,IF(S64&gt;=$B$8,U64*$B$4*(1+$B$5)^(($G$6+$B$8+T64*($B$8+$B$10))/4),0))</f>
        <v>0</v>
      </c>
      <c r="X64" s="13" t="n">
        <f aca="false">IF($A64&lt;=$G$6,0,IF(S64=0,U64*$B$6*(1+$B$7)^(($G$6+T64*($B$8+$B$10))/4),0)+IF(S64=$B$8,$B$11*$B$4*(1+$B$5)^(($G$6+$B$8+T64*($B$8+$B$10))/4)*U64,0))</f>
        <v>0</v>
      </c>
      <c r="Y64" s="23" t="n">
        <f aca="false">IF($A64&lt;=$G$6,0,IF(S64&lt;$B$8,U64,0))</f>
        <v>0</v>
      </c>
      <c r="Z64" s="23" t="n">
        <f aca="false">$A64-$G$7-1</f>
        <v>34</v>
      </c>
      <c r="AA64" s="23" t="n">
        <f aca="false">IF(Z64&lt;0,-1,MOD(Z64,$B$8+$B$10))</f>
        <v>34</v>
      </c>
      <c r="AB64" s="23" t="n">
        <f aca="false">IF(Z64&lt;0,0,INT(Z64/($B$8+$B$10)))</f>
        <v>0</v>
      </c>
      <c r="AC64" s="23" t="n">
        <f aca="false">IF($A64&lt;=$G$7,$E$7,$E$7*(1-$H$7)^(AB64+1))</f>
        <v>0</v>
      </c>
      <c r="AD64" s="13" t="n">
        <f aca="false">IF($A64&lt;=$G$7,$E$7*$F$7/4,IF(AA64&gt;=$B$8+$B$9,AC64*$B$4*(1+$B$5)^(($G$7+$B$8+AB64*($B$8+$B$10))/4)/4,0))</f>
        <v>0</v>
      </c>
      <c r="AE64" s="13" t="n">
        <f aca="false">IF($A64&lt;=$G$7,$E$7*$F$7,IF(AA64&gt;=$B$8,AC64*$B$4*(1+$B$5)^(($G$7+$B$8+AB64*($B$8+$B$10))/4),0))</f>
        <v>0</v>
      </c>
      <c r="AF64" s="13" t="n">
        <f aca="false">IF($A64&lt;=$G$7,0,IF(AA64=0,AC64*$B$6*(1+$B$7)^(($G$7+AB64*($B$8+$B$10))/4),0)+IF(AA64=$B$8,$B$11*$B$4*(1+$B$5)^(($G$7+$B$8+AB64*($B$8+$B$10))/4)*AC64,0))</f>
        <v>0</v>
      </c>
      <c r="AG64" s="23" t="n">
        <f aca="false">IF($A64&lt;=$G$7,0,IF(AA64&lt;$B$8,AC64,0))</f>
        <v>0</v>
      </c>
      <c r="AH64" s="23" t="n">
        <f aca="false">$A64-$G$8-1</f>
        <v>34</v>
      </c>
      <c r="AI64" s="23" t="n">
        <f aca="false">IF(AH64&lt;0,-1,MOD(AH64,$B$8+$B$10))</f>
        <v>34</v>
      </c>
      <c r="AJ64" s="23" t="n">
        <f aca="false">IF(AH64&lt;0,0,INT(AH64/($B$8+$B$10)))</f>
        <v>0</v>
      </c>
      <c r="AK64" s="23" t="n">
        <f aca="false">IF($A64&lt;=$G$8,$E$8,$E$8*(1-$H$8)^(AJ64+1))</f>
        <v>0</v>
      </c>
      <c r="AL64" s="13" t="n">
        <f aca="false">IF($A64&lt;=$G$8,$E$8*$F$8/4,IF(AI64&gt;=$B$8+$B$9,AK64*$B$4*(1+$B$5)^(($G$8+$B$8+AJ64*($B$8+$B$10))/4)/4,0))</f>
        <v>0</v>
      </c>
      <c r="AM64" s="13" t="n">
        <f aca="false">IF($A64&lt;=$G$8,$E$8*$F$8,IF(AI64&gt;=$B$8,AK64*$B$4*(1+$B$5)^(($G$8+$B$8+AJ64*($B$8+$B$10))/4),0))</f>
        <v>0</v>
      </c>
      <c r="AN64" s="13" t="n">
        <f aca="false">IF($A64&lt;=$G$8,0,IF(AI64=0,AK64*$B$6*(1+$B$7)^(($G$8+AJ64*($B$8+$B$10))/4),0)+IF(AI64=$B$8,$B$11*$B$4*(1+$B$5)^(($G$8+$B$8+AJ64*($B$8+$B$10))/4)*AK64,0))</f>
        <v>0</v>
      </c>
      <c r="AO64" s="23" t="n">
        <f aca="false">IF($A64&lt;=$G$8,0,IF(AI64&lt;$B$8,AK64,0))</f>
        <v>0</v>
      </c>
      <c r="AP64" s="13" t="n">
        <f aca="false">F64+N64+V64+AD64+AL64</f>
        <v>1062321.38407794</v>
      </c>
      <c r="AQ64" s="13" t="n">
        <f aca="false">G64+O64+W64+AE64+AM64</f>
        <v>4249285.53631174</v>
      </c>
      <c r="AR64" s="13" t="n">
        <f aca="false">H64+P64+X64+AF64+AN64+IF($A64=$B$15,$B$14,0)</f>
        <v>0</v>
      </c>
      <c r="AS64" s="23" t="n">
        <f aca="false">I64+Q64+Y64+AG64+AO64</f>
        <v>0</v>
      </c>
      <c r="AT64" s="13" t="n">
        <f aca="false">AP64*(1-$B$12)-AS64*$B$13/4</f>
        <v>998582.101033259</v>
      </c>
      <c r="AU64" s="13" t="n">
        <f aca="false">IF($A64&lt;=$B$23,$B$22*$E$4/$B$23+$E$4*$B$13/4,0)</f>
        <v>0</v>
      </c>
      <c r="AV64" s="13" t="n">
        <f aca="false">AT64-AR64-AU64</f>
        <v>998582.101033259</v>
      </c>
      <c r="AW64" s="23" t="n">
        <f aca="false">(1+$B$16)^(-$A64/4)</f>
        <v>0.520413806983644</v>
      </c>
      <c r="AX64" s="13" t="n">
        <f aca="false">AV64*AW64</f>
        <v>519675.912784444</v>
      </c>
      <c r="AY64" s="13" t="n">
        <f aca="false">AV64</f>
        <v>998582.101033259</v>
      </c>
    </row>
    <row r="65" customFormat="false" ht="15" hidden="false" customHeight="false" outlineLevel="0" collapsed="false">
      <c r="A65" s="0" t="n">
        <v>36</v>
      </c>
      <c r="B65" s="0" t="n">
        <f aca="false">$A65-$G$4-1</f>
        <v>29</v>
      </c>
      <c r="C65" s="0" t="n">
        <f aca="false">IF(B65&lt;0,-1,MOD(B65,$B$8+$B$10))</f>
        <v>29</v>
      </c>
      <c r="D65" s="0" t="n">
        <f aca="false">IF(B65&lt;0,0,INT(B65/($B$8+$B$10)))</f>
        <v>0</v>
      </c>
      <c r="E65" s="0" t="n">
        <f aca="false">IF($A65&lt;=$G$4,$E$4,$E$4*(1-$H$4)^(D65+1))</f>
        <v>12000</v>
      </c>
      <c r="F65" s="13" t="n">
        <f aca="false">IF($A65&lt;=$G$4,$E$4*$F$4/4,IF(C65&gt;=$B$8+$B$9,E65*$B$4*(1+$B$5)^(($G$4+$B$8+D65*($B$8+$B$10))/4)/4,0))</f>
        <v>1062321.38407794</v>
      </c>
      <c r="G65" s="13" t="n">
        <f aca="false">IF($A65&lt;=$G$4,$E$4*$F$4,IF(C65&gt;=$B$8,E65*$B$4*(1+$B$5)^(($G$4+$B$8+D65*($B$8+$B$10))/4),0))</f>
        <v>4249285.53631174</v>
      </c>
      <c r="H65" s="13" t="n">
        <f aca="false">IF($A65&lt;=$G$4,0,IF(C65=0,E65*$B$6*(1+$B$7)^(($G$4+D65*($B$8+$B$10))/4),0)+IF(C65=$B$8,$B$11*$B$4*(1+$B$5)^(($G$4+$B$8+D65*($B$8+$B$10))/4)*E65,0))</f>
        <v>0</v>
      </c>
      <c r="I65" s="23" t="n">
        <f aca="false">IF($A65&lt;=$G$4,0,IF(C65&lt;$B$8,E65,0))</f>
        <v>0</v>
      </c>
      <c r="J65" s="23" t="n">
        <f aca="false">$A65-$G$5-1</f>
        <v>35</v>
      </c>
      <c r="K65" s="23" t="n">
        <f aca="false">IF(J65&lt;0,-1,MOD(J65,$B$8+$B$10))</f>
        <v>35</v>
      </c>
      <c r="L65" s="23" t="n">
        <f aca="false">IF(J65&lt;0,0,INT(J65/($B$8+$B$10)))</f>
        <v>0</v>
      </c>
      <c r="M65" s="23" t="n">
        <f aca="false">IF($A65&lt;=$G$5,$E$5,$E$5*(1-$H$5)^(L65+1))</f>
        <v>0</v>
      </c>
      <c r="N65" s="13" t="n">
        <f aca="false">IF($A65&lt;=$G$5,$E$5*$F$5/4,IF(K65&gt;=$B$8+$B$9,M65*$B$4*(1+$B$5)^(($G$5+$B$8+L65*($B$8+$B$10))/4)/4,0))</f>
        <v>0</v>
      </c>
      <c r="O65" s="13" t="n">
        <f aca="false">IF($A65&lt;=$G$5,$E$5*$F$5,IF(K65&gt;=$B$8,M65*$B$4*(1+$B$5)^(($G$5+$B$8+L65*($B$8+$B$10))/4),0))</f>
        <v>0</v>
      </c>
      <c r="P65" s="13" t="n">
        <f aca="false">IF($A65&lt;=$G$5,0,IF(K65=0,M65*$B$6*(1+$B$7)^(($G$5+L65*($B$8+$B$10))/4),0)+IF(K65=$B$8,$B$11*$B$4*(1+$B$5)^(($G$5+$B$8+L65*($B$8+$B$10))/4)*M65,0))</f>
        <v>0</v>
      </c>
      <c r="Q65" s="23" t="n">
        <f aca="false">IF($A65&lt;=$G$5,0,IF(K65&lt;$B$8,M65,0))</f>
        <v>0</v>
      </c>
      <c r="R65" s="23" t="n">
        <f aca="false">$A65-$G$6-1</f>
        <v>35</v>
      </c>
      <c r="S65" s="23" t="n">
        <f aca="false">IF(R65&lt;0,-1,MOD(R65,$B$8+$B$10))</f>
        <v>35</v>
      </c>
      <c r="T65" s="23" t="n">
        <f aca="false">IF(R65&lt;0,0,INT(R65/($B$8+$B$10)))</f>
        <v>0</v>
      </c>
      <c r="U65" s="23" t="n">
        <f aca="false">IF($A65&lt;=$G$6,$E$6,$E$6*(1-$H$6)^(T65+1))</f>
        <v>0</v>
      </c>
      <c r="V65" s="13" t="n">
        <f aca="false">IF($A65&lt;=$G$6,$E$6*$F$6/4,IF(S65&gt;=$B$8+$B$9,U65*$B$4*(1+$B$5)^(($G$6+$B$8+T65*($B$8+$B$10))/4)/4,0))</f>
        <v>0</v>
      </c>
      <c r="W65" s="13" t="n">
        <f aca="false">IF($A65&lt;=$G$6,$E$6*$F$6,IF(S65&gt;=$B$8,U65*$B$4*(1+$B$5)^(($G$6+$B$8+T65*($B$8+$B$10))/4),0))</f>
        <v>0</v>
      </c>
      <c r="X65" s="13" t="n">
        <f aca="false">IF($A65&lt;=$G$6,0,IF(S65=0,U65*$B$6*(1+$B$7)^(($G$6+T65*($B$8+$B$10))/4),0)+IF(S65=$B$8,$B$11*$B$4*(1+$B$5)^(($G$6+$B$8+T65*($B$8+$B$10))/4)*U65,0))</f>
        <v>0</v>
      </c>
      <c r="Y65" s="23" t="n">
        <f aca="false">IF($A65&lt;=$G$6,0,IF(S65&lt;$B$8,U65,0))</f>
        <v>0</v>
      </c>
      <c r="Z65" s="23" t="n">
        <f aca="false">$A65-$G$7-1</f>
        <v>35</v>
      </c>
      <c r="AA65" s="23" t="n">
        <f aca="false">IF(Z65&lt;0,-1,MOD(Z65,$B$8+$B$10))</f>
        <v>35</v>
      </c>
      <c r="AB65" s="23" t="n">
        <f aca="false">IF(Z65&lt;0,0,INT(Z65/($B$8+$B$10)))</f>
        <v>0</v>
      </c>
      <c r="AC65" s="23" t="n">
        <f aca="false">IF($A65&lt;=$G$7,$E$7,$E$7*(1-$H$7)^(AB65+1))</f>
        <v>0</v>
      </c>
      <c r="AD65" s="13" t="n">
        <f aca="false">IF($A65&lt;=$G$7,$E$7*$F$7/4,IF(AA65&gt;=$B$8+$B$9,AC65*$B$4*(1+$B$5)^(($G$7+$B$8+AB65*($B$8+$B$10))/4)/4,0))</f>
        <v>0</v>
      </c>
      <c r="AE65" s="13" t="n">
        <f aca="false">IF($A65&lt;=$G$7,$E$7*$F$7,IF(AA65&gt;=$B$8,AC65*$B$4*(1+$B$5)^(($G$7+$B$8+AB65*($B$8+$B$10))/4),0))</f>
        <v>0</v>
      </c>
      <c r="AF65" s="13" t="n">
        <f aca="false">IF($A65&lt;=$G$7,0,IF(AA65=0,AC65*$B$6*(1+$B$7)^(($G$7+AB65*($B$8+$B$10))/4),0)+IF(AA65=$B$8,$B$11*$B$4*(1+$B$5)^(($G$7+$B$8+AB65*($B$8+$B$10))/4)*AC65,0))</f>
        <v>0</v>
      </c>
      <c r="AG65" s="23" t="n">
        <f aca="false">IF($A65&lt;=$G$7,0,IF(AA65&lt;$B$8,AC65,0))</f>
        <v>0</v>
      </c>
      <c r="AH65" s="23" t="n">
        <f aca="false">$A65-$G$8-1</f>
        <v>35</v>
      </c>
      <c r="AI65" s="23" t="n">
        <f aca="false">IF(AH65&lt;0,-1,MOD(AH65,$B$8+$B$10))</f>
        <v>35</v>
      </c>
      <c r="AJ65" s="23" t="n">
        <f aca="false">IF(AH65&lt;0,0,INT(AH65/($B$8+$B$10)))</f>
        <v>0</v>
      </c>
      <c r="AK65" s="23" t="n">
        <f aca="false">IF($A65&lt;=$G$8,$E$8,$E$8*(1-$H$8)^(AJ65+1))</f>
        <v>0</v>
      </c>
      <c r="AL65" s="13" t="n">
        <f aca="false">IF($A65&lt;=$G$8,$E$8*$F$8/4,IF(AI65&gt;=$B$8+$B$9,AK65*$B$4*(1+$B$5)^(($G$8+$B$8+AJ65*($B$8+$B$10))/4)/4,0))</f>
        <v>0</v>
      </c>
      <c r="AM65" s="13" t="n">
        <f aca="false">IF($A65&lt;=$G$8,$E$8*$F$8,IF(AI65&gt;=$B$8,AK65*$B$4*(1+$B$5)^(($G$8+$B$8+AJ65*($B$8+$B$10))/4),0))</f>
        <v>0</v>
      </c>
      <c r="AN65" s="13" t="n">
        <f aca="false">IF($A65&lt;=$G$8,0,IF(AI65=0,AK65*$B$6*(1+$B$7)^(($G$8+AJ65*($B$8+$B$10))/4),0)+IF(AI65=$B$8,$B$11*$B$4*(1+$B$5)^(($G$8+$B$8+AJ65*($B$8+$B$10))/4)*AK65,0))</f>
        <v>0</v>
      </c>
      <c r="AO65" s="23" t="n">
        <f aca="false">IF($A65&lt;=$G$8,0,IF(AI65&lt;$B$8,AK65,0))</f>
        <v>0</v>
      </c>
      <c r="AP65" s="13" t="n">
        <f aca="false">F65+N65+V65+AD65+AL65</f>
        <v>1062321.38407794</v>
      </c>
      <c r="AQ65" s="13" t="n">
        <f aca="false">G65+O65+W65+AE65+AM65</f>
        <v>4249285.53631174</v>
      </c>
      <c r="AR65" s="13" t="n">
        <f aca="false">H65+P65+X65+AF65+AN65+IF($A65=$B$15,$B$14,0)</f>
        <v>0</v>
      </c>
      <c r="AS65" s="23" t="n">
        <f aca="false">I65+Q65+Y65+AG65+AO65</f>
        <v>0</v>
      </c>
      <c r="AT65" s="13" t="n">
        <f aca="false">AP65*(1-$B$12)-AS65*$B$13/4</f>
        <v>998582.101033259</v>
      </c>
      <c r="AU65" s="13" t="n">
        <f aca="false">IF($A65&lt;=$B$23,$B$22*$E$4/$B$23+$E$4*$B$13/4,0)</f>
        <v>0</v>
      </c>
      <c r="AV65" s="13" t="n">
        <f aca="false">AT65-AR65-AU65</f>
        <v>998582.101033259</v>
      </c>
      <c r="AW65" s="23" t="n">
        <f aca="false">(1+$B$16)^(-$A65/4)</f>
        <v>0.51079247487927</v>
      </c>
      <c r="AX65" s="13" t="n">
        <f aca="false">AV65*AW65</f>
        <v>510068.222756919</v>
      </c>
      <c r="AY65" s="13" t="n">
        <f aca="false">AV65</f>
        <v>998582.101033259</v>
      </c>
    </row>
    <row r="66" customFormat="false" ht="15" hidden="false" customHeight="false" outlineLevel="0" collapsed="false">
      <c r="A66" s="0" t="n">
        <v>37</v>
      </c>
      <c r="B66" s="0" t="n">
        <f aca="false">$A66-$G$4-1</f>
        <v>30</v>
      </c>
      <c r="C66" s="0" t="n">
        <f aca="false">IF(B66&lt;0,-1,MOD(B66,$B$8+$B$10))</f>
        <v>30</v>
      </c>
      <c r="D66" s="0" t="n">
        <f aca="false">IF(B66&lt;0,0,INT(B66/($B$8+$B$10)))</f>
        <v>0</v>
      </c>
      <c r="E66" s="0" t="n">
        <f aca="false">IF($A66&lt;=$G$4,$E$4,$E$4*(1-$H$4)^(D66+1))</f>
        <v>12000</v>
      </c>
      <c r="F66" s="13" t="n">
        <f aca="false">IF($A66&lt;=$G$4,$E$4*$F$4/4,IF(C66&gt;=$B$8+$B$9,E66*$B$4*(1+$B$5)^(($G$4+$B$8+D66*($B$8+$B$10))/4)/4,0))</f>
        <v>1062321.38407794</v>
      </c>
      <c r="G66" s="13" t="n">
        <f aca="false">IF($A66&lt;=$G$4,$E$4*$F$4,IF(C66&gt;=$B$8,E66*$B$4*(1+$B$5)^(($G$4+$B$8+D66*($B$8+$B$10))/4),0))</f>
        <v>4249285.53631174</v>
      </c>
      <c r="H66" s="13" t="n">
        <f aca="false">IF($A66&lt;=$G$4,0,IF(C66=0,E66*$B$6*(1+$B$7)^(($G$4+D66*($B$8+$B$10))/4),0)+IF(C66=$B$8,$B$11*$B$4*(1+$B$5)^(($G$4+$B$8+D66*($B$8+$B$10))/4)*E66,0))</f>
        <v>0</v>
      </c>
      <c r="I66" s="23" t="n">
        <f aca="false">IF($A66&lt;=$G$4,0,IF(C66&lt;$B$8,E66,0))</f>
        <v>0</v>
      </c>
      <c r="J66" s="23" t="n">
        <f aca="false">$A66-$G$5-1</f>
        <v>36</v>
      </c>
      <c r="K66" s="23" t="n">
        <f aca="false">IF(J66&lt;0,-1,MOD(J66,$B$8+$B$10))</f>
        <v>36</v>
      </c>
      <c r="L66" s="23" t="n">
        <f aca="false">IF(J66&lt;0,0,INT(J66/($B$8+$B$10)))</f>
        <v>0</v>
      </c>
      <c r="M66" s="23" t="n">
        <f aca="false">IF($A66&lt;=$G$5,$E$5,$E$5*(1-$H$5)^(L66+1))</f>
        <v>0</v>
      </c>
      <c r="N66" s="13" t="n">
        <f aca="false">IF($A66&lt;=$G$5,$E$5*$F$5/4,IF(K66&gt;=$B$8+$B$9,M66*$B$4*(1+$B$5)^(($G$5+$B$8+L66*($B$8+$B$10))/4)/4,0))</f>
        <v>0</v>
      </c>
      <c r="O66" s="13" t="n">
        <f aca="false">IF($A66&lt;=$G$5,$E$5*$F$5,IF(K66&gt;=$B$8,M66*$B$4*(1+$B$5)^(($G$5+$B$8+L66*($B$8+$B$10))/4),0))</f>
        <v>0</v>
      </c>
      <c r="P66" s="13" t="n">
        <f aca="false">IF($A66&lt;=$G$5,0,IF(K66=0,M66*$B$6*(1+$B$7)^(($G$5+L66*($B$8+$B$10))/4),0)+IF(K66=$B$8,$B$11*$B$4*(1+$B$5)^(($G$5+$B$8+L66*($B$8+$B$10))/4)*M66,0))</f>
        <v>0</v>
      </c>
      <c r="Q66" s="23" t="n">
        <f aca="false">IF($A66&lt;=$G$5,0,IF(K66&lt;$B$8,M66,0))</f>
        <v>0</v>
      </c>
      <c r="R66" s="23" t="n">
        <f aca="false">$A66-$G$6-1</f>
        <v>36</v>
      </c>
      <c r="S66" s="23" t="n">
        <f aca="false">IF(R66&lt;0,-1,MOD(R66,$B$8+$B$10))</f>
        <v>36</v>
      </c>
      <c r="T66" s="23" t="n">
        <f aca="false">IF(R66&lt;0,0,INT(R66/($B$8+$B$10)))</f>
        <v>0</v>
      </c>
      <c r="U66" s="23" t="n">
        <f aca="false">IF($A66&lt;=$G$6,$E$6,$E$6*(1-$H$6)^(T66+1))</f>
        <v>0</v>
      </c>
      <c r="V66" s="13" t="n">
        <f aca="false">IF($A66&lt;=$G$6,$E$6*$F$6/4,IF(S66&gt;=$B$8+$B$9,U66*$B$4*(1+$B$5)^(($G$6+$B$8+T66*($B$8+$B$10))/4)/4,0))</f>
        <v>0</v>
      </c>
      <c r="W66" s="13" t="n">
        <f aca="false">IF($A66&lt;=$G$6,$E$6*$F$6,IF(S66&gt;=$B$8,U66*$B$4*(1+$B$5)^(($G$6+$B$8+T66*($B$8+$B$10))/4),0))</f>
        <v>0</v>
      </c>
      <c r="X66" s="13" t="n">
        <f aca="false">IF($A66&lt;=$G$6,0,IF(S66=0,U66*$B$6*(1+$B$7)^(($G$6+T66*($B$8+$B$10))/4),0)+IF(S66=$B$8,$B$11*$B$4*(1+$B$5)^(($G$6+$B$8+T66*($B$8+$B$10))/4)*U66,0))</f>
        <v>0</v>
      </c>
      <c r="Y66" s="23" t="n">
        <f aca="false">IF($A66&lt;=$G$6,0,IF(S66&lt;$B$8,U66,0))</f>
        <v>0</v>
      </c>
      <c r="Z66" s="23" t="n">
        <f aca="false">$A66-$G$7-1</f>
        <v>36</v>
      </c>
      <c r="AA66" s="23" t="n">
        <f aca="false">IF(Z66&lt;0,-1,MOD(Z66,$B$8+$B$10))</f>
        <v>36</v>
      </c>
      <c r="AB66" s="23" t="n">
        <f aca="false">IF(Z66&lt;0,0,INT(Z66/($B$8+$B$10)))</f>
        <v>0</v>
      </c>
      <c r="AC66" s="23" t="n">
        <f aca="false">IF($A66&lt;=$G$7,$E$7,$E$7*(1-$H$7)^(AB66+1))</f>
        <v>0</v>
      </c>
      <c r="AD66" s="13" t="n">
        <f aca="false">IF($A66&lt;=$G$7,$E$7*$F$7/4,IF(AA66&gt;=$B$8+$B$9,AC66*$B$4*(1+$B$5)^(($G$7+$B$8+AB66*($B$8+$B$10))/4)/4,0))</f>
        <v>0</v>
      </c>
      <c r="AE66" s="13" t="n">
        <f aca="false">IF($A66&lt;=$G$7,$E$7*$F$7,IF(AA66&gt;=$B$8,AC66*$B$4*(1+$B$5)^(($G$7+$B$8+AB66*($B$8+$B$10))/4),0))</f>
        <v>0</v>
      </c>
      <c r="AF66" s="13" t="n">
        <f aca="false">IF($A66&lt;=$G$7,0,IF(AA66=0,AC66*$B$6*(1+$B$7)^(($G$7+AB66*($B$8+$B$10))/4),0)+IF(AA66=$B$8,$B$11*$B$4*(1+$B$5)^(($G$7+$B$8+AB66*($B$8+$B$10))/4)*AC66,0))</f>
        <v>0</v>
      </c>
      <c r="AG66" s="23" t="n">
        <f aca="false">IF($A66&lt;=$G$7,0,IF(AA66&lt;$B$8,AC66,0))</f>
        <v>0</v>
      </c>
      <c r="AH66" s="23" t="n">
        <f aca="false">$A66-$G$8-1</f>
        <v>36</v>
      </c>
      <c r="AI66" s="23" t="n">
        <f aca="false">IF(AH66&lt;0,-1,MOD(AH66,$B$8+$B$10))</f>
        <v>36</v>
      </c>
      <c r="AJ66" s="23" t="n">
        <f aca="false">IF(AH66&lt;0,0,INT(AH66/($B$8+$B$10)))</f>
        <v>0</v>
      </c>
      <c r="AK66" s="23" t="n">
        <f aca="false">IF($A66&lt;=$G$8,$E$8,$E$8*(1-$H$8)^(AJ66+1))</f>
        <v>0</v>
      </c>
      <c r="AL66" s="13" t="n">
        <f aca="false">IF($A66&lt;=$G$8,$E$8*$F$8/4,IF(AI66&gt;=$B$8+$B$9,AK66*$B$4*(1+$B$5)^(($G$8+$B$8+AJ66*($B$8+$B$10))/4)/4,0))</f>
        <v>0</v>
      </c>
      <c r="AM66" s="13" t="n">
        <f aca="false">IF($A66&lt;=$G$8,$E$8*$F$8,IF(AI66&gt;=$B$8,AK66*$B$4*(1+$B$5)^(($G$8+$B$8+AJ66*($B$8+$B$10))/4),0))</f>
        <v>0</v>
      </c>
      <c r="AN66" s="13" t="n">
        <f aca="false">IF($A66&lt;=$G$8,0,IF(AI66=0,AK66*$B$6*(1+$B$7)^(($G$8+AJ66*($B$8+$B$10))/4),0)+IF(AI66=$B$8,$B$11*$B$4*(1+$B$5)^(($G$8+$B$8+AJ66*($B$8+$B$10))/4)*AK66,0))</f>
        <v>0</v>
      </c>
      <c r="AO66" s="23" t="n">
        <f aca="false">IF($A66&lt;=$G$8,0,IF(AI66&lt;$B$8,AK66,0))</f>
        <v>0</v>
      </c>
      <c r="AP66" s="13" t="n">
        <f aca="false">F66+N66+V66+AD66+AL66</f>
        <v>1062321.38407794</v>
      </c>
      <c r="AQ66" s="13" t="n">
        <f aca="false">G66+O66+W66+AE66+AM66</f>
        <v>4249285.53631174</v>
      </c>
      <c r="AR66" s="13" t="n">
        <f aca="false">H66+P66+X66+AF66+AN66+IF($A66=$B$15,$B$14,0)</f>
        <v>0</v>
      </c>
      <c r="AS66" s="23" t="n">
        <f aca="false">I66+Q66+Y66+AG66+AO66</f>
        <v>0</v>
      </c>
      <c r="AT66" s="13" t="n">
        <f aca="false">AP66*(1-$B$12)-AS66*$B$13/4</f>
        <v>998582.101033259</v>
      </c>
      <c r="AU66" s="13" t="n">
        <f aca="false">IF($A66&lt;=$B$23,$B$22*$E$4/$B$23+$E$4*$B$13/4,0)</f>
        <v>0</v>
      </c>
      <c r="AV66" s="13" t="n">
        <f aca="false">AT66-AR66-AU66</f>
        <v>998582.101033259</v>
      </c>
      <c r="AW66" s="23" t="n">
        <f aca="false">(1+$B$16)^(-$A66/4)</f>
        <v>0.501349020514149</v>
      </c>
      <c r="AX66" s="13" t="n">
        <f aca="false">AV66*AW66</f>
        <v>500638.158255985</v>
      </c>
      <c r="AY66" s="13" t="n">
        <f aca="false">AV66</f>
        <v>998582.101033259</v>
      </c>
    </row>
    <row r="67" customFormat="false" ht="15" hidden="false" customHeight="false" outlineLevel="0" collapsed="false">
      <c r="A67" s="0" t="n">
        <v>38</v>
      </c>
      <c r="B67" s="0" t="n">
        <f aca="false">$A67-$G$4-1</f>
        <v>31</v>
      </c>
      <c r="C67" s="0" t="n">
        <f aca="false">IF(B67&lt;0,-1,MOD(B67,$B$8+$B$10))</f>
        <v>31</v>
      </c>
      <c r="D67" s="0" t="n">
        <f aca="false">IF(B67&lt;0,0,INT(B67/($B$8+$B$10)))</f>
        <v>0</v>
      </c>
      <c r="E67" s="0" t="n">
        <f aca="false">IF($A67&lt;=$G$4,$E$4,$E$4*(1-$H$4)^(D67+1))</f>
        <v>12000</v>
      </c>
      <c r="F67" s="13" t="n">
        <f aca="false">IF($A67&lt;=$G$4,$E$4*$F$4/4,IF(C67&gt;=$B$8+$B$9,E67*$B$4*(1+$B$5)^(($G$4+$B$8+D67*($B$8+$B$10))/4)/4,0))</f>
        <v>1062321.38407794</v>
      </c>
      <c r="G67" s="13" t="n">
        <f aca="false">IF($A67&lt;=$G$4,$E$4*$F$4,IF(C67&gt;=$B$8,E67*$B$4*(1+$B$5)^(($G$4+$B$8+D67*($B$8+$B$10))/4),0))</f>
        <v>4249285.53631174</v>
      </c>
      <c r="H67" s="13" t="n">
        <f aca="false">IF($A67&lt;=$G$4,0,IF(C67=0,E67*$B$6*(1+$B$7)^(($G$4+D67*($B$8+$B$10))/4),0)+IF(C67=$B$8,$B$11*$B$4*(1+$B$5)^(($G$4+$B$8+D67*($B$8+$B$10))/4)*E67,0))</f>
        <v>0</v>
      </c>
      <c r="I67" s="23" t="n">
        <f aca="false">IF($A67&lt;=$G$4,0,IF(C67&lt;$B$8,E67,0))</f>
        <v>0</v>
      </c>
      <c r="J67" s="23" t="n">
        <f aca="false">$A67-$G$5-1</f>
        <v>37</v>
      </c>
      <c r="K67" s="23" t="n">
        <f aca="false">IF(J67&lt;0,-1,MOD(J67,$B$8+$B$10))</f>
        <v>37</v>
      </c>
      <c r="L67" s="23" t="n">
        <f aca="false">IF(J67&lt;0,0,INT(J67/($B$8+$B$10)))</f>
        <v>0</v>
      </c>
      <c r="M67" s="23" t="n">
        <f aca="false">IF($A67&lt;=$G$5,$E$5,$E$5*(1-$H$5)^(L67+1))</f>
        <v>0</v>
      </c>
      <c r="N67" s="13" t="n">
        <f aca="false">IF($A67&lt;=$G$5,$E$5*$F$5/4,IF(K67&gt;=$B$8+$B$9,M67*$B$4*(1+$B$5)^(($G$5+$B$8+L67*($B$8+$B$10))/4)/4,0))</f>
        <v>0</v>
      </c>
      <c r="O67" s="13" t="n">
        <f aca="false">IF($A67&lt;=$G$5,$E$5*$F$5,IF(K67&gt;=$B$8,M67*$B$4*(1+$B$5)^(($G$5+$B$8+L67*($B$8+$B$10))/4),0))</f>
        <v>0</v>
      </c>
      <c r="P67" s="13" t="n">
        <f aca="false">IF($A67&lt;=$G$5,0,IF(K67=0,M67*$B$6*(1+$B$7)^(($G$5+L67*($B$8+$B$10))/4),0)+IF(K67=$B$8,$B$11*$B$4*(1+$B$5)^(($G$5+$B$8+L67*($B$8+$B$10))/4)*M67,0))</f>
        <v>0</v>
      </c>
      <c r="Q67" s="23" t="n">
        <f aca="false">IF($A67&lt;=$G$5,0,IF(K67&lt;$B$8,M67,0))</f>
        <v>0</v>
      </c>
      <c r="R67" s="23" t="n">
        <f aca="false">$A67-$G$6-1</f>
        <v>37</v>
      </c>
      <c r="S67" s="23" t="n">
        <f aca="false">IF(R67&lt;0,-1,MOD(R67,$B$8+$B$10))</f>
        <v>37</v>
      </c>
      <c r="T67" s="23" t="n">
        <f aca="false">IF(R67&lt;0,0,INT(R67/($B$8+$B$10)))</f>
        <v>0</v>
      </c>
      <c r="U67" s="23" t="n">
        <f aca="false">IF($A67&lt;=$G$6,$E$6,$E$6*(1-$H$6)^(T67+1))</f>
        <v>0</v>
      </c>
      <c r="V67" s="13" t="n">
        <f aca="false">IF($A67&lt;=$G$6,$E$6*$F$6/4,IF(S67&gt;=$B$8+$B$9,U67*$B$4*(1+$B$5)^(($G$6+$B$8+T67*($B$8+$B$10))/4)/4,0))</f>
        <v>0</v>
      </c>
      <c r="W67" s="13" t="n">
        <f aca="false">IF($A67&lt;=$G$6,$E$6*$F$6,IF(S67&gt;=$B$8,U67*$B$4*(1+$B$5)^(($G$6+$B$8+T67*($B$8+$B$10))/4),0))</f>
        <v>0</v>
      </c>
      <c r="X67" s="13" t="n">
        <f aca="false">IF($A67&lt;=$G$6,0,IF(S67=0,U67*$B$6*(1+$B$7)^(($G$6+T67*($B$8+$B$10))/4),0)+IF(S67=$B$8,$B$11*$B$4*(1+$B$5)^(($G$6+$B$8+T67*($B$8+$B$10))/4)*U67,0))</f>
        <v>0</v>
      </c>
      <c r="Y67" s="23" t="n">
        <f aca="false">IF($A67&lt;=$G$6,0,IF(S67&lt;$B$8,U67,0))</f>
        <v>0</v>
      </c>
      <c r="Z67" s="23" t="n">
        <f aca="false">$A67-$G$7-1</f>
        <v>37</v>
      </c>
      <c r="AA67" s="23" t="n">
        <f aca="false">IF(Z67&lt;0,-1,MOD(Z67,$B$8+$B$10))</f>
        <v>37</v>
      </c>
      <c r="AB67" s="23" t="n">
        <f aca="false">IF(Z67&lt;0,0,INT(Z67/($B$8+$B$10)))</f>
        <v>0</v>
      </c>
      <c r="AC67" s="23" t="n">
        <f aca="false">IF($A67&lt;=$G$7,$E$7,$E$7*(1-$H$7)^(AB67+1))</f>
        <v>0</v>
      </c>
      <c r="AD67" s="13" t="n">
        <f aca="false">IF($A67&lt;=$G$7,$E$7*$F$7/4,IF(AA67&gt;=$B$8+$B$9,AC67*$B$4*(1+$B$5)^(($G$7+$B$8+AB67*($B$8+$B$10))/4)/4,0))</f>
        <v>0</v>
      </c>
      <c r="AE67" s="13" t="n">
        <f aca="false">IF($A67&lt;=$G$7,$E$7*$F$7,IF(AA67&gt;=$B$8,AC67*$B$4*(1+$B$5)^(($G$7+$B$8+AB67*($B$8+$B$10))/4),0))</f>
        <v>0</v>
      </c>
      <c r="AF67" s="13" t="n">
        <f aca="false">IF($A67&lt;=$G$7,0,IF(AA67=0,AC67*$B$6*(1+$B$7)^(($G$7+AB67*($B$8+$B$10))/4),0)+IF(AA67=$B$8,$B$11*$B$4*(1+$B$5)^(($G$7+$B$8+AB67*($B$8+$B$10))/4)*AC67,0))</f>
        <v>0</v>
      </c>
      <c r="AG67" s="23" t="n">
        <f aca="false">IF($A67&lt;=$G$7,0,IF(AA67&lt;$B$8,AC67,0))</f>
        <v>0</v>
      </c>
      <c r="AH67" s="23" t="n">
        <f aca="false">$A67-$G$8-1</f>
        <v>37</v>
      </c>
      <c r="AI67" s="23" t="n">
        <f aca="false">IF(AH67&lt;0,-1,MOD(AH67,$B$8+$B$10))</f>
        <v>37</v>
      </c>
      <c r="AJ67" s="23" t="n">
        <f aca="false">IF(AH67&lt;0,0,INT(AH67/($B$8+$B$10)))</f>
        <v>0</v>
      </c>
      <c r="AK67" s="23" t="n">
        <f aca="false">IF($A67&lt;=$G$8,$E$8,$E$8*(1-$H$8)^(AJ67+1))</f>
        <v>0</v>
      </c>
      <c r="AL67" s="13" t="n">
        <f aca="false">IF($A67&lt;=$G$8,$E$8*$F$8/4,IF(AI67&gt;=$B$8+$B$9,AK67*$B$4*(1+$B$5)^(($G$8+$B$8+AJ67*($B$8+$B$10))/4)/4,0))</f>
        <v>0</v>
      </c>
      <c r="AM67" s="13" t="n">
        <f aca="false">IF($A67&lt;=$G$8,$E$8*$F$8,IF(AI67&gt;=$B$8,AK67*$B$4*(1+$B$5)^(($G$8+$B$8+AJ67*($B$8+$B$10))/4),0))</f>
        <v>0</v>
      </c>
      <c r="AN67" s="13" t="n">
        <f aca="false">IF($A67&lt;=$G$8,0,IF(AI67=0,AK67*$B$6*(1+$B$7)^(($G$8+AJ67*($B$8+$B$10))/4),0)+IF(AI67=$B$8,$B$11*$B$4*(1+$B$5)^(($G$8+$B$8+AJ67*($B$8+$B$10))/4)*AK67,0))</f>
        <v>0</v>
      </c>
      <c r="AO67" s="23" t="n">
        <f aca="false">IF($A67&lt;=$G$8,0,IF(AI67&lt;$B$8,AK67,0))</f>
        <v>0</v>
      </c>
      <c r="AP67" s="13" t="n">
        <f aca="false">F67+N67+V67+AD67+AL67</f>
        <v>1062321.38407794</v>
      </c>
      <c r="AQ67" s="13" t="n">
        <f aca="false">G67+O67+W67+AE67+AM67</f>
        <v>4249285.53631174</v>
      </c>
      <c r="AR67" s="13" t="n">
        <f aca="false">H67+P67+X67+AF67+AN67+IF($A67=$B$15,$B$14,0)</f>
        <v>0</v>
      </c>
      <c r="AS67" s="23" t="n">
        <f aca="false">I67+Q67+Y67+AG67+AO67</f>
        <v>0</v>
      </c>
      <c r="AT67" s="13" t="n">
        <f aca="false">AP67*(1-$B$12)-AS67*$B$13/4</f>
        <v>998582.101033259</v>
      </c>
      <c r="AU67" s="13" t="n">
        <f aca="false">IF($A67&lt;=$B$23,$B$22*$E$4/$B$23+$E$4*$B$13/4,0)</f>
        <v>0</v>
      </c>
      <c r="AV67" s="13" t="n">
        <f aca="false">AT67-AR67-AU67</f>
        <v>998582.101033259</v>
      </c>
      <c r="AW67" s="23" t="n">
        <f aca="false">(1+$B$16)^(-$A67/4)</f>
        <v>0.492080155311421</v>
      </c>
      <c r="AX67" s="13" t="n">
        <f aca="false">AV67*AW67</f>
        <v>491382.435367652</v>
      </c>
      <c r="AY67" s="13" t="n">
        <f aca="false">AV67</f>
        <v>998582.101033259</v>
      </c>
    </row>
    <row r="68" customFormat="false" ht="15" hidden="false" customHeight="false" outlineLevel="0" collapsed="false">
      <c r="A68" s="0" t="n">
        <v>39</v>
      </c>
      <c r="B68" s="0" t="n">
        <f aca="false">$A68-$G$4-1</f>
        <v>32</v>
      </c>
      <c r="C68" s="0" t="n">
        <f aca="false">IF(B68&lt;0,-1,MOD(B68,$B$8+$B$10))</f>
        <v>32</v>
      </c>
      <c r="D68" s="0" t="n">
        <f aca="false">IF(B68&lt;0,0,INT(B68/($B$8+$B$10)))</f>
        <v>0</v>
      </c>
      <c r="E68" s="0" t="n">
        <f aca="false">IF($A68&lt;=$G$4,$E$4,$E$4*(1-$H$4)^(D68+1))</f>
        <v>12000</v>
      </c>
      <c r="F68" s="13" t="n">
        <f aca="false">IF($A68&lt;=$G$4,$E$4*$F$4/4,IF(C68&gt;=$B$8+$B$9,E68*$B$4*(1+$B$5)^(($G$4+$B$8+D68*($B$8+$B$10))/4)/4,0))</f>
        <v>1062321.38407794</v>
      </c>
      <c r="G68" s="13" t="n">
        <f aca="false">IF($A68&lt;=$G$4,$E$4*$F$4,IF(C68&gt;=$B$8,E68*$B$4*(1+$B$5)^(($G$4+$B$8+D68*($B$8+$B$10))/4),0))</f>
        <v>4249285.53631174</v>
      </c>
      <c r="H68" s="13" t="n">
        <f aca="false">IF($A68&lt;=$G$4,0,IF(C68=0,E68*$B$6*(1+$B$7)^(($G$4+D68*($B$8+$B$10))/4),0)+IF(C68=$B$8,$B$11*$B$4*(1+$B$5)^(($G$4+$B$8+D68*($B$8+$B$10))/4)*E68,0))</f>
        <v>0</v>
      </c>
      <c r="I68" s="23" t="n">
        <f aca="false">IF($A68&lt;=$G$4,0,IF(C68&lt;$B$8,E68,0))</f>
        <v>0</v>
      </c>
      <c r="J68" s="23" t="n">
        <f aca="false">$A68-$G$5-1</f>
        <v>38</v>
      </c>
      <c r="K68" s="23" t="n">
        <f aca="false">IF(J68&lt;0,-1,MOD(J68,$B$8+$B$10))</f>
        <v>38</v>
      </c>
      <c r="L68" s="23" t="n">
        <f aca="false">IF(J68&lt;0,0,INT(J68/($B$8+$B$10)))</f>
        <v>0</v>
      </c>
      <c r="M68" s="23" t="n">
        <f aca="false">IF($A68&lt;=$G$5,$E$5,$E$5*(1-$H$5)^(L68+1))</f>
        <v>0</v>
      </c>
      <c r="N68" s="13" t="n">
        <f aca="false">IF($A68&lt;=$G$5,$E$5*$F$5/4,IF(K68&gt;=$B$8+$B$9,M68*$B$4*(1+$B$5)^(($G$5+$B$8+L68*($B$8+$B$10))/4)/4,0))</f>
        <v>0</v>
      </c>
      <c r="O68" s="13" t="n">
        <f aca="false">IF($A68&lt;=$G$5,$E$5*$F$5,IF(K68&gt;=$B$8,M68*$B$4*(1+$B$5)^(($G$5+$B$8+L68*($B$8+$B$10))/4),0))</f>
        <v>0</v>
      </c>
      <c r="P68" s="13" t="n">
        <f aca="false">IF($A68&lt;=$G$5,0,IF(K68=0,M68*$B$6*(1+$B$7)^(($G$5+L68*($B$8+$B$10))/4),0)+IF(K68=$B$8,$B$11*$B$4*(1+$B$5)^(($G$5+$B$8+L68*($B$8+$B$10))/4)*M68,0))</f>
        <v>0</v>
      </c>
      <c r="Q68" s="23" t="n">
        <f aca="false">IF($A68&lt;=$G$5,0,IF(K68&lt;$B$8,M68,0))</f>
        <v>0</v>
      </c>
      <c r="R68" s="23" t="n">
        <f aca="false">$A68-$G$6-1</f>
        <v>38</v>
      </c>
      <c r="S68" s="23" t="n">
        <f aca="false">IF(R68&lt;0,-1,MOD(R68,$B$8+$B$10))</f>
        <v>38</v>
      </c>
      <c r="T68" s="23" t="n">
        <f aca="false">IF(R68&lt;0,0,INT(R68/($B$8+$B$10)))</f>
        <v>0</v>
      </c>
      <c r="U68" s="23" t="n">
        <f aca="false">IF($A68&lt;=$G$6,$E$6,$E$6*(1-$H$6)^(T68+1))</f>
        <v>0</v>
      </c>
      <c r="V68" s="13" t="n">
        <f aca="false">IF($A68&lt;=$G$6,$E$6*$F$6/4,IF(S68&gt;=$B$8+$B$9,U68*$B$4*(1+$B$5)^(($G$6+$B$8+T68*($B$8+$B$10))/4)/4,0))</f>
        <v>0</v>
      </c>
      <c r="W68" s="13" t="n">
        <f aca="false">IF($A68&lt;=$G$6,$E$6*$F$6,IF(S68&gt;=$B$8,U68*$B$4*(1+$B$5)^(($G$6+$B$8+T68*($B$8+$B$10))/4),0))</f>
        <v>0</v>
      </c>
      <c r="X68" s="13" t="n">
        <f aca="false">IF($A68&lt;=$G$6,0,IF(S68=0,U68*$B$6*(1+$B$7)^(($G$6+T68*($B$8+$B$10))/4),0)+IF(S68=$B$8,$B$11*$B$4*(1+$B$5)^(($G$6+$B$8+T68*($B$8+$B$10))/4)*U68,0))</f>
        <v>0</v>
      </c>
      <c r="Y68" s="23" t="n">
        <f aca="false">IF($A68&lt;=$G$6,0,IF(S68&lt;$B$8,U68,0))</f>
        <v>0</v>
      </c>
      <c r="Z68" s="23" t="n">
        <f aca="false">$A68-$G$7-1</f>
        <v>38</v>
      </c>
      <c r="AA68" s="23" t="n">
        <f aca="false">IF(Z68&lt;0,-1,MOD(Z68,$B$8+$B$10))</f>
        <v>38</v>
      </c>
      <c r="AB68" s="23" t="n">
        <f aca="false">IF(Z68&lt;0,0,INT(Z68/($B$8+$B$10)))</f>
        <v>0</v>
      </c>
      <c r="AC68" s="23" t="n">
        <f aca="false">IF($A68&lt;=$G$7,$E$7,$E$7*(1-$H$7)^(AB68+1))</f>
        <v>0</v>
      </c>
      <c r="AD68" s="13" t="n">
        <f aca="false">IF($A68&lt;=$G$7,$E$7*$F$7/4,IF(AA68&gt;=$B$8+$B$9,AC68*$B$4*(1+$B$5)^(($G$7+$B$8+AB68*($B$8+$B$10))/4)/4,0))</f>
        <v>0</v>
      </c>
      <c r="AE68" s="13" t="n">
        <f aca="false">IF($A68&lt;=$G$7,$E$7*$F$7,IF(AA68&gt;=$B$8,AC68*$B$4*(1+$B$5)^(($G$7+$B$8+AB68*($B$8+$B$10))/4),0))</f>
        <v>0</v>
      </c>
      <c r="AF68" s="13" t="n">
        <f aca="false">IF($A68&lt;=$G$7,0,IF(AA68=0,AC68*$B$6*(1+$B$7)^(($G$7+AB68*($B$8+$B$10))/4),0)+IF(AA68=$B$8,$B$11*$B$4*(1+$B$5)^(($G$7+$B$8+AB68*($B$8+$B$10))/4)*AC68,0))</f>
        <v>0</v>
      </c>
      <c r="AG68" s="23" t="n">
        <f aca="false">IF($A68&lt;=$G$7,0,IF(AA68&lt;$B$8,AC68,0))</f>
        <v>0</v>
      </c>
      <c r="AH68" s="23" t="n">
        <f aca="false">$A68-$G$8-1</f>
        <v>38</v>
      </c>
      <c r="AI68" s="23" t="n">
        <f aca="false">IF(AH68&lt;0,-1,MOD(AH68,$B$8+$B$10))</f>
        <v>38</v>
      </c>
      <c r="AJ68" s="23" t="n">
        <f aca="false">IF(AH68&lt;0,0,INT(AH68/($B$8+$B$10)))</f>
        <v>0</v>
      </c>
      <c r="AK68" s="23" t="n">
        <f aca="false">IF($A68&lt;=$G$8,$E$8,$E$8*(1-$H$8)^(AJ68+1))</f>
        <v>0</v>
      </c>
      <c r="AL68" s="13" t="n">
        <f aca="false">IF($A68&lt;=$G$8,$E$8*$F$8/4,IF(AI68&gt;=$B$8+$B$9,AK68*$B$4*(1+$B$5)^(($G$8+$B$8+AJ68*($B$8+$B$10))/4)/4,0))</f>
        <v>0</v>
      </c>
      <c r="AM68" s="13" t="n">
        <f aca="false">IF($A68&lt;=$G$8,$E$8*$F$8,IF(AI68&gt;=$B$8,AK68*$B$4*(1+$B$5)^(($G$8+$B$8+AJ68*($B$8+$B$10))/4),0))</f>
        <v>0</v>
      </c>
      <c r="AN68" s="13" t="n">
        <f aca="false">IF($A68&lt;=$G$8,0,IF(AI68=0,AK68*$B$6*(1+$B$7)^(($G$8+AJ68*($B$8+$B$10))/4),0)+IF(AI68=$B$8,$B$11*$B$4*(1+$B$5)^(($G$8+$B$8+AJ68*($B$8+$B$10))/4)*AK68,0))</f>
        <v>0</v>
      </c>
      <c r="AO68" s="23" t="n">
        <f aca="false">IF($A68&lt;=$G$8,0,IF(AI68&lt;$B$8,AK68,0))</f>
        <v>0</v>
      </c>
      <c r="AP68" s="13" t="n">
        <f aca="false">F68+N68+V68+AD68+AL68</f>
        <v>1062321.38407794</v>
      </c>
      <c r="AQ68" s="13" t="n">
        <f aca="false">G68+O68+W68+AE68+AM68</f>
        <v>4249285.53631174</v>
      </c>
      <c r="AR68" s="13" t="n">
        <f aca="false">H68+P68+X68+AF68+AN68+IF($A68=$B$15,$B$14,0)</f>
        <v>0</v>
      </c>
      <c r="AS68" s="23" t="n">
        <f aca="false">I68+Q68+Y68+AG68+AO68</f>
        <v>0</v>
      </c>
      <c r="AT68" s="13" t="n">
        <f aca="false">AP68*(1-$B$12)-AS68*$B$13/4</f>
        <v>998582.101033259</v>
      </c>
      <c r="AU68" s="13" t="n">
        <f aca="false">IF($A68&lt;=$B$23,$B$22*$E$4/$B$23+$E$4*$B$13/4,0)</f>
        <v>0</v>
      </c>
      <c r="AV68" s="13" t="n">
        <f aca="false">AT68-AR68-AU68</f>
        <v>998582.101033259</v>
      </c>
      <c r="AW68" s="23" t="n">
        <f aca="false">(1+$B$16)^(-$A68/4)</f>
        <v>0.482982651492941</v>
      </c>
      <c r="AX68" s="13" t="n">
        <f aca="false">AV68*AW68</f>
        <v>482297.830890436</v>
      </c>
      <c r="AY68" s="13" t="n">
        <f aca="false">AV68</f>
        <v>998582.101033259</v>
      </c>
    </row>
    <row r="69" customFormat="false" ht="15" hidden="false" customHeight="false" outlineLevel="0" collapsed="false">
      <c r="A69" s="0" t="n">
        <v>40</v>
      </c>
      <c r="B69" s="0" t="n">
        <f aca="false">$A69-$G$4-1</f>
        <v>33</v>
      </c>
      <c r="C69" s="0" t="n">
        <f aca="false">IF(B69&lt;0,-1,MOD(B69,$B$8+$B$10))</f>
        <v>33</v>
      </c>
      <c r="D69" s="0" t="n">
        <f aca="false">IF(B69&lt;0,0,INT(B69/($B$8+$B$10)))</f>
        <v>0</v>
      </c>
      <c r="E69" s="0" t="n">
        <f aca="false">IF($A69&lt;=$G$4,$E$4,$E$4*(1-$H$4)^(D69+1))</f>
        <v>12000</v>
      </c>
      <c r="F69" s="13" t="n">
        <f aca="false">IF($A69&lt;=$G$4,$E$4*$F$4/4,IF(C69&gt;=$B$8+$B$9,E69*$B$4*(1+$B$5)^(($G$4+$B$8+D69*($B$8+$B$10))/4)/4,0))</f>
        <v>1062321.38407794</v>
      </c>
      <c r="G69" s="13" t="n">
        <f aca="false">IF($A69&lt;=$G$4,$E$4*$F$4,IF(C69&gt;=$B$8,E69*$B$4*(1+$B$5)^(($G$4+$B$8+D69*($B$8+$B$10))/4),0))</f>
        <v>4249285.53631174</v>
      </c>
      <c r="H69" s="13" t="n">
        <f aca="false">IF($A69&lt;=$G$4,0,IF(C69=0,E69*$B$6*(1+$B$7)^(($G$4+D69*($B$8+$B$10))/4),0)+IF(C69=$B$8,$B$11*$B$4*(1+$B$5)^(($G$4+$B$8+D69*($B$8+$B$10))/4)*E69,0))</f>
        <v>0</v>
      </c>
      <c r="I69" s="23" t="n">
        <f aca="false">IF($A69&lt;=$G$4,0,IF(C69&lt;$B$8,E69,0))</f>
        <v>0</v>
      </c>
      <c r="J69" s="23" t="n">
        <f aca="false">$A69-$G$5-1</f>
        <v>39</v>
      </c>
      <c r="K69" s="23" t="n">
        <f aca="false">IF(J69&lt;0,-1,MOD(J69,$B$8+$B$10))</f>
        <v>39</v>
      </c>
      <c r="L69" s="23" t="n">
        <f aca="false">IF(J69&lt;0,0,INT(J69/($B$8+$B$10)))</f>
        <v>0</v>
      </c>
      <c r="M69" s="23" t="n">
        <f aca="false">IF($A69&lt;=$G$5,$E$5,$E$5*(1-$H$5)^(L69+1))</f>
        <v>0</v>
      </c>
      <c r="N69" s="13" t="n">
        <f aca="false">IF($A69&lt;=$G$5,$E$5*$F$5/4,IF(K69&gt;=$B$8+$B$9,M69*$B$4*(1+$B$5)^(($G$5+$B$8+L69*($B$8+$B$10))/4)/4,0))</f>
        <v>0</v>
      </c>
      <c r="O69" s="13" t="n">
        <f aca="false">IF($A69&lt;=$G$5,$E$5*$F$5,IF(K69&gt;=$B$8,M69*$B$4*(1+$B$5)^(($G$5+$B$8+L69*($B$8+$B$10))/4),0))</f>
        <v>0</v>
      </c>
      <c r="P69" s="13" t="n">
        <f aca="false">IF($A69&lt;=$G$5,0,IF(K69=0,M69*$B$6*(1+$B$7)^(($G$5+L69*($B$8+$B$10))/4),0)+IF(K69=$B$8,$B$11*$B$4*(1+$B$5)^(($G$5+$B$8+L69*($B$8+$B$10))/4)*M69,0))</f>
        <v>0</v>
      </c>
      <c r="Q69" s="23" t="n">
        <f aca="false">IF($A69&lt;=$G$5,0,IF(K69&lt;$B$8,M69,0))</f>
        <v>0</v>
      </c>
      <c r="R69" s="23" t="n">
        <f aca="false">$A69-$G$6-1</f>
        <v>39</v>
      </c>
      <c r="S69" s="23" t="n">
        <f aca="false">IF(R69&lt;0,-1,MOD(R69,$B$8+$B$10))</f>
        <v>39</v>
      </c>
      <c r="T69" s="23" t="n">
        <f aca="false">IF(R69&lt;0,0,INT(R69/($B$8+$B$10)))</f>
        <v>0</v>
      </c>
      <c r="U69" s="23" t="n">
        <f aca="false">IF($A69&lt;=$G$6,$E$6,$E$6*(1-$H$6)^(T69+1))</f>
        <v>0</v>
      </c>
      <c r="V69" s="13" t="n">
        <f aca="false">IF($A69&lt;=$G$6,$E$6*$F$6/4,IF(S69&gt;=$B$8+$B$9,U69*$B$4*(1+$B$5)^(($G$6+$B$8+T69*($B$8+$B$10))/4)/4,0))</f>
        <v>0</v>
      </c>
      <c r="W69" s="13" t="n">
        <f aca="false">IF($A69&lt;=$G$6,$E$6*$F$6,IF(S69&gt;=$B$8,U69*$B$4*(1+$B$5)^(($G$6+$B$8+T69*($B$8+$B$10))/4),0))</f>
        <v>0</v>
      </c>
      <c r="X69" s="13" t="n">
        <f aca="false">IF($A69&lt;=$G$6,0,IF(S69=0,U69*$B$6*(1+$B$7)^(($G$6+T69*($B$8+$B$10))/4),0)+IF(S69=$B$8,$B$11*$B$4*(1+$B$5)^(($G$6+$B$8+T69*($B$8+$B$10))/4)*U69,0))</f>
        <v>0</v>
      </c>
      <c r="Y69" s="23" t="n">
        <f aca="false">IF($A69&lt;=$G$6,0,IF(S69&lt;$B$8,U69,0))</f>
        <v>0</v>
      </c>
      <c r="Z69" s="23" t="n">
        <f aca="false">$A69-$G$7-1</f>
        <v>39</v>
      </c>
      <c r="AA69" s="23" t="n">
        <f aca="false">IF(Z69&lt;0,-1,MOD(Z69,$B$8+$B$10))</f>
        <v>39</v>
      </c>
      <c r="AB69" s="23" t="n">
        <f aca="false">IF(Z69&lt;0,0,INT(Z69/($B$8+$B$10)))</f>
        <v>0</v>
      </c>
      <c r="AC69" s="23" t="n">
        <f aca="false">IF($A69&lt;=$G$7,$E$7,$E$7*(1-$H$7)^(AB69+1))</f>
        <v>0</v>
      </c>
      <c r="AD69" s="13" t="n">
        <f aca="false">IF($A69&lt;=$G$7,$E$7*$F$7/4,IF(AA69&gt;=$B$8+$B$9,AC69*$B$4*(1+$B$5)^(($G$7+$B$8+AB69*($B$8+$B$10))/4)/4,0))</f>
        <v>0</v>
      </c>
      <c r="AE69" s="13" t="n">
        <f aca="false">IF($A69&lt;=$G$7,$E$7*$F$7,IF(AA69&gt;=$B$8,AC69*$B$4*(1+$B$5)^(($G$7+$B$8+AB69*($B$8+$B$10))/4),0))</f>
        <v>0</v>
      </c>
      <c r="AF69" s="13" t="n">
        <f aca="false">IF($A69&lt;=$G$7,0,IF(AA69=0,AC69*$B$6*(1+$B$7)^(($G$7+AB69*($B$8+$B$10))/4),0)+IF(AA69=$B$8,$B$11*$B$4*(1+$B$5)^(($G$7+$B$8+AB69*($B$8+$B$10))/4)*AC69,0))</f>
        <v>0</v>
      </c>
      <c r="AG69" s="23" t="n">
        <f aca="false">IF($A69&lt;=$G$7,0,IF(AA69&lt;$B$8,AC69,0))</f>
        <v>0</v>
      </c>
      <c r="AH69" s="23" t="n">
        <f aca="false">$A69-$G$8-1</f>
        <v>39</v>
      </c>
      <c r="AI69" s="23" t="n">
        <f aca="false">IF(AH69&lt;0,-1,MOD(AH69,$B$8+$B$10))</f>
        <v>39</v>
      </c>
      <c r="AJ69" s="23" t="n">
        <f aca="false">IF(AH69&lt;0,0,INT(AH69/($B$8+$B$10)))</f>
        <v>0</v>
      </c>
      <c r="AK69" s="23" t="n">
        <f aca="false">IF($A69&lt;=$G$8,$E$8,$E$8*(1-$H$8)^(AJ69+1))</f>
        <v>0</v>
      </c>
      <c r="AL69" s="13" t="n">
        <f aca="false">IF($A69&lt;=$G$8,$E$8*$F$8/4,IF(AI69&gt;=$B$8+$B$9,AK69*$B$4*(1+$B$5)^(($G$8+$B$8+AJ69*($B$8+$B$10))/4)/4,0))</f>
        <v>0</v>
      </c>
      <c r="AM69" s="13" t="n">
        <f aca="false">IF($A69&lt;=$G$8,$E$8*$F$8,IF(AI69&gt;=$B$8,AK69*$B$4*(1+$B$5)^(($G$8+$B$8+AJ69*($B$8+$B$10))/4),0))</f>
        <v>0</v>
      </c>
      <c r="AN69" s="13" t="n">
        <f aca="false">IF($A69&lt;=$G$8,0,IF(AI69=0,AK69*$B$6*(1+$B$7)^(($G$8+AJ69*($B$8+$B$10))/4),0)+IF(AI69=$B$8,$B$11*$B$4*(1+$B$5)^(($G$8+$B$8+AJ69*($B$8+$B$10))/4)*AK69,0))</f>
        <v>0</v>
      </c>
      <c r="AO69" s="23" t="n">
        <f aca="false">IF($A69&lt;=$G$8,0,IF(AI69&lt;$B$8,AK69,0))</f>
        <v>0</v>
      </c>
      <c r="AP69" s="13" t="n">
        <f aca="false">F69+N69+V69+AD69+AL69</f>
        <v>1062321.38407794</v>
      </c>
      <c r="AQ69" s="13" t="n">
        <f aca="false">G69+O69+W69+AE69+AM69</f>
        <v>4249285.53631174</v>
      </c>
      <c r="AR69" s="13" t="n">
        <f aca="false">H69+P69+X69+AF69+AN69+IF($A69=$B$15,$B$14,0)</f>
        <v>0</v>
      </c>
      <c r="AS69" s="23" t="n">
        <f aca="false">I69+Q69+Y69+AG69+AO69</f>
        <v>0</v>
      </c>
      <c r="AT69" s="13" t="n">
        <f aca="false">AP69*(1-$B$12)-AS69*$B$13/4</f>
        <v>998582.101033259</v>
      </c>
      <c r="AU69" s="13" t="n">
        <f aca="false">IF($A69&lt;=$B$23,$B$22*$E$4/$B$23+$E$4*$B$13/4,0)</f>
        <v>0</v>
      </c>
      <c r="AV69" s="13" t="n">
        <f aca="false">AT69-AR69-AU69</f>
        <v>998582.101033259</v>
      </c>
      <c r="AW69" s="23" t="n">
        <f aca="false">(1+$B$16)^(-$A69/4)</f>
        <v>0.474053340955239</v>
      </c>
      <c r="AX69" s="13" t="n">
        <f aca="false">AV69*AW69</f>
        <v>473381.181212918</v>
      </c>
      <c r="AY69" s="13" t="n">
        <f aca="false">AV69+$J$9</f>
        <v>66572140.0688839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Y6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7" min="4" style="0" width="13"/>
    <col collapsed="false" customWidth="true" hidden="false" outlineLevel="0" max="8" min="8" style="0" width="12"/>
    <col collapsed="false" customWidth="true" hidden="false" outlineLevel="0" max="9" min="9" style="0" width="44"/>
    <col collapsed="false" customWidth="true" hidden="false" outlineLevel="0" max="10" min="10" style="0" width="16"/>
  </cols>
  <sheetData>
    <row r="1" customFormat="false" ht="16.15" hidden="false" customHeight="false" outlineLevel="0" collapsed="false">
      <c r="A1" s="5" t="s">
        <v>230</v>
      </c>
    </row>
    <row r="2" customFormat="false" ht="15" hidden="false" customHeight="false" outlineLevel="0" collapsed="false">
      <c r="A2" s="22" t="s">
        <v>231</v>
      </c>
    </row>
    <row r="3" customFormat="false" ht="15" hidden="false" customHeight="false" outlineLevel="0" collapsed="false">
      <c r="A3" s="19" t="s">
        <v>147</v>
      </c>
      <c r="B3" s="19" t="s">
        <v>148</v>
      </c>
      <c r="D3" s="19" t="s">
        <v>136</v>
      </c>
      <c r="E3" s="19" t="s">
        <v>137</v>
      </c>
      <c r="F3" s="19" t="s">
        <v>138</v>
      </c>
      <c r="G3" s="19" t="s">
        <v>139</v>
      </c>
      <c r="H3" s="19" t="s">
        <v>149</v>
      </c>
      <c r="I3" s="19" t="s">
        <v>150</v>
      </c>
      <c r="J3" s="19" t="s">
        <v>148</v>
      </c>
    </row>
    <row r="4" customFormat="false" ht="15" hidden="false" customHeight="false" outlineLevel="0" collapsed="false">
      <c r="A4" s="0" t="s">
        <v>119</v>
      </c>
      <c r="B4" s="20" t="n">
        <f aca="false">'4. Repositioning thresholds'!C4</f>
        <v>400.9</v>
      </c>
      <c r="D4" s="23" t="s">
        <v>223</v>
      </c>
      <c r="E4" s="13" t="n">
        <f aca="false">SUM('7. Office leases'!B3:B7)</f>
        <v>12000</v>
      </c>
      <c r="F4" s="21" t="n">
        <v>0</v>
      </c>
      <c r="G4" s="25" t="n">
        <f aca="false">$B$23</f>
        <v>6</v>
      </c>
      <c r="H4" s="26" t="n">
        <f aca="false">$B$21</f>
        <v>0</v>
      </c>
      <c r="I4" s="23" t="s">
        <v>151</v>
      </c>
      <c r="J4" s="20" t="n">
        <f aca="false">$B$4*(1+$B$5)^(39/4)</f>
        <v>463.532263715512</v>
      </c>
    </row>
    <row r="5" customFormat="false" ht="15" hidden="false" customHeight="false" outlineLevel="0" collapsed="false">
      <c r="A5" s="0" t="s">
        <v>120</v>
      </c>
      <c r="B5" s="27" t="n">
        <f aca="false">'6. Office inputs'!B4</f>
        <v>0.015</v>
      </c>
      <c r="D5" s="23" t="s">
        <v>224</v>
      </c>
      <c r="E5" s="30" t="n">
        <v>0</v>
      </c>
      <c r="F5" s="21" t="n">
        <v>0</v>
      </c>
      <c r="G5" s="31" t="n">
        <v>0</v>
      </c>
      <c r="H5" s="26" t="n">
        <f aca="false">$B$21</f>
        <v>0</v>
      </c>
      <c r="I5" s="23" t="s">
        <v>152</v>
      </c>
      <c r="J5" s="20" t="n">
        <f aca="false">$B$6*(1+$B$7)^(39/4)</f>
        <v>534.326825242175</v>
      </c>
    </row>
    <row r="6" customFormat="false" ht="15" hidden="false" customHeight="false" outlineLevel="0" collapsed="false">
      <c r="A6" s="0" t="s">
        <v>121</v>
      </c>
      <c r="B6" s="20" t="n">
        <f aca="false">'6. Office inputs'!B5</f>
        <v>420</v>
      </c>
      <c r="D6" s="23" t="s">
        <v>224</v>
      </c>
      <c r="E6" s="30" t="n">
        <v>0</v>
      </c>
      <c r="F6" s="21" t="n">
        <v>0</v>
      </c>
      <c r="G6" s="31" t="n">
        <v>0</v>
      </c>
      <c r="H6" s="26" t="n">
        <f aca="false">$B$21</f>
        <v>0</v>
      </c>
      <c r="I6" s="23" t="s">
        <v>153</v>
      </c>
      <c r="J6" s="13" t="n">
        <f aca="false">AQ69</f>
        <v>4937792.96089095</v>
      </c>
    </row>
    <row r="7" customFormat="false" ht="15" hidden="false" customHeight="false" outlineLevel="0" collapsed="false">
      <c r="A7" s="0" t="s">
        <v>122</v>
      </c>
      <c r="B7" s="27" t="n">
        <f aca="false">'6. Office inputs'!B6</f>
        <v>0.025</v>
      </c>
      <c r="D7" s="23" t="s">
        <v>224</v>
      </c>
      <c r="E7" s="30" t="n">
        <v>0</v>
      </c>
      <c r="F7" s="21" t="n">
        <v>0</v>
      </c>
      <c r="G7" s="31" t="n">
        <v>0</v>
      </c>
      <c r="H7" s="26" t="n">
        <f aca="false">$B$21</f>
        <v>0</v>
      </c>
      <c r="I7" s="23" t="s">
        <v>154</v>
      </c>
      <c r="J7" s="13" t="n">
        <f aca="false">AS69</f>
        <v>0</v>
      </c>
    </row>
    <row r="8" customFormat="false" ht="15" hidden="false" customHeight="false" outlineLevel="0" collapsed="false">
      <c r="A8" s="0" t="s">
        <v>123</v>
      </c>
      <c r="B8" s="25" t="n">
        <f aca="false">'E3 Repositioning'!B8</f>
        <v>1</v>
      </c>
      <c r="D8" s="23" t="s">
        <v>224</v>
      </c>
      <c r="E8" s="30" t="n">
        <v>0</v>
      </c>
      <c r="F8" s="21" t="n">
        <v>0</v>
      </c>
      <c r="G8" s="31" t="n">
        <v>0</v>
      </c>
      <c r="H8" s="26" t="n">
        <f aca="false">$B$21</f>
        <v>0</v>
      </c>
      <c r="I8" s="23" t="s">
        <v>155</v>
      </c>
      <c r="J8" s="13" t="n">
        <f aca="false">(J6+J7*J4)*(1-$B$12)</f>
        <v>4641525.38323749</v>
      </c>
    </row>
    <row r="9" customFormat="false" ht="15" hidden="false" customHeight="false" outlineLevel="0" collapsed="false">
      <c r="A9" s="0" t="s">
        <v>124</v>
      </c>
      <c r="B9" s="25" t="n">
        <f aca="false">'E3 Repositioning'!B9</f>
        <v>2</v>
      </c>
      <c r="I9" s="23" t="s">
        <v>156</v>
      </c>
      <c r="J9" s="13" t="n">
        <f aca="false">(J8/$B$17-J7*J5)*(1-$B$19)</f>
        <v>76198375.0414821</v>
      </c>
    </row>
    <row r="10" customFormat="false" ht="15" hidden="false" customHeight="false" outlineLevel="0" collapsed="false">
      <c r="A10" s="0" t="s">
        <v>125</v>
      </c>
      <c r="B10" s="25" t="n">
        <f aca="false">'E3 Repositioning'!B10</f>
        <v>40</v>
      </c>
      <c r="I10" s="23" t="s">
        <v>157</v>
      </c>
      <c r="J10" s="13" t="n">
        <f aca="false">SUM(AX29:AX69)</f>
        <v>-1454953.93649475</v>
      </c>
    </row>
    <row r="11" customFormat="false" ht="15" hidden="false" customHeight="false" outlineLevel="0" collapsed="false">
      <c r="A11" s="0" t="s">
        <v>126</v>
      </c>
      <c r="B11" s="27" t="n">
        <f aca="false">'6. Office inputs'!B10</f>
        <v>0.12</v>
      </c>
      <c r="I11" s="23" t="s">
        <v>158</v>
      </c>
      <c r="J11" s="13" t="n">
        <f aca="false">J9*AW69</f>
        <v>36122094.2637749</v>
      </c>
    </row>
    <row r="12" customFormat="false" ht="15" hidden="false" customHeight="false" outlineLevel="0" collapsed="false">
      <c r="A12" s="0" t="s">
        <v>127</v>
      </c>
      <c r="B12" s="27" t="n">
        <f aca="false">'6. Office inputs'!B11</f>
        <v>0.06</v>
      </c>
      <c r="I12" s="23" t="s">
        <v>159</v>
      </c>
      <c r="J12" s="13" t="n">
        <f aca="false">J10+J11</f>
        <v>34667140.3272801</v>
      </c>
    </row>
    <row r="13" customFormat="false" ht="15" hidden="false" customHeight="false" outlineLevel="0" collapsed="false">
      <c r="A13" s="0" t="s">
        <v>128</v>
      </c>
      <c r="B13" s="20" t="n">
        <f aca="false">'6. Office inputs'!B12</f>
        <v>55</v>
      </c>
      <c r="I13" s="23" t="s">
        <v>160</v>
      </c>
      <c r="J13" s="14" t="n">
        <f aca="false">J12/(1+$B$18)</f>
        <v>32551305.4716245</v>
      </c>
    </row>
    <row r="14" customFormat="false" ht="15" hidden="false" customHeight="false" outlineLevel="0" collapsed="false">
      <c r="A14" s="0" t="s">
        <v>129</v>
      </c>
      <c r="B14" s="13" t="n">
        <f aca="false">'6. Office inputs'!B13</f>
        <v>1900000</v>
      </c>
      <c r="I14" s="23" t="s">
        <v>161</v>
      </c>
      <c r="J14" s="26" t="n">
        <f aca="false">J11/J12</f>
        <v>1.04196925165327</v>
      </c>
    </row>
    <row r="15" customFormat="false" ht="15" hidden="false" customHeight="false" outlineLevel="0" collapsed="false">
      <c r="A15" s="0" t="s">
        <v>130</v>
      </c>
      <c r="B15" s="25" t="n">
        <f aca="false">'6. Office inputs'!B14</f>
        <v>12</v>
      </c>
      <c r="I15" s="23" t="s">
        <v>162</v>
      </c>
      <c r="J15" s="27" t="n">
        <f aca="false">(1+IRR(AY29:AY69,0.01))^4-1</f>
        <v>0.0546951714627044</v>
      </c>
    </row>
    <row r="16" customFormat="false" ht="15" hidden="false" customHeight="false" outlineLevel="0" collapsed="false">
      <c r="A16" s="0" t="s">
        <v>131</v>
      </c>
      <c r="B16" s="27" t="n">
        <f aca="false">'6. Office inputs'!B15</f>
        <v>0.0775</v>
      </c>
      <c r="I16" s="23" t="s">
        <v>163</v>
      </c>
      <c r="J16" s="13" t="n">
        <f aca="false">SUM(AT30:AT69)</f>
        <v>35806821.7200905</v>
      </c>
    </row>
    <row r="17" customFormat="false" ht="15" hidden="false" customHeight="false" outlineLevel="0" collapsed="false">
      <c r="A17" s="0" t="s">
        <v>132</v>
      </c>
      <c r="B17" s="27" t="n">
        <f aca="false">'E3 Repositioning'!B17</f>
        <v>0.06</v>
      </c>
      <c r="I17" s="23" t="s">
        <v>164</v>
      </c>
      <c r="J17" s="13" t="n">
        <f aca="false">SUM(AR30:AR69)</f>
        <v>7722711.52900599</v>
      </c>
    </row>
    <row r="18" customFormat="false" ht="15" hidden="false" customHeight="false" outlineLevel="0" collapsed="false">
      <c r="A18" s="0" t="s">
        <v>32</v>
      </c>
      <c r="B18" s="27" t="n">
        <f aca="false">'6. Office inputs'!B17</f>
        <v>0.065</v>
      </c>
      <c r="I18" s="23" t="s">
        <v>219</v>
      </c>
      <c r="J18" s="13" t="n">
        <f aca="false">J13-'E1 Hold'!$J$13</f>
        <v>105.576601561159</v>
      </c>
    </row>
    <row r="19" customFormat="false" ht="15" hidden="false" customHeight="false" outlineLevel="0" collapsed="false">
      <c r="A19" s="0" t="s">
        <v>133</v>
      </c>
      <c r="B19" s="27" t="n">
        <f aca="false">'6. Office inputs'!B18</f>
        <v>0.015</v>
      </c>
      <c r="I19" s="23" t="s">
        <v>220</v>
      </c>
      <c r="J19" s="26" t="n">
        <f aca="false">J13/'E1 Hold'!$J$13-1</f>
        <v>3.24340122337397E-006</v>
      </c>
    </row>
    <row r="20" customFormat="false" ht="15" hidden="false" customHeight="false" outlineLevel="0" collapsed="false">
      <c r="A20" s="0" t="s">
        <v>134</v>
      </c>
      <c r="B20" s="13" t="n">
        <f aca="false">'6. Office inputs'!B19</f>
        <v>43000000</v>
      </c>
    </row>
    <row r="21" customFormat="false" ht="15" hidden="false" customHeight="false" outlineLevel="0" collapsed="false">
      <c r="A21" s="0" t="s">
        <v>165</v>
      </c>
      <c r="B21" s="11" t="n">
        <v>0</v>
      </c>
    </row>
    <row r="22" customFormat="false" ht="15" hidden="false" customHeight="false" outlineLevel="0" collapsed="false">
      <c r="A22" s="0" t="s">
        <v>225</v>
      </c>
      <c r="B22" s="20" t="n">
        <f aca="false">'E3 Repositioning'!B22</f>
        <v>1250</v>
      </c>
    </row>
    <row r="23" customFormat="false" ht="15" hidden="false" customHeight="false" outlineLevel="0" collapsed="false">
      <c r="A23" s="0" t="s">
        <v>226</v>
      </c>
      <c r="B23" s="25" t="n">
        <f aca="false">'E3 Repositioning'!B23</f>
        <v>6</v>
      </c>
    </row>
    <row r="24" customFormat="false" ht="15" hidden="false" customHeight="false" outlineLevel="0" collapsed="false">
      <c r="A24" s="0" t="s">
        <v>227</v>
      </c>
      <c r="B24" s="33" t="n">
        <f aca="false">'E3 Repositioning'!B24</f>
        <v>0.25</v>
      </c>
    </row>
    <row r="25" customFormat="false" ht="15" hidden="false" customHeight="false" outlineLevel="0" collapsed="false">
      <c r="A25" s="0" t="s">
        <v>228</v>
      </c>
      <c r="B25" s="33" t="n">
        <f aca="false">'E3 Repositioning'!B25</f>
        <v>1.5</v>
      </c>
    </row>
    <row r="26" customFormat="false" ht="15" hidden="false" customHeight="false" outlineLevel="0" collapsed="false">
      <c r="A26" s="0" t="s">
        <v>229</v>
      </c>
      <c r="B26" s="13" t="n">
        <f aca="false">SUMPRODUCT('7. Office leases'!B3:B7,'7. Office leases'!C3:C7,(B24*'7. Office leases'!D3:D7/4&lt;B25)*B24*'7. Office leases'!D3:D7/4+(B24*'7. Office leases'!D3:D7/4&gt;=B25)*B25)</f>
        <v>2581010</v>
      </c>
    </row>
    <row r="28" customFormat="false" ht="15" hidden="false" customHeight="false" outlineLevel="0" collapsed="false">
      <c r="A28" s="19" t="s">
        <v>166</v>
      </c>
      <c r="B28" s="19" t="s">
        <v>167</v>
      </c>
      <c r="C28" s="19" t="s">
        <v>168</v>
      </c>
      <c r="D28" s="19" t="s">
        <v>169</v>
      </c>
      <c r="E28" s="19" t="s">
        <v>170</v>
      </c>
      <c r="F28" s="19" t="s">
        <v>171</v>
      </c>
      <c r="G28" s="19" t="s">
        <v>172</v>
      </c>
      <c r="H28" s="19" t="s">
        <v>173</v>
      </c>
      <c r="I28" s="19" t="s">
        <v>174</v>
      </c>
      <c r="J28" s="19" t="s">
        <v>175</v>
      </c>
      <c r="K28" s="19" t="s">
        <v>176</v>
      </c>
      <c r="L28" s="19" t="s">
        <v>177</v>
      </c>
      <c r="M28" s="19" t="s">
        <v>178</v>
      </c>
      <c r="N28" s="19" t="s">
        <v>179</v>
      </c>
      <c r="O28" s="19" t="s">
        <v>180</v>
      </c>
      <c r="P28" s="19" t="s">
        <v>181</v>
      </c>
      <c r="Q28" s="19" t="s">
        <v>182</v>
      </c>
      <c r="R28" s="19" t="s">
        <v>183</v>
      </c>
      <c r="S28" s="19" t="s">
        <v>184</v>
      </c>
      <c r="T28" s="19" t="s">
        <v>185</v>
      </c>
      <c r="U28" s="19" t="s">
        <v>186</v>
      </c>
      <c r="V28" s="19" t="s">
        <v>187</v>
      </c>
      <c r="W28" s="19" t="s">
        <v>188</v>
      </c>
      <c r="X28" s="19" t="s">
        <v>189</v>
      </c>
      <c r="Y28" s="19" t="s">
        <v>190</v>
      </c>
      <c r="Z28" s="19" t="s">
        <v>191</v>
      </c>
      <c r="AA28" s="19" t="s">
        <v>192</v>
      </c>
      <c r="AB28" s="19" t="s">
        <v>193</v>
      </c>
      <c r="AC28" s="19" t="s">
        <v>194</v>
      </c>
      <c r="AD28" s="19" t="s">
        <v>195</v>
      </c>
      <c r="AE28" s="19" t="s">
        <v>196</v>
      </c>
      <c r="AF28" s="19" t="s">
        <v>197</v>
      </c>
      <c r="AG28" s="19" t="s">
        <v>198</v>
      </c>
      <c r="AH28" s="19" t="s">
        <v>199</v>
      </c>
      <c r="AI28" s="19" t="s">
        <v>200</v>
      </c>
      <c r="AJ28" s="19" t="s">
        <v>201</v>
      </c>
      <c r="AK28" s="19" t="s">
        <v>202</v>
      </c>
      <c r="AL28" s="19" t="s">
        <v>203</v>
      </c>
      <c r="AM28" s="19" t="s">
        <v>204</v>
      </c>
      <c r="AN28" s="19" t="s">
        <v>205</v>
      </c>
      <c r="AO28" s="19" t="s">
        <v>206</v>
      </c>
      <c r="AP28" s="19" t="s">
        <v>207</v>
      </c>
      <c r="AQ28" s="19" t="s">
        <v>208</v>
      </c>
      <c r="AR28" s="19" t="s">
        <v>209</v>
      </c>
      <c r="AS28" s="19" t="s">
        <v>210</v>
      </c>
      <c r="AT28" s="19" t="s">
        <v>211</v>
      </c>
      <c r="AU28" s="19" t="s">
        <v>212</v>
      </c>
      <c r="AV28" s="19" t="s">
        <v>213</v>
      </c>
      <c r="AW28" s="19" t="s">
        <v>214</v>
      </c>
      <c r="AX28" s="19" t="s">
        <v>215</v>
      </c>
      <c r="AY28" s="19" t="s">
        <v>216</v>
      </c>
    </row>
    <row r="29" customFormat="false" ht="15" hidden="false" customHeight="false" outlineLevel="0" collapsed="false">
      <c r="A29" s="0" t="n">
        <v>0</v>
      </c>
      <c r="AU29" s="13" t="n">
        <f aca="false">$B$26</f>
        <v>2581010</v>
      </c>
      <c r="AV29" s="23" t="n">
        <f aca="false">-AU29</f>
        <v>-2581010</v>
      </c>
      <c r="AW29" s="0" t="n">
        <v>1</v>
      </c>
      <c r="AX29" s="23" t="n">
        <f aca="false">AV29</f>
        <v>-2581010</v>
      </c>
      <c r="AY29" s="23" t="n">
        <f aca="false">-$B$20*(1+$B$18)-AU29</f>
        <v>-48376010</v>
      </c>
    </row>
    <row r="30" customFormat="false" ht="15" hidden="false" customHeight="false" outlineLevel="0" collapsed="false">
      <c r="A30" s="0" t="n">
        <v>1</v>
      </c>
      <c r="B30" s="0" t="n">
        <f aca="false">$A30-$G$4-1</f>
        <v>-6</v>
      </c>
      <c r="C30" s="0" t="n">
        <f aca="false">IF(B30&lt;0,-1,MOD(B30,$B$8+$B$10))</f>
        <v>-1</v>
      </c>
      <c r="D30" s="0" t="n">
        <f aca="false">IF(B30&lt;0,0,INT(B30/($B$8+$B$10)))</f>
        <v>0</v>
      </c>
      <c r="E30" s="13" t="n">
        <f aca="false">IF($A30&lt;=$G$4,$E$4,$E$4*(1-$H$4)^(D30+1))</f>
        <v>12000</v>
      </c>
      <c r="F30" s="13" t="n">
        <f aca="false">IF($A30&lt;=$G$4,$E$4*$F$4/4,IF(C30&gt;=$B$8+$B$9,E30*$B$4*(1+$B$5)^(($G$4+$B$8+D30*($B$8+$B$10))/4)/4,0))</f>
        <v>0</v>
      </c>
      <c r="G30" s="13" t="n">
        <f aca="false">IF($A30&lt;=$G$4,$E$4*$F$4,IF(C30&gt;=$B$8,E30*$B$4*(1+$B$5)^(($G$4+$B$8+D30*($B$8+$B$10))/4),0))</f>
        <v>0</v>
      </c>
      <c r="H30" s="13" t="n">
        <f aca="false">IF($A30&lt;=$G$4,0,IF(C30=0,E30*$B$6*(1+$B$7)^(($G$4+D30*($B$8+$B$10))/4),0)+IF(C30=$B$8,$B$11*$B$4*(1+$B$5)^(($G$4+$B$8+D30*($B$8+$B$10))/4)*E30,0))</f>
        <v>0</v>
      </c>
      <c r="I30" s="23" t="n">
        <f aca="false">IF($A30&lt;=$G$4,0,IF(C30&lt;$B$8,E30,0))</f>
        <v>0</v>
      </c>
      <c r="J30" s="23" t="n">
        <f aca="false">$A30-$G$5-1</f>
        <v>0</v>
      </c>
      <c r="K30" s="23" t="n">
        <f aca="false">IF(J30&lt;0,-1,MOD(J30,$B$8+$B$10))</f>
        <v>0</v>
      </c>
      <c r="L30" s="23" t="n">
        <f aca="false">IF(J30&lt;0,0,INT(J30/($B$8+$B$10)))</f>
        <v>0</v>
      </c>
      <c r="M30" s="23" t="n">
        <f aca="false">IF($A30&lt;=$G$5,$E$5,$E$5*(1-$H$5)^(L30+1))</f>
        <v>0</v>
      </c>
      <c r="N30" s="13" t="n">
        <f aca="false">IF($A30&lt;=$G$5,$E$5*$F$5/4,IF(K30&gt;=$B$8+$B$9,M30*$B$4*(1+$B$5)^(($G$5+$B$8+L30*($B$8+$B$10))/4)/4,0))</f>
        <v>0</v>
      </c>
      <c r="O30" s="13" t="n">
        <f aca="false">IF($A30&lt;=$G$5,$E$5*$F$5,IF(K30&gt;=$B$8,M30*$B$4*(1+$B$5)^(($G$5+$B$8+L30*($B$8+$B$10))/4),0))</f>
        <v>0</v>
      </c>
      <c r="P30" s="13" t="n">
        <f aca="false">IF($A30&lt;=$G$5,0,IF(K30=0,M30*$B$6*(1+$B$7)^(($G$5+L30*($B$8+$B$10))/4),0)+IF(K30=$B$8,$B$11*$B$4*(1+$B$5)^(($G$5+$B$8+L30*($B$8+$B$10))/4)*M30,0))</f>
        <v>0</v>
      </c>
      <c r="Q30" s="23" t="n">
        <f aca="false">IF($A30&lt;=$G$5,0,IF(K30&lt;$B$8,M30,0))</f>
        <v>0</v>
      </c>
      <c r="R30" s="23" t="n">
        <f aca="false">$A30-$G$6-1</f>
        <v>0</v>
      </c>
      <c r="S30" s="23" t="n">
        <f aca="false">IF(R30&lt;0,-1,MOD(R30,$B$8+$B$10))</f>
        <v>0</v>
      </c>
      <c r="T30" s="23" t="n">
        <f aca="false">IF(R30&lt;0,0,INT(R30/($B$8+$B$10)))</f>
        <v>0</v>
      </c>
      <c r="U30" s="23" t="n">
        <f aca="false">IF($A30&lt;=$G$6,$E$6,$E$6*(1-$H$6)^(T30+1))</f>
        <v>0</v>
      </c>
      <c r="V30" s="13" t="n">
        <f aca="false">IF($A30&lt;=$G$6,$E$6*$F$6/4,IF(S30&gt;=$B$8+$B$9,U30*$B$4*(1+$B$5)^(($G$6+$B$8+T30*($B$8+$B$10))/4)/4,0))</f>
        <v>0</v>
      </c>
      <c r="W30" s="13" t="n">
        <f aca="false">IF($A30&lt;=$G$6,$E$6*$F$6,IF(S30&gt;=$B$8,U30*$B$4*(1+$B$5)^(($G$6+$B$8+T30*($B$8+$B$10))/4),0))</f>
        <v>0</v>
      </c>
      <c r="X30" s="13" t="n">
        <f aca="false">IF($A30&lt;=$G$6,0,IF(S30=0,U30*$B$6*(1+$B$7)^(($G$6+T30*($B$8+$B$10))/4),0)+IF(S30=$B$8,$B$11*$B$4*(1+$B$5)^(($G$6+$B$8+T30*($B$8+$B$10))/4)*U30,0))</f>
        <v>0</v>
      </c>
      <c r="Y30" s="23" t="n">
        <f aca="false">IF($A30&lt;=$G$6,0,IF(S30&lt;$B$8,U30,0))</f>
        <v>0</v>
      </c>
      <c r="Z30" s="23" t="n">
        <f aca="false">$A30-$G$7-1</f>
        <v>0</v>
      </c>
      <c r="AA30" s="23" t="n">
        <f aca="false">IF(Z30&lt;0,-1,MOD(Z30,$B$8+$B$10))</f>
        <v>0</v>
      </c>
      <c r="AB30" s="23" t="n">
        <f aca="false">IF(Z30&lt;0,0,INT(Z30/($B$8+$B$10)))</f>
        <v>0</v>
      </c>
      <c r="AC30" s="23" t="n">
        <f aca="false">IF($A30&lt;=$G$7,$E$7,$E$7*(1-$H$7)^(AB30+1))</f>
        <v>0</v>
      </c>
      <c r="AD30" s="13" t="n">
        <f aca="false">IF($A30&lt;=$G$7,$E$7*$F$7/4,IF(AA30&gt;=$B$8+$B$9,AC30*$B$4*(1+$B$5)^(($G$7+$B$8+AB30*($B$8+$B$10))/4)/4,0))</f>
        <v>0</v>
      </c>
      <c r="AE30" s="13" t="n">
        <f aca="false">IF($A30&lt;=$G$7,$E$7*$F$7,IF(AA30&gt;=$B$8,AC30*$B$4*(1+$B$5)^(($G$7+$B$8+AB30*($B$8+$B$10))/4),0))</f>
        <v>0</v>
      </c>
      <c r="AF30" s="13" t="n">
        <f aca="false">IF($A30&lt;=$G$7,0,IF(AA30=0,AC30*$B$6*(1+$B$7)^(($G$7+AB30*($B$8+$B$10))/4),0)+IF(AA30=$B$8,$B$11*$B$4*(1+$B$5)^(($G$7+$B$8+AB30*($B$8+$B$10))/4)*AC30,0))</f>
        <v>0</v>
      </c>
      <c r="AG30" s="23" t="n">
        <f aca="false">IF($A30&lt;=$G$7,0,IF(AA30&lt;$B$8,AC30,0))</f>
        <v>0</v>
      </c>
      <c r="AH30" s="23" t="n">
        <f aca="false">$A30-$G$8-1</f>
        <v>0</v>
      </c>
      <c r="AI30" s="23" t="n">
        <f aca="false">IF(AH30&lt;0,-1,MOD(AH30,$B$8+$B$10))</f>
        <v>0</v>
      </c>
      <c r="AJ30" s="23" t="n">
        <f aca="false">IF(AH30&lt;0,0,INT(AH30/($B$8+$B$10)))</f>
        <v>0</v>
      </c>
      <c r="AK30" s="23" t="n">
        <f aca="false">IF($A30&lt;=$G$8,$E$8,$E$8*(1-$H$8)^(AJ30+1))</f>
        <v>0</v>
      </c>
      <c r="AL30" s="13" t="n">
        <f aca="false">IF($A30&lt;=$G$8,$E$8*$F$8/4,IF(AI30&gt;=$B$8+$B$9,AK30*$B$4*(1+$B$5)^(($G$8+$B$8+AJ30*($B$8+$B$10))/4)/4,0))</f>
        <v>0</v>
      </c>
      <c r="AM30" s="13" t="n">
        <f aca="false">IF($A30&lt;=$G$8,$E$8*$F$8,IF(AI30&gt;=$B$8,AK30*$B$4*(1+$B$5)^(($G$8+$B$8+AJ30*($B$8+$B$10))/4),0))</f>
        <v>0</v>
      </c>
      <c r="AN30" s="13" t="n">
        <f aca="false">IF($A30&lt;=$G$8,0,IF(AI30=0,AK30*$B$6*(1+$B$7)^(($G$8+AJ30*($B$8+$B$10))/4),0)+IF(AI30=$B$8,$B$11*$B$4*(1+$B$5)^(($G$8+$B$8+AJ30*($B$8+$B$10))/4)*AK30,0))</f>
        <v>0</v>
      </c>
      <c r="AO30" s="23" t="n">
        <f aca="false">IF($A30&lt;=$G$8,0,IF(AI30&lt;$B$8,AK30,0))</f>
        <v>0</v>
      </c>
      <c r="AP30" s="13" t="n">
        <f aca="false">F30+N30+V30+AD30+AL30</f>
        <v>0</v>
      </c>
      <c r="AQ30" s="13" t="n">
        <f aca="false">G30+O30+W30+AE30+AM30</f>
        <v>0</v>
      </c>
      <c r="AR30" s="13" t="n">
        <f aca="false">H30+P30+X30+AF30+AN30+IF($A30=$B$15,$B$14,0)</f>
        <v>0</v>
      </c>
      <c r="AS30" s="23" t="n">
        <f aca="false">I30+Q30+Y30+AG30+AO30</f>
        <v>0</v>
      </c>
      <c r="AT30" s="13" t="n">
        <f aca="false">AP30*(1-$B$12)-AS30*$B$13/4</f>
        <v>0</v>
      </c>
      <c r="AU30" s="13" t="n">
        <f aca="false">IF($A30&lt;=$B$23,$B$22*$E$4/$B$23+$E$4*$B$13/4,0)</f>
        <v>2665000</v>
      </c>
      <c r="AV30" s="13" t="n">
        <f aca="false">AT30-AR30-AU30</f>
        <v>-2665000</v>
      </c>
      <c r="AW30" s="23" t="n">
        <f aca="false">(1+$B$16)^(-$A30/4)</f>
        <v>0.98151215057083</v>
      </c>
      <c r="AX30" s="13" t="n">
        <f aca="false">AV30*AW30</f>
        <v>-2615729.88127126</v>
      </c>
      <c r="AY30" s="13" t="n">
        <f aca="false">AV30</f>
        <v>-2665000</v>
      </c>
    </row>
    <row r="31" customFormat="false" ht="15" hidden="false" customHeight="false" outlineLevel="0" collapsed="false">
      <c r="A31" s="0" t="n">
        <v>2</v>
      </c>
      <c r="B31" s="0" t="n">
        <f aca="false">$A31-$G$4-1</f>
        <v>-5</v>
      </c>
      <c r="C31" s="0" t="n">
        <f aca="false">IF(B31&lt;0,-1,MOD(B31,$B$8+$B$10))</f>
        <v>-1</v>
      </c>
      <c r="D31" s="0" t="n">
        <f aca="false">IF(B31&lt;0,0,INT(B31/($B$8+$B$10)))</f>
        <v>0</v>
      </c>
      <c r="E31" s="13" t="n">
        <f aca="false">IF($A31&lt;=$G$4,$E$4,$E$4*(1-$H$4)^(D31+1))</f>
        <v>12000</v>
      </c>
      <c r="F31" s="13" t="n">
        <f aca="false">IF($A31&lt;=$G$4,$E$4*$F$4/4,IF(C31&gt;=$B$8+$B$9,E31*$B$4*(1+$B$5)^(($G$4+$B$8+D31*($B$8+$B$10))/4)/4,0))</f>
        <v>0</v>
      </c>
      <c r="G31" s="13" t="n">
        <f aca="false">IF($A31&lt;=$G$4,$E$4*$F$4,IF(C31&gt;=$B$8,E31*$B$4*(1+$B$5)^(($G$4+$B$8+D31*($B$8+$B$10))/4),0))</f>
        <v>0</v>
      </c>
      <c r="H31" s="13" t="n">
        <f aca="false">IF($A31&lt;=$G$4,0,IF(C31=0,E31*$B$6*(1+$B$7)^(($G$4+D31*($B$8+$B$10))/4),0)+IF(C31=$B$8,$B$11*$B$4*(1+$B$5)^(($G$4+$B$8+D31*($B$8+$B$10))/4)*E31,0))</f>
        <v>0</v>
      </c>
      <c r="I31" s="23" t="n">
        <f aca="false">IF($A31&lt;=$G$4,0,IF(C31&lt;$B$8,E31,0))</f>
        <v>0</v>
      </c>
      <c r="J31" s="23" t="n">
        <f aca="false">$A31-$G$5-1</f>
        <v>1</v>
      </c>
      <c r="K31" s="23" t="n">
        <f aca="false">IF(J31&lt;0,-1,MOD(J31,$B$8+$B$10))</f>
        <v>1</v>
      </c>
      <c r="L31" s="23" t="n">
        <f aca="false">IF(J31&lt;0,0,INT(J31/($B$8+$B$10)))</f>
        <v>0</v>
      </c>
      <c r="M31" s="23" t="n">
        <f aca="false">IF($A31&lt;=$G$5,$E$5,$E$5*(1-$H$5)^(L31+1))</f>
        <v>0</v>
      </c>
      <c r="N31" s="13" t="n">
        <f aca="false">IF($A31&lt;=$G$5,$E$5*$F$5/4,IF(K31&gt;=$B$8+$B$9,M31*$B$4*(1+$B$5)^(($G$5+$B$8+L31*($B$8+$B$10))/4)/4,0))</f>
        <v>0</v>
      </c>
      <c r="O31" s="13" t="n">
        <f aca="false">IF($A31&lt;=$G$5,$E$5*$F$5,IF(K31&gt;=$B$8,M31*$B$4*(1+$B$5)^(($G$5+$B$8+L31*($B$8+$B$10))/4),0))</f>
        <v>0</v>
      </c>
      <c r="P31" s="13" t="n">
        <f aca="false">IF($A31&lt;=$G$5,0,IF(K31=0,M31*$B$6*(1+$B$7)^(($G$5+L31*($B$8+$B$10))/4),0)+IF(K31=$B$8,$B$11*$B$4*(1+$B$5)^(($G$5+$B$8+L31*($B$8+$B$10))/4)*M31,0))</f>
        <v>0</v>
      </c>
      <c r="Q31" s="23" t="n">
        <f aca="false">IF($A31&lt;=$G$5,0,IF(K31&lt;$B$8,M31,0))</f>
        <v>0</v>
      </c>
      <c r="R31" s="23" t="n">
        <f aca="false">$A31-$G$6-1</f>
        <v>1</v>
      </c>
      <c r="S31" s="23" t="n">
        <f aca="false">IF(R31&lt;0,-1,MOD(R31,$B$8+$B$10))</f>
        <v>1</v>
      </c>
      <c r="T31" s="23" t="n">
        <f aca="false">IF(R31&lt;0,0,INT(R31/($B$8+$B$10)))</f>
        <v>0</v>
      </c>
      <c r="U31" s="23" t="n">
        <f aca="false">IF($A31&lt;=$G$6,$E$6,$E$6*(1-$H$6)^(T31+1))</f>
        <v>0</v>
      </c>
      <c r="V31" s="13" t="n">
        <f aca="false">IF($A31&lt;=$G$6,$E$6*$F$6/4,IF(S31&gt;=$B$8+$B$9,U31*$B$4*(1+$B$5)^(($G$6+$B$8+T31*($B$8+$B$10))/4)/4,0))</f>
        <v>0</v>
      </c>
      <c r="W31" s="13" t="n">
        <f aca="false">IF($A31&lt;=$G$6,$E$6*$F$6,IF(S31&gt;=$B$8,U31*$B$4*(1+$B$5)^(($G$6+$B$8+T31*($B$8+$B$10))/4),0))</f>
        <v>0</v>
      </c>
      <c r="X31" s="13" t="n">
        <f aca="false">IF($A31&lt;=$G$6,0,IF(S31=0,U31*$B$6*(1+$B$7)^(($G$6+T31*($B$8+$B$10))/4),0)+IF(S31=$B$8,$B$11*$B$4*(1+$B$5)^(($G$6+$B$8+T31*($B$8+$B$10))/4)*U31,0))</f>
        <v>0</v>
      </c>
      <c r="Y31" s="23" t="n">
        <f aca="false">IF($A31&lt;=$G$6,0,IF(S31&lt;$B$8,U31,0))</f>
        <v>0</v>
      </c>
      <c r="Z31" s="23" t="n">
        <f aca="false">$A31-$G$7-1</f>
        <v>1</v>
      </c>
      <c r="AA31" s="23" t="n">
        <f aca="false">IF(Z31&lt;0,-1,MOD(Z31,$B$8+$B$10))</f>
        <v>1</v>
      </c>
      <c r="AB31" s="23" t="n">
        <f aca="false">IF(Z31&lt;0,0,INT(Z31/($B$8+$B$10)))</f>
        <v>0</v>
      </c>
      <c r="AC31" s="23" t="n">
        <f aca="false">IF($A31&lt;=$G$7,$E$7,$E$7*(1-$H$7)^(AB31+1))</f>
        <v>0</v>
      </c>
      <c r="AD31" s="13" t="n">
        <f aca="false">IF($A31&lt;=$G$7,$E$7*$F$7/4,IF(AA31&gt;=$B$8+$B$9,AC31*$B$4*(1+$B$5)^(($G$7+$B$8+AB31*($B$8+$B$10))/4)/4,0))</f>
        <v>0</v>
      </c>
      <c r="AE31" s="13" t="n">
        <f aca="false">IF($A31&lt;=$G$7,$E$7*$F$7,IF(AA31&gt;=$B$8,AC31*$B$4*(1+$B$5)^(($G$7+$B$8+AB31*($B$8+$B$10))/4),0))</f>
        <v>0</v>
      </c>
      <c r="AF31" s="13" t="n">
        <f aca="false">IF($A31&lt;=$G$7,0,IF(AA31=0,AC31*$B$6*(1+$B$7)^(($G$7+AB31*($B$8+$B$10))/4),0)+IF(AA31=$B$8,$B$11*$B$4*(1+$B$5)^(($G$7+$B$8+AB31*($B$8+$B$10))/4)*AC31,0))</f>
        <v>0</v>
      </c>
      <c r="AG31" s="23" t="n">
        <f aca="false">IF($A31&lt;=$G$7,0,IF(AA31&lt;$B$8,AC31,0))</f>
        <v>0</v>
      </c>
      <c r="AH31" s="23" t="n">
        <f aca="false">$A31-$G$8-1</f>
        <v>1</v>
      </c>
      <c r="AI31" s="23" t="n">
        <f aca="false">IF(AH31&lt;0,-1,MOD(AH31,$B$8+$B$10))</f>
        <v>1</v>
      </c>
      <c r="AJ31" s="23" t="n">
        <f aca="false">IF(AH31&lt;0,0,INT(AH31/($B$8+$B$10)))</f>
        <v>0</v>
      </c>
      <c r="AK31" s="23" t="n">
        <f aca="false">IF($A31&lt;=$G$8,$E$8,$E$8*(1-$H$8)^(AJ31+1))</f>
        <v>0</v>
      </c>
      <c r="AL31" s="13" t="n">
        <f aca="false">IF($A31&lt;=$G$8,$E$8*$F$8/4,IF(AI31&gt;=$B$8+$B$9,AK31*$B$4*(1+$B$5)^(($G$8+$B$8+AJ31*($B$8+$B$10))/4)/4,0))</f>
        <v>0</v>
      </c>
      <c r="AM31" s="13" t="n">
        <f aca="false">IF($A31&lt;=$G$8,$E$8*$F$8,IF(AI31&gt;=$B$8,AK31*$B$4*(1+$B$5)^(($G$8+$B$8+AJ31*($B$8+$B$10))/4),0))</f>
        <v>0</v>
      </c>
      <c r="AN31" s="13" t="n">
        <f aca="false">IF($A31&lt;=$G$8,0,IF(AI31=0,AK31*$B$6*(1+$B$7)^(($G$8+AJ31*($B$8+$B$10))/4),0)+IF(AI31=$B$8,$B$11*$B$4*(1+$B$5)^(($G$8+$B$8+AJ31*($B$8+$B$10))/4)*AK31,0))</f>
        <v>0</v>
      </c>
      <c r="AO31" s="23" t="n">
        <f aca="false">IF($A31&lt;=$G$8,0,IF(AI31&lt;$B$8,AK31,0))</f>
        <v>0</v>
      </c>
      <c r="AP31" s="13" t="n">
        <f aca="false">F31+N31+V31+AD31+AL31</f>
        <v>0</v>
      </c>
      <c r="AQ31" s="13" t="n">
        <f aca="false">G31+O31+W31+AE31+AM31</f>
        <v>0</v>
      </c>
      <c r="AR31" s="13" t="n">
        <f aca="false">H31+P31+X31+AF31+AN31+IF($A31=$B$15,$B$14,0)</f>
        <v>0</v>
      </c>
      <c r="AS31" s="23" t="n">
        <f aca="false">I31+Q31+Y31+AG31+AO31</f>
        <v>0</v>
      </c>
      <c r="AT31" s="13" t="n">
        <f aca="false">AP31*(1-$B$12)-AS31*$B$13/4</f>
        <v>0</v>
      </c>
      <c r="AU31" s="13" t="n">
        <f aca="false">IF($A31&lt;=$B$23,$B$22*$E$4/$B$23+$E$4*$B$13/4,0)</f>
        <v>2665000</v>
      </c>
      <c r="AV31" s="13" t="n">
        <f aca="false">AT31-AR31-AU31</f>
        <v>-2665000</v>
      </c>
      <c r="AW31" s="23" t="n">
        <f aca="false">(1+$B$16)^(-$A31/4)</f>
        <v>0.963366101718176</v>
      </c>
      <c r="AX31" s="13" t="n">
        <f aca="false">AV31*AW31</f>
        <v>-2567370.66107894</v>
      </c>
      <c r="AY31" s="13" t="n">
        <f aca="false">AV31</f>
        <v>-2665000</v>
      </c>
    </row>
    <row r="32" customFormat="false" ht="15" hidden="false" customHeight="false" outlineLevel="0" collapsed="false">
      <c r="A32" s="0" t="n">
        <v>3</v>
      </c>
      <c r="B32" s="0" t="n">
        <f aca="false">$A32-$G$4-1</f>
        <v>-4</v>
      </c>
      <c r="C32" s="0" t="n">
        <f aca="false">IF(B32&lt;0,-1,MOD(B32,$B$8+$B$10))</f>
        <v>-1</v>
      </c>
      <c r="D32" s="0" t="n">
        <f aca="false">IF(B32&lt;0,0,INT(B32/($B$8+$B$10)))</f>
        <v>0</v>
      </c>
      <c r="E32" s="13" t="n">
        <f aca="false">IF($A32&lt;=$G$4,$E$4,$E$4*(1-$H$4)^(D32+1))</f>
        <v>12000</v>
      </c>
      <c r="F32" s="13" t="n">
        <f aca="false">IF($A32&lt;=$G$4,$E$4*$F$4/4,IF(C32&gt;=$B$8+$B$9,E32*$B$4*(1+$B$5)^(($G$4+$B$8+D32*($B$8+$B$10))/4)/4,0))</f>
        <v>0</v>
      </c>
      <c r="G32" s="13" t="n">
        <f aca="false">IF($A32&lt;=$G$4,$E$4*$F$4,IF(C32&gt;=$B$8,E32*$B$4*(1+$B$5)^(($G$4+$B$8+D32*($B$8+$B$10))/4),0))</f>
        <v>0</v>
      </c>
      <c r="H32" s="13" t="n">
        <f aca="false">IF($A32&lt;=$G$4,0,IF(C32=0,E32*$B$6*(1+$B$7)^(($G$4+D32*($B$8+$B$10))/4),0)+IF(C32=$B$8,$B$11*$B$4*(1+$B$5)^(($G$4+$B$8+D32*($B$8+$B$10))/4)*E32,0))</f>
        <v>0</v>
      </c>
      <c r="I32" s="23" t="n">
        <f aca="false">IF($A32&lt;=$G$4,0,IF(C32&lt;$B$8,E32,0))</f>
        <v>0</v>
      </c>
      <c r="J32" s="23" t="n">
        <f aca="false">$A32-$G$5-1</f>
        <v>2</v>
      </c>
      <c r="K32" s="23" t="n">
        <f aca="false">IF(J32&lt;0,-1,MOD(J32,$B$8+$B$10))</f>
        <v>2</v>
      </c>
      <c r="L32" s="23" t="n">
        <f aca="false">IF(J32&lt;0,0,INT(J32/($B$8+$B$10)))</f>
        <v>0</v>
      </c>
      <c r="M32" s="23" t="n">
        <f aca="false">IF($A32&lt;=$G$5,$E$5,$E$5*(1-$H$5)^(L32+1))</f>
        <v>0</v>
      </c>
      <c r="N32" s="13" t="n">
        <f aca="false">IF($A32&lt;=$G$5,$E$5*$F$5/4,IF(K32&gt;=$B$8+$B$9,M32*$B$4*(1+$B$5)^(($G$5+$B$8+L32*($B$8+$B$10))/4)/4,0))</f>
        <v>0</v>
      </c>
      <c r="O32" s="13" t="n">
        <f aca="false">IF($A32&lt;=$G$5,$E$5*$F$5,IF(K32&gt;=$B$8,M32*$B$4*(1+$B$5)^(($G$5+$B$8+L32*($B$8+$B$10))/4),0))</f>
        <v>0</v>
      </c>
      <c r="P32" s="13" t="n">
        <f aca="false">IF($A32&lt;=$G$5,0,IF(K32=0,M32*$B$6*(1+$B$7)^(($G$5+L32*($B$8+$B$10))/4),0)+IF(K32=$B$8,$B$11*$B$4*(1+$B$5)^(($G$5+$B$8+L32*($B$8+$B$10))/4)*M32,0))</f>
        <v>0</v>
      </c>
      <c r="Q32" s="23" t="n">
        <f aca="false">IF($A32&lt;=$G$5,0,IF(K32&lt;$B$8,M32,0))</f>
        <v>0</v>
      </c>
      <c r="R32" s="23" t="n">
        <f aca="false">$A32-$G$6-1</f>
        <v>2</v>
      </c>
      <c r="S32" s="23" t="n">
        <f aca="false">IF(R32&lt;0,-1,MOD(R32,$B$8+$B$10))</f>
        <v>2</v>
      </c>
      <c r="T32" s="23" t="n">
        <f aca="false">IF(R32&lt;0,0,INT(R32/($B$8+$B$10)))</f>
        <v>0</v>
      </c>
      <c r="U32" s="23" t="n">
        <f aca="false">IF($A32&lt;=$G$6,$E$6,$E$6*(1-$H$6)^(T32+1))</f>
        <v>0</v>
      </c>
      <c r="V32" s="13" t="n">
        <f aca="false">IF($A32&lt;=$G$6,$E$6*$F$6/4,IF(S32&gt;=$B$8+$B$9,U32*$B$4*(1+$B$5)^(($G$6+$B$8+T32*($B$8+$B$10))/4)/4,0))</f>
        <v>0</v>
      </c>
      <c r="W32" s="13" t="n">
        <f aca="false">IF($A32&lt;=$G$6,$E$6*$F$6,IF(S32&gt;=$B$8,U32*$B$4*(1+$B$5)^(($G$6+$B$8+T32*($B$8+$B$10))/4),0))</f>
        <v>0</v>
      </c>
      <c r="X32" s="13" t="n">
        <f aca="false">IF($A32&lt;=$G$6,0,IF(S32=0,U32*$B$6*(1+$B$7)^(($G$6+T32*($B$8+$B$10))/4),0)+IF(S32=$B$8,$B$11*$B$4*(1+$B$5)^(($G$6+$B$8+T32*($B$8+$B$10))/4)*U32,0))</f>
        <v>0</v>
      </c>
      <c r="Y32" s="23" t="n">
        <f aca="false">IF($A32&lt;=$G$6,0,IF(S32&lt;$B$8,U32,0))</f>
        <v>0</v>
      </c>
      <c r="Z32" s="23" t="n">
        <f aca="false">$A32-$G$7-1</f>
        <v>2</v>
      </c>
      <c r="AA32" s="23" t="n">
        <f aca="false">IF(Z32&lt;0,-1,MOD(Z32,$B$8+$B$10))</f>
        <v>2</v>
      </c>
      <c r="AB32" s="23" t="n">
        <f aca="false">IF(Z32&lt;0,0,INT(Z32/($B$8+$B$10)))</f>
        <v>0</v>
      </c>
      <c r="AC32" s="23" t="n">
        <f aca="false">IF($A32&lt;=$G$7,$E$7,$E$7*(1-$H$7)^(AB32+1))</f>
        <v>0</v>
      </c>
      <c r="AD32" s="13" t="n">
        <f aca="false">IF($A32&lt;=$G$7,$E$7*$F$7/4,IF(AA32&gt;=$B$8+$B$9,AC32*$B$4*(1+$B$5)^(($G$7+$B$8+AB32*($B$8+$B$10))/4)/4,0))</f>
        <v>0</v>
      </c>
      <c r="AE32" s="13" t="n">
        <f aca="false">IF($A32&lt;=$G$7,$E$7*$F$7,IF(AA32&gt;=$B$8,AC32*$B$4*(1+$B$5)^(($G$7+$B$8+AB32*($B$8+$B$10))/4),0))</f>
        <v>0</v>
      </c>
      <c r="AF32" s="13" t="n">
        <f aca="false">IF($A32&lt;=$G$7,0,IF(AA32=0,AC32*$B$6*(1+$B$7)^(($G$7+AB32*($B$8+$B$10))/4),0)+IF(AA32=$B$8,$B$11*$B$4*(1+$B$5)^(($G$7+$B$8+AB32*($B$8+$B$10))/4)*AC32,0))</f>
        <v>0</v>
      </c>
      <c r="AG32" s="23" t="n">
        <f aca="false">IF($A32&lt;=$G$7,0,IF(AA32&lt;$B$8,AC32,0))</f>
        <v>0</v>
      </c>
      <c r="AH32" s="23" t="n">
        <f aca="false">$A32-$G$8-1</f>
        <v>2</v>
      </c>
      <c r="AI32" s="23" t="n">
        <f aca="false">IF(AH32&lt;0,-1,MOD(AH32,$B$8+$B$10))</f>
        <v>2</v>
      </c>
      <c r="AJ32" s="23" t="n">
        <f aca="false">IF(AH32&lt;0,0,INT(AH32/($B$8+$B$10)))</f>
        <v>0</v>
      </c>
      <c r="AK32" s="23" t="n">
        <f aca="false">IF($A32&lt;=$G$8,$E$8,$E$8*(1-$H$8)^(AJ32+1))</f>
        <v>0</v>
      </c>
      <c r="AL32" s="13" t="n">
        <f aca="false">IF($A32&lt;=$G$8,$E$8*$F$8/4,IF(AI32&gt;=$B$8+$B$9,AK32*$B$4*(1+$B$5)^(($G$8+$B$8+AJ32*($B$8+$B$10))/4)/4,0))</f>
        <v>0</v>
      </c>
      <c r="AM32" s="13" t="n">
        <f aca="false">IF($A32&lt;=$G$8,$E$8*$F$8,IF(AI32&gt;=$B$8,AK32*$B$4*(1+$B$5)^(($G$8+$B$8+AJ32*($B$8+$B$10))/4),0))</f>
        <v>0</v>
      </c>
      <c r="AN32" s="13" t="n">
        <f aca="false">IF($A32&lt;=$G$8,0,IF(AI32=0,AK32*$B$6*(1+$B$7)^(($G$8+AJ32*($B$8+$B$10))/4),0)+IF(AI32=$B$8,$B$11*$B$4*(1+$B$5)^(($G$8+$B$8+AJ32*($B$8+$B$10))/4)*AK32,0))</f>
        <v>0</v>
      </c>
      <c r="AO32" s="23" t="n">
        <f aca="false">IF($A32&lt;=$G$8,0,IF(AI32&lt;$B$8,AK32,0))</f>
        <v>0</v>
      </c>
      <c r="AP32" s="13" t="n">
        <f aca="false">F32+N32+V32+AD32+AL32</f>
        <v>0</v>
      </c>
      <c r="AQ32" s="13" t="n">
        <f aca="false">G32+O32+W32+AE32+AM32</f>
        <v>0</v>
      </c>
      <c r="AR32" s="13" t="n">
        <f aca="false">H32+P32+X32+AF32+AN32+IF($A32=$B$15,$B$14,0)</f>
        <v>0</v>
      </c>
      <c r="AS32" s="23" t="n">
        <f aca="false">I32+Q32+Y32+AG32+AO32</f>
        <v>0</v>
      </c>
      <c r="AT32" s="13" t="n">
        <f aca="false">AP32*(1-$B$12)-AS32*$B$13/4</f>
        <v>0</v>
      </c>
      <c r="AU32" s="13" t="n">
        <f aca="false">IF($A32&lt;=$B$23,$B$22*$E$4/$B$23+$E$4*$B$13/4,0)</f>
        <v>2665000</v>
      </c>
      <c r="AV32" s="13" t="n">
        <f aca="false">AT32-AR32-AU32</f>
        <v>-2665000</v>
      </c>
      <c r="AW32" s="23" t="n">
        <f aca="false">(1+$B$16)^(-$A32/4)</f>
        <v>0.945555534284444</v>
      </c>
      <c r="AX32" s="13" t="n">
        <f aca="false">AV32*AW32</f>
        <v>-2519905.49886804</v>
      </c>
      <c r="AY32" s="13" t="n">
        <f aca="false">AV32</f>
        <v>-2665000</v>
      </c>
    </row>
    <row r="33" customFormat="false" ht="15" hidden="false" customHeight="false" outlineLevel="0" collapsed="false">
      <c r="A33" s="0" t="n">
        <v>4</v>
      </c>
      <c r="B33" s="0" t="n">
        <f aca="false">$A33-$G$4-1</f>
        <v>-3</v>
      </c>
      <c r="C33" s="0" t="n">
        <f aca="false">IF(B33&lt;0,-1,MOD(B33,$B$8+$B$10))</f>
        <v>-1</v>
      </c>
      <c r="D33" s="0" t="n">
        <f aca="false">IF(B33&lt;0,0,INT(B33/($B$8+$B$10)))</f>
        <v>0</v>
      </c>
      <c r="E33" s="13" t="n">
        <f aca="false">IF($A33&lt;=$G$4,$E$4,$E$4*(1-$H$4)^(D33+1))</f>
        <v>12000</v>
      </c>
      <c r="F33" s="13" t="n">
        <f aca="false">IF($A33&lt;=$G$4,$E$4*$F$4/4,IF(C33&gt;=$B$8+$B$9,E33*$B$4*(1+$B$5)^(($G$4+$B$8+D33*($B$8+$B$10))/4)/4,0))</f>
        <v>0</v>
      </c>
      <c r="G33" s="13" t="n">
        <f aca="false">IF($A33&lt;=$G$4,$E$4*$F$4,IF(C33&gt;=$B$8,E33*$B$4*(1+$B$5)^(($G$4+$B$8+D33*($B$8+$B$10))/4),0))</f>
        <v>0</v>
      </c>
      <c r="H33" s="13" t="n">
        <f aca="false">IF($A33&lt;=$G$4,0,IF(C33=0,E33*$B$6*(1+$B$7)^(($G$4+D33*($B$8+$B$10))/4),0)+IF(C33=$B$8,$B$11*$B$4*(1+$B$5)^(($G$4+$B$8+D33*($B$8+$B$10))/4)*E33,0))</f>
        <v>0</v>
      </c>
      <c r="I33" s="23" t="n">
        <f aca="false">IF($A33&lt;=$G$4,0,IF(C33&lt;$B$8,E33,0))</f>
        <v>0</v>
      </c>
      <c r="J33" s="23" t="n">
        <f aca="false">$A33-$G$5-1</f>
        <v>3</v>
      </c>
      <c r="K33" s="23" t="n">
        <f aca="false">IF(J33&lt;0,-1,MOD(J33,$B$8+$B$10))</f>
        <v>3</v>
      </c>
      <c r="L33" s="23" t="n">
        <f aca="false">IF(J33&lt;0,0,INT(J33/($B$8+$B$10)))</f>
        <v>0</v>
      </c>
      <c r="M33" s="23" t="n">
        <f aca="false">IF($A33&lt;=$G$5,$E$5,$E$5*(1-$H$5)^(L33+1))</f>
        <v>0</v>
      </c>
      <c r="N33" s="13" t="n">
        <f aca="false">IF($A33&lt;=$G$5,$E$5*$F$5/4,IF(K33&gt;=$B$8+$B$9,M33*$B$4*(1+$B$5)^(($G$5+$B$8+L33*($B$8+$B$10))/4)/4,0))</f>
        <v>0</v>
      </c>
      <c r="O33" s="13" t="n">
        <f aca="false">IF($A33&lt;=$G$5,$E$5*$F$5,IF(K33&gt;=$B$8,M33*$B$4*(1+$B$5)^(($G$5+$B$8+L33*($B$8+$B$10))/4),0))</f>
        <v>0</v>
      </c>
      <c r="P33" s="13" t="n">
        <f aca="false">IF($A33&lt;=$G$5,0,IF(K33=0,M33*$B$6*(1+$B$7)^(($G$5+L33*($B$8+$B$10))/4),0)+IF(K33=$B$8,$B$11*$B$4*(1+$B$5)^(($G$5+$B$8+L33*($B$8+$B$10))/4)*M33,0))</f>
        <v>0</v>
      </c>
      <c r="Q33" s="23" t="n">
        <f aca="false">IF($A33&lt;=$G$5,0,IF(K33&lt;$B$8,M33,0))</f>
        <v>0</v>
      </c>
      <c r="R33" s="23" t="n">
        <f aca="false">$A33-$G$6-1</f>
        <v>3</v>
      </c>
      <c r="S33" s="23" t="n">
        <f aca="false">IF(R33&lt;0,-1,MOD(R33,$B$8+$B$10))</f>
        <v>3</v>
      </c>
      <c r="T33" s="23" t="n">
        <f aca="false">IF(R33&lt;0,0,INT(R33/($B$8+$B$10)))</f>
        <v>0</v>
      </c>
      <c r="U33" s="23" t="n">
        <f aca="false">IF($A33&lt;=$G$6,$E$6,$E$6*(1-$H$6)^(T33+1))</f>
        <v>0</v>
      </c>
      <c r="V33" s="13" t="n">
        <f aca="false">IF($A33&lt;=$G$6,$E$6*$F$6/4,IF(S33&gt;=$B$8+$B$9,U33*$B$4*(1+$B$5)^(($G$6+$B$8+T33*($B$8+$B$10))/4)/4,0))</f>
        <v>0</v>
      </c>
      <c r="W33" s="13" t="n">
        <f aca="false">IF($A33&lt;=$G$6,$E$6*$F$6,IF(S33&gt;=$B$8,U33*$B$4*(1+$B$5)^(($G$6+$B$8+T33*($B$8+$B$10))/4),0))</f>
        <v>0</v>
      </c>
      <c r="X33" s="13" t="n">
        <f aca="false">IF($A33&lt;=$G$6,0,IF(S33=0,U33*$B$6*(1+$B$7)^(($G$6+T33*($B$8+$B$10))/4),0)+IF(S33=$B$8,$B$11*$B$4*(1+$B$5)^(($G$6+$B$8+T33*($B$8+$B$10))/4)*U33,0))</f>
        <v>0</v>
      </c>
      <c r="Y33" s="23" t="n">
        <f aca="false">IF($A33&lt;=$G$6,0,IF(S33&lt;$B$8,U33,0))</f>
        <v>0</v>
      </c>
      <c r="Z33" s="23" t="n">
        <f aca="false">$A33-$G$7-1</f>
        <v>3</v>
      </c>
      <c r="AA33" s="23" t="n">
        <f aca="false">IF(Z33&lt;0,-1,MOD(Z33,$B$8+$B$10))</f>
        <v>3</v>
      </c>
      <c r="AB33" s="23" t="n">
        <f aca="false">IF(Z33&lt;0,0,INT(Z33/($B$8+$B$10)))</f>
        <v>0</v>
      </c>
      <c r="AC33" s="23" t="n">
        <f aca="false">IF($A33&lt;=$G$7,$E$7,$E$7*(1-$H$7)^(AB33+1))</f>
        <v>0</v>
      </c>
      <c r="AD33" s="13" t="n">
        <f aca="false">IF($A33&lt;=$G$7,$E$7*$F$7/4,IF(AA33&gt;=$B$8+$B$9,AC33*$B$4*(1+$B$5)^(($G$7+$B$8+AB33*($B$8+$B$10))/4)/4,0))</f>
        <v>0</v>
      </c>
      <c r="AE33" s="13" t="n">
        <f aca="false">IF($A33&lt;=$G$7,$E$7*$F$7,IF(AA33&gt;=$B$8,AC33*$B$4*(1+$B$5)^(($G$7+$B$8+AB33*($B$8+$B$10))/4),0))</f>
        <v>0</v>
      </c>
      <c r="AF33" s="13" t="n">
        <f aca="false">IF($A33&lt;=$G$7,0,IF(AA33=0,AC33*$B$6*(1+$B$7)^(($G$7+AB33*($B$8+$B$10))/4),0)+IF(AA33=$B$8,$B$11*$B$4*(1+$B$5)^(($G$7+$B$8+AB33*($B$8+$B$10))/4)*AC33,0))</f>
        <v>0</v>
      </c>
      <c r="AG33" s="23" t="n">
        <f aca="false">IF($A33&lt;=$G$7,0,IF(AA33&lt;$B$8,AC33,0))</f>
        <v>0</v>
      </c>
      <c r="AH33" s="23" t="n">
        <f aca="false">$A33-$G$8-1</f>
        <v>3</v>
      </c>
      <c r="AI33" s="23" t="n">
        <f aca="false">IF(AH33&lt;0,-1,MOD(AH33,$B$8+$B$10))</f>
        <v>3</v>
      </c>
      <c r="AJ33" s="23" t="n">
        <f aca="false">IF(AH33&lt;0,0,INT(AH33/($B$8+$B$10)))</f>
        <v>0</v>
      </c>
      <c r="AK33" s="23" t="n">
        <f aca="false">IF($A33&lt;=$G$8,$E$8,$E$8*(1-$H$8)^(AJ33+1))</f>
        <v>0</v>
      </c>
      <c r="AL33" s="13" t="n">
        <f aca="false">IF($A33&lt;=$G$8,$E$8*$F$8/4,IF(AI33&gt;=$B$8+$B$9,AK33*$B$4*(1+$B$5)^(($G$8+$B$8+AJ33*($B$8+$B$10))/4)/4,0))</f>
        <v>0</v>
      </c>
      <c r="AM33" s="13" t="n">
        <f aca="false">IF($A33&lt;=$G$8,$E$8*$F$8,IF(AI33&gt;=$B$8,AK33*$B$4*(1+$B$5)^(($G$8+$B$8+AJ33*($B$8+$B$10))/4),0))</f>
        <v>0</v>
      </c>
      <c r="AN33" s="13" t="n">
        <f aca="false">IF($A33&lt;=$G$8,0,IF(AI33=0,AK33*$B$6*(1+$B$7)^(($G$8+AJ33*($B$8+$B$10))/4),0)+IF(AI33=$B$8,$B$11*$B$4*(1+$B$5)^(($G$8+$B$8+AJ33*($B$8+$B$10))/4)*AK33,0))</f>
        <v>0</v>
      </c>
      <c r="AO33" s="23" t="n">
        <f aca="false">IF($A33&lt;=$G$8,0,IF(AI33&lt;$B$8,AK33,0))</f>
        <v>0</v>
      </c>
      <c r="AP33" s="13" t="n">
        <f aca="false">F33+N33+V33+AD33+AL33</f>
        <v>0</v>
      </c>
      <c r="AQ33" s="13" t="n">
        <f aca="false">G33+O33+W33+AE33+AM33</f>
        <v>0</v>
      </c>
      <c r="AR33" s="13" t="n">
        <f aca="false">H33+P33+X33+AF33+AN33+IF($A33=$B$15,$B$14,0)</f>
        <v>0</v>
      </c>
      <c r="AS33" s="23" t="n">
        <f aca="false">I33+Q33+Y33+AG33+AO33</f>
        <v>0</v>
      </c>
      <c r="AT33" s="13" t="n">
        <f aca="false">AP33*(1-$B$12)-AS33*$B$13/4</f>
        <v>0</v>
      </c>
      <c r="AU33" s="13" t="n">
        <f aca="false">IF($A33&lt;=$B$23,$B$22*$E$4/$B$23+$E$4*$B$13/4,0)</f>
        <v>2665000</v>
      </c>
      <c r="AV33" s="13" t="n">
        <f aca="false">AT33-AR33-AU33</f>
        <v>-2665000</v>
      </c>
      <c r="AW33" s="23" t="n">
        <f aca="false">(1+$B$16)^(-$A33/4)</f>
        <v>0.928074245939675</v>
      </c>
      <c r="AX33" s="13" t="n">
        <f aca="false">AV33*AW33</f>
        <v>-2473317.86542923</v>
      </c>
      <c r="AY33" s="13" t="n">
        <f aca="false">AV33</f>
        <v>-2665000</v>
      </c>
    </row>
    <row r="34" customFormat="false" ht="15" hidden="false" customHeight="false" outlineLevel="0" collapsed="false">
      <c r="A34" s="0" t="n">
        <v>5</v>
      </c>
      <c r="B34" s="0" t="n">
        <f aca="false">$A34-$G$4-1</f>
        <v>-2</v>
      </c>
      <c r="C34" s="0" t="n">
        <f aca="false">IF(B34&lt;0,-1,MOD(B34,$B$8+$B$10))</f>
        <v>-1</v>
      </c>
      <c r="D34" s="0" t="n">
        <f aca="false">IF(B34&lt;0,0,INT(B34/($B$8+$B$10)))</f>
        <v>0</v>
      </c>
      <c r="E34" s="13" t="n">
        <f aca="false">IF($A34&lt;=$G$4,$E$4,$E$4*(1-$H$4)^(D34+1))</f>
        <v>12000</v>
      </c>
      <c r="F34" s="13" t="n">
        <f aca="false">IF($A34&lt;=$G$4,$E$4*$F$4/4,IF(C34&gt;=$B$8+$B$9,E34*$B$4*(1+$B$5)^(($G$4+$B$8+D34*($B$8+$B$10))/4)/4,0))</f>
        <v>0</v>
      </c>
      <c r="G34" s="13" t="n">
        <f aca="false">IF($A34&lt;=$G$4,$E$4*$F$4,IF(C34&gt;=$B$8,E34*$B$4*(1+$B$5)^(($G$4+$B$8+D34*($B$8+$B$10))/4),0))</f>
        <v>0</v>
      </c>
      <c r="H34" s="13" t="n">
        <f aca="false">IF($A34&lt;=$G$4,0,IF(C34=0,E34*$B$6*(1+$B$7)^(($G$4+D34*($B$8+$B$10))/4),0)+IF(C34=$B$8,$B$11*$B$4*(1+$B$5)^(($G$4+$B$8+D34*($B$8+$B$10))/4)*E34,0))</f>
        <v>0</v>
      </c>
      <c r="I34" s="23" t="n">
        <f aca="false">IF($A34&lt;=$G$4,0,IF(C34&lt;$B$8,E34,0))</f>
        <v>0</v>
      </c>
      <c r="J34" s="23" t="n">
        <f aca="false">$A34-$G$5-1</f>
        <v>4</v>
      </c>
      <c r="K34" s="23" t="n">
        <f aca="false">IF(J34&lt;0,-1,MOD(J34,$B$8+$B$10))</f>
        <v>4</v>
      </c>
      <c r="L34" s="23" t="n">
        <f aca="false">IF(J34&lt;0,0,INT(J34/($B$8+$B$10)))</f>
        <v>0</v>
      </c>
      <c r="M34" s="23" t="n">
        <f aca="false">IF($A34&lt;=$G$5,$E$5,$E$5*(1-$H$5)^(L34+1))</f>
        <v>0</v>
      </c>
      <c r="N34" s="13" t="n">
        <f aca="false">IF($A34&lt;=$G$5,$E$5*$F$5/4,IF(K34&gt;=$B$8+$B$9,M34*$B$4*(1+$B$5)^(($G$5+$B$8+L34*($B$8+$B$10))/4)/4,0))</f>
        <v>0</v>
      </c>
      <c r="O34" s="13" t="n">
        <f aca="false">IF($A34&lt;=$G$5,$E$5*$F$5,IF(K34&gt;=$B$8,M34*$B$4*(1+$B$5)^(($G$5+$B$8+L34*($B$8+$B$10))/4),0))</f>
        <v>0</v>
      </c>
      <c r="P34" s="13" t="n">
        <f aca="false">IF($A34&lt;=$G$5,0,IF(K34=0,M34*$B$6*(1+$B$7)^(($G$5+L34*($B$8+$B$10))/4),0)+IF(K34=$B$8,$B$11*$B$4*(1+$B$5)^(($G$5+$B$8+L34*($B$8+$B$10))/4)*M34,0))</f>
        <v>0</v>
      </c>
      <c r="Q34" s="23" t="n">
        <f aca="false">IF($A34&lt;=$G$5,0,IF(K34&lt;$B$8,M34,0))</f>
        <v>0</v>
      </c>
      <c r="R34" s="23" t="n">
        <f aca="false">$A34-$G$6-1</f>
        <v>4</v>
      </c>
      <c r="S34" s="23" t="n">
        <f aca="false">IF(R34&lt;0,-1,MOD(R34,$B$8+$B$10))</f>
        <v>4</v>
      </c>
      <c r="T34" s="23" t="n">
        <f aca="false">IF(R34&lt;0,0,INT(R34/($B$8+$B$10)))</f>
        <v>0</v>
      </c>
      <c r="U34" s="23" t="n">
        <f aca="false">IF($A34&lt;=$G$6,$E$6,$E$6*(1-$H$6)^(T34+1))</f>
        <v>0</v>
      </c>
      <c r="V34" s="13" t="n">
        <f aca="false">IF($A34&lt;=$G$6,$E$6*$F$6/4,IF(S34&gt;=$B$8+$B$9,U34*$B$4*(1+$B$5)^(($G$6+$B$8+T34*($B$8+$B$10))/4)/4,0))</f>
        <v>0</v>
      </c>
      <c r="W34" s="13" t="n">
        <f aca="false">IF($A34&lt;=$G$6,$E$6*$F$6,IF(S34&gt;=$B$8,U34*$B$4*(1+$B$5)^(($G$6+$B$8+T34*($B$8+$B$10))/4),0))</f>
        <v>0</v>
      </c>
      <c r="X34" s="13" t="n">
        <f aca="false">IF($A34&lt;=$G$6,0,IF(S34=0,U34*$B$6*(1+$B$7)^(($G$6+T34*($B$8+$B$10))/4),0)+IF(S34=$B$8,$B$11*$B$4*(1+$B$5)^(($G$6+$B$8+T34*($B$8+$B$10))/4)*U34,0))</f>
        <v>0</v>
      </c>
      <c r="Y34" s="23" t="n">
        <f aca="false">IF($A34&lt;=$G$6,0,IF(S34&lt;$B$8,U34,0))</f>
        <v>0</v>
      </c>
      <c r="Z34" s="23" t="n">
        <f aca="false">$A34-$G$7-1</f>
        <v>4</v>
      </c>
      <c r="AA34" s="23" t="n">
        <f aca="false">IF(Z34&lt;0,-1,MOD(Z34,$B$8+$B$10))</f>
        <v>4</v>
      </c>
      <c r="AB34" s="23" t="n">
        <f aca="false">IF(Z34&lt;0,0,INT(Z34/($B$8+$B$10)))</f>
        <v>0</v>
      </c>
      <c r="AC34" s="23" t="n">
        <f aca="false">IF($A34&lt;=$G$7,$E$7,$E$7*(1-$H$7)^(AB34+1))</f>
        <v>0</v>
      </c>
      <c r="AD34" s="13" t="n">
        <f aca="false">IF($A34&lt;=$G$7,$E$7*$F$7/4,IF(AA34&gt;=$B$8+$B$9,AC34*$B$4*(1+$B$5)^(($G$7+$B$8+AB34*($B$8+$B$10))/4)/4,0))</f>
        <v>0</v>
      </c>
      <c r="AE34" s="13" t="n">
        <f aca="false">IF($A34&lt;=$G$7,$E$7*$F$7,IF(AA34&gt;=$B$8,AC34*$B$4*(1+$B$5)^(($G$7+$B$8+AB34*($B$8+$B$10))/4),0))</f>
        <v>0</v>
      </c>
      <c r="AF34" s="13" t="n">
        <f aca="false">IF($A34&lt;=$G$7,0,IF(AA34=0,AC34*$B$6*(1+$B$7)^(($G$7+AB34*($B$8+$B$10))/4),0)+IF(AA34=$B$8,$B$11*$B$4*(1+$B$5)^(($G$7+$B$8+AB34*($B$8+$B$10))/4)*AC34,0))</f>
        <v>0</v>
      </c>
      <c r="AG34" s="23" t="n">
        <f aca="false">IF($A34&lt;=$G$7,0,IF(AA34&lt;$B$8,AC34,0))</f>
        <v>0</v>
      </c>
      <c r="AH34" s="23" t="n">
        <f aca="false">$A34-$G$8-1</f>
        <v>4</v>
      </c>
      <c r="AI34" s="23" t="n">
        <f aca="false">IF(AH34&lt;0,-1,MOD(AH34,$B$8+$B$10))</f>
        <v>4</v>
      </c>
      <c r="AJ34" s="23" t="n">
        <f aca="false">IF(AH34&lt;0,0,INT(AH34/($B$8+$B$10)))</f>
        <v>0</v>
      </c>
      <c r="AK34" s="23" t="n">
        <f aca="false">IF($A34&lt;=$G$8,$E$8,$E$8*(1-$H$8)^(AJ34+1))</f>
        <v>0</v>
      </c>
      <c r="AL34" s="13" t="n">
        <f aca="false">IF($A34&lt;=$G$8,$E$8*$F$8/4,IF(AI34&gt;=$B$8+$B$9,AK34*$B$4*(1+$B$5)^(($G$8+$B$8+AJ34*($B$8+$B$10))/4)/4,0))</f>
        <v>0</v>
      </c>
      <c r="AM34" s="13" t="n">
        <f aca="false">IF($A34&lt;=$G$8,$E$8*$F$8,IF(AI34&gt;=$B$8,AK34*$B$4*(1+$B$5)^(($G$8+$B$8+AJ34*($B$8+$B$10))/4),0))</f>
        <v>0</v>
      </c>
      <c r="AN34" s="13" t="n">
        <f aca="false">IF($A34&lt;=$G$8,0,IF(AI34=0,AK34*$B$6*(1+$B$7)^(($G$8+AJ34*($B$8+$B$10))/4),0)+IF(AI34=$B$8,$B$11*$B$4*(1+$B$5)^(($G$8+$B$8+AJ34*($B$8+$B$10))/4)*AK34,0))</f>
        <v>0</v>
      </c>
      <c r="AO34" s="23" t="n">
        <f aca="false">IF($A34&lt;=$G$8,0,IF(AI34&lt;$B$8,AK34,0))</f>
        <v>0</v>
      </c>
      <c r="AP34" s="13" t="n">
        <f aca="false">F34+N34+V34+AD34+AL34</f>
        <v>0</v>
      </c>
      <c r="AQ34" s="13" t="n">
        <f aca="false">G34+O34+W34+AE34+AM34</f>
        <v>0</v>
      </c>
      <c r="AR34" s="13" t="n">
        <f aca="false">H34+P34+X34+AF34+AN34+IF($A34=$B$15,$B$14,0)</f>
        <v>0</v>
      </c>
      <c r="AS34" s="23" t="n">
        <f aca="false">I34+Q34+Y34+AG34+AO34</f>
        <v>0</v>
      </c>
      <c r="AT34" s="13" t="n">
        <f aca="false">AP34*(1-$B$12)-AS34*$B$13/4</f>
        <v>0</v>
      </c>
      <c r="AU34" s="13" t="n">
        <f aca="false">IF($A34&lt;=$B$23,$B$22*$E$4/$B$23+$E$4*$B$13/4,0)</f>
        <v>2665000</v>
      </c>
      <c r="AV34" s="13" t="n">
        <f aca="false">AT34-AR34-AU34</f>
        <v>-2665000</v>
      </c>
      <c r="AW34" s="23" t="n">
        <f aca="false">(1+$B$16)^(-$A34/4)</f>
        <v>0.910916149021652</v>
      </c>
      <c r="AX34" s="13" t="n">
        <f aca="false">AV34*AW34</f>
        <v>-2427591.5371427</v>
      </c>
      <c r="AY34" s="13" t="n">
        <f aca="false">AV34</f>
        <v>-2665000</v>
      </c>
    </row>
    <row r="35" customFormat="false" ht="15" hidden="false" customHeight="false" outlineLevel="0" collapsed="false">
      <c r="A35" s="0" t="n">
        <v>6</v>
      </c>
      <c r="B35" s="0" t="n">
        <f aca="false">$A35-$G$4-1</f>
        <v>-1</v>
      </c>
      <c r="C35" s="0" t="n">
        <f aca="false">IF(B35&lt;0,-1,MOD(B35,$B$8+$B$10))</f>
        <v>-1</v>
      </c>
      <c r="D35" s="0" t="n">
        <f aca="false">IF(B35&lt;0,0,INT(B35/($B$8+$B$10)))</f>
        <v>0</v>
      </c>
      <c r="E35" s="13" t="n">
        <f aca="false">IF($A35&lt;=$G$4,$E$4,$E$4*(1-$H$4)^(D35+1))</f>
        <v>12000</v>
      </c>
      <c r="F35" s="13" t="n">
        <f aca="false">IF($A35&lt;=$G$4,$E$4*$F$4/4,IF(C35&gt;=$B$8+$B$9,E35*$B$4*(1+$B$5)^(($G$4+$B$8+D35*($B$8+$B$10))/4)/4,0))</f>
        <v>0</v>
      </c>
      <c r="G35" s="13" t="n">
        <f aca="false">IF($A35&lt;=$G$4,$E$4*$F$4,IF(C35&gt;=$B$8,E35*$B$4*(1+$B$5)^(($G$4+$B$8+D35*($B$8+$B$10))/4),0))</f>
        <v>0</v>
      </c>
      <c r="H35" s="13" t="n">
        <f aca="false">IF($A35&lt;=$G$4,0,IF(C35=0,E35*$B$6*(1+$B$7)^(($G$4+D35*($B$8+$B$10))/4),0)+IF(C35=$B$8,$B$11*$B$4*(1+$B$5)^(($G$4+$B$8+D35*($B$8+$B$10))/4)*E35,0))</f>
        <v>0</v>
      </c>
      <c r="I35" s="23" t="n">
        <f aca="false">IF($A35&lt;=$G$4,0,IF(C35&lt;$B$8,E35,0))</f>
        <v>0</v>
      </c>
      <c r="J35" s="23" t="n">
        <f aca="false">$A35-$G$5-1</f>
        <v>5</v>
      </c>
      <c r="K35" s="23" t="n">
        <f aca="false">IF(J35&lt;0,-1,MOD(J35,$B$8+$B$10))</f>
        <v>5</v>
      </c>
      <c r="L35" s="23" t="n">
        <f aca="false">IF(J35&lt;0,0,INT(J35/($B$8+$B$10)))</f>
        <v>0</v>
      </c>
      <c r="M35" s="23" t="n">
        <f aca="false">IF($A35&lt;=$G$5,$E$5,$E$5*(1-$H$5)^(L35+1))</f>
        <v>0</v>
      </c>
      <c r="N35" s="13" t="n">
        <f aca="false">IF($A35&lt;=$G$5,$E$5*$F$5/4,IF(K35&gt;=$B$8+$B$9,M35*$B$4*(1+$B$5)^(($G$5+$B$8+L35*($B$8+$B$10))/4)/4,0))</f>
        <v>0</v>
      </c>
      <c r="O35" s="13" t="n">
        <f aca="false">IF($A35&lt;=$G$5,$E$5*$F$5,IF(K35&gt;=$B$8,M35*$B$4*(1+$B$5)^(($G$5+$B$8+L35*($B$8+$B$10))/4),0))</f>
        <v>0</v>
      </c>
      <c r="P35" s="13" t="n">
        <f aca="false">IF($A35&lt;=$G$5,0,IF(K35=0,M35*$B$6*(1+$B$7)^(($G$5+L35*($B$8+$B$10))/4),0)+IF(K35=$B$8,$B$11*$B$4*(1+$B$5)^(($G$5+$B$8+L35*($B$8+$B$10))/4)*M35,0))</f>
        <v>0</v>
      </c>
      <c r="Q35" s="23" t="n">
        <f aca="false">IF($A35&lt;=$G$5,0,IF(K35&lt;$B$8,M35,0))</f>
        <v>0</v>
      </c>
      <c r="R35" s="23" t="n">
        <f aca="false">$A35-$G$6-1</f>
        <v>5</v>
      </c>
      <c r="S35" s="23" t="n">
        <f aca="false">IF(R35&lt;0,-1,MOD(R35,$B$8+$B$10))</f>
        <v>5</v>
      </c>
      <c r="T35" s="23" t="n">
        <f aca="false">IF(R35&lt;0,0,INT(R35/($B$8+$B$10)))</f>
        <v>0</v>
      </c>
      <c r="U35" s="23" t="n">
        <f aca="false">IF($A35&lt;=$G$6,$E$6,$E$6*(1-$H$6)^(T35+1))</f>
        <v>0</v>
      </c>
      <c r="V35" s="13" t="n">
        <f aca="false">IF($A35&lt;=$G$6,$E$6*$F$6/4,IF(S35&gt;=$B$8+$B$9,U35*$B$4*(1+$B$5)^(($G$6+$B$8+T35*($B$8+$B$10))/4)/4,0))</f>
        <v>0</v>
      </c>
      <c r="W35" s="13" t="n">
        <f aca="false">IF($A35&lt;=$G$6,$E$6*$F$6,IF(S35&gt;=$B$8,U35*$B$4*(1+$B$5)^(($G$6+$B$8+T35*($B$8+$B$10))/4),0))</f>
        <v>0</v>
      </c>
      <c r="X35" s="13" t="n">
        <f aca="false">IF($A35&lt;=$G$6,0,IF(S35=0,U35*$B$6*(1+$B$7)^(($G$6+T35*($B$8+$B$10))/4),0)+IF(S35=$B$8,$B$11*$B$4*(1+$B$5)^(($G$6+$B$8+T35*($B$8+$B$10))/4)*U35,0))</f>
        <v>0</v>
      </c>
      <c r="Y35" s="23" t="n">
        <f aca="false">IF($A35&lt;=$G$6,0,IF(S35&lt;$B$8,U35,0))</f>
        <v>0</v>
      </c>
      <c r="Z35" s="23" t="n">
        <f aca="false">$A35-$G$7-1</f>
        <v>5</v>
      </c>
      <c r="AA35" s="23" t="n">
        <f aca="false">IF(Z35&lt;0,-1,MOD(Z35,$B$8+$B$10))</f>
        <v>5</v>
      </c>
      <c r="AB35" s="23" t="n">
        <f aca="false">IF(Z35&lt;0,0,INT(Z35/($B$8+$B$10)))</f>
        <v>0</v>
      </c>
      <c r="AC35" s="23" t="n">
        <f aca="false">IF($A35&lt;=$G$7,$E$7,$E$7*(1-$H$7)^(AB35+1))</f>
        <v>0</v>
      </c>
      <c r="AD35" s="13" t="n">
        <f aca="false">IF($A35&lt;=$G$7,$E$7*$F$7/4,IF(AA35&gt;=$B$8+$B$9,AC35*$B$4*(1+$B$5)^(($G$7+$B$8+AB35*($B$8+$B$10))/4)/4,0))</f>
        <v>0</v>
      </c>
      <c r="AE35" s="13" t="n">
        <f aca="false">IF($A35&lt;=$G$7,$E$7*$F$7,IF(AA35&gt;=$B$8,AC35*$B$4*(1+$B$5)^(($G$7+$B$8+AB35*($B$8+$B$10))/4),0))</f>
        <v>0</v>
      </c>
      <c r="AF35" s="13" t="n">
        <f aca="false">IF($A35&lt;=$G$7,0,IF(AA35=0,AC35*$B$6*(1+$B$7)^(($G$7+AB35*($B$8+$B$10))/4),0)+IF(AA35=$B$8,$B$11*$B$4*(1+$B$5)^(($G$7+$B$8+AB35*($B$8+$B$10))/4)*AC35,0))</f>
        <v>0</v>
      </c>
      <c r="AG35" s="23" t="n">
        <f aca="false">IF($A35&lt;=$G$7,0,IF(AA35&lt;$B$8,AC35,0))</f>
        <v>0</v>
      </c>
      <c r="AH35" s="23" t="n">
        <f aca="false">$A35-$G$8-1</f>
        <v>5</v>
      </c>
      <c r="AI35" s="23" t="n">
        <f aca="false">IF(AH35&lt;0,-1,MOD(AH35,$B$8+$B$10))</f>
        <v>5</v>
      </c>
      <c r="AJ35" s="23" t="n">
        <f aca="false">IF(AH35&lt;0,0,INT(AH35/($B$8+$B$10)))</f>
        <v>0</v>
      </c>
      <c r="AK35" s="23" t="n">
        <f aca="false">IF($A35&lt;=$G$8,$E$8,$E$8*(1-$H$8)^(AJ35+1))</f>
        <v>0</v>
      </c>
      <c r="AL35" s="13" t="n">
        <f aca="false">IF($A35&lt;=$G$8,$E$8*$F$8/4,IF(AI35&gt;=$B$8+$B$9,AK35*$B$4*(1+$B$5)^(($G$8+$B$8+AJ35*($B$8+$B$10))/4)/4,0))</f>
        <v>0</v>
      </c>
      <c r="AM35" s="13" t="n">
        <f aca="false">IF($A35&lt;=$G$8,$E$8*$F$8,IF(AI35&gt;=$B$8,AK35*$B$4*(1+$B$5)^(($G$8+$B$8+AJ35*($B$8+$B$10))/4),0))</f>
        <v>0</v>
      </c>
      <c r="AN35" s="13" t="n">
        <f aca="false">IF($A35&lt;=$G$8,0,IF(AI35=0,AK35*$B$6*(1+$B$7)^(($G$8+AJ35*($B$8+$B$10))/4),0)+IF(AI35=$B$8,$B$11*$B$4*(1+$B$5)^(($G$8+$B$8+AJ35*($B$8+$B$10))/4)*AK35,0))</f>
        <v>0</v>
      </c>
      <c r="AO35" s="23" t="n">
        <f aca="false">IF($A35&lt;=$G$8,0,IF(AI35&lt;$B$8,AK35,0))</f>
        <v>0</v>
      </c>
      <c r="AP35" s="13" t="n">
        <f aca="false">F35+N35+V35+AD35+AL35</f>
        <v>0</v>
      </c>
      <c r="AQ35" s="13" t="n">
        <f aca="false">G35+O35+W35+AE35+AM35</f>
        <v>0</v>
      </c>
      <c r="AR35" s="13" t="n">
        <f aca="false">H35+P35+X35+AF35+AN35+IF($A35=$B$15,$B$14,0)</f>
        <v>0</v>
      </c>
      <c r="AS35" s="23" t="n">
        <f aca="false">I35+Q35+Y35+AG35+AO35</f>
        <v>0</v>
      </c>
      <c r="AT35" s="13" t="n">
        <f aca="false">AP35*(1-$B$12)-AS35*$B$13/4</f>
        <v>0</v>
      </c>
      <c r="AU35" s="13" t="n">
        <f aca="false">IF($A35&lt;=$B$23,$B$22*$E$4/$B$23+$E$4*$B$13/4,0)</f>
        <v>2665000</v>
      </c>
      <c r="AV35" s="13" t="n">
        <f aca="false">AT35-AR35-AU35</f>
        <v>-2665000</v>
      </c>
      <c r="AW35" s="23" t="n">
        <f aca="false">(1+$B$16)^(-$A35/4)</f>
        <v>0.894075268415941</v>
      </c>
      <c r="AX35" s="13" t="n">
        <f aca="false">AV35*AW35</f>
        <v>-2382710.59032848</v>
      </c>
      <c r="AY35" s="13" t="n">
        <f aca="false">AV35</f>
        <v>-2665000</v>
      </c>
    </row>
    <row r="36" customFormat="false" ht="15" hidden="false" customHeight="false" outlineLevel="0" collapsed="false">
      <c r="A36" s="0" t="n">
        <v>7</v>
      </c>
      <c r="B36" s="0" t="n">
        <f aca="false">$A36-$G$4-1</f>
        <v>0</v>
      </c>
      <c r="C36" s="0" t="n">
        <f aca="false">IF(B36&lt;0,-1,MOD(B36,$B$8+$B$10))</f>
        <v>0</v>
      </c>
      <c r="D36" s="0" t="n">
        <f aca="false">IF(B36&lt;0,0,INT(B36/($B$8+$B$10)))</f>
        <v>0</v>
      </c>
      <c r="E36" s="0" t="n">
        <f aca="false">IF($A36&lt;=$G$4,$E$4,$E$4*(1-$H$4)^(D36+1))</f>
        <v>12000</v>
      </c>
      <c r="F36" s="13" t="n">
        <f aca="false">IF($A36&lt;=$G$4,$E$4*$F$4/4,IF(C36&gt;=$B$8+$B$9,E36*$B$4*(1+$B$5)^(($G$4+$B$8+D36*($B$8+$B$10))/4)/4,0))</f>
        <v>0</v>
      </c>
      <c r="G36" s="13" t="n">
        <f aca="false">IF($A36&lt;=$G$4,$E$4*$F$4,IF(C36&gt;=$B$8,E36*$B$4*(1+$B$5)^(($G$4+$B$8+D36*($B$8+$B$10))/4),0))</f>
        <v>0</v>
      </c>
      <c r="H36" s="13" t="n">
        <f aca="false">IF($A36&lt;=$G$4,0,IF(C36=0,E36*$B$6*(1+$B$7)^(($G$4+D36*($B$8+$B$10))/4),0)+IF(C36=$B$8,$B$11*$B$4*(1+$B$5)^(($G$4+$B$8+D36*($B$8+$B$10))/4)*E36,0))</f>
        <v>5230176.37369907</v>
      </c>
      <c r="I36" s="23" t="n">
        <f aca="false">IF($A36&lt;=$G$4,0,IF(C36&lt;$B$8,E36,0))</f>
        <v>12000</v>
      </c>
      <c r="J36" s="23" t="n">
        <f aca="false">$A36-$G$5-1</f>
        <v>6</v>
      </c>
      <c r="K36" s="23" t="n">
        <f aca="false">IF(J36&lt;0,-1,MOD(J36,$B$8+$B$10))</f>
        <v>6</v>
      </c>
      <c r="L36" s="23" t="n">
        <f aca="false">IF(J36&lt;0,0,INT(J36/($B$8+$B$10)))</f>
        <v>0</v>
      </c>
      <c r="M36" s="23" t="n">
        <f aca="false">IF($A36&lt;=$G$5,$E$5,$E$5*(1-$H$5)^(L36+1))</f>
        <v>0</v>
      </c>
      <c r="N36" s="13" t="n">
        <f aca="false">IF($A36&lt;=$G$5,$E$5*$F$5/4,IF(K36&gt;=$B$8+$B$9,M36*$B$4*(1+$B$5)^(($G$5+$B$8+L36*($B$8+$B$10))/4)/4,0))</f>
        <v>0</v>
      </c>
      <c r="O36" s="13" t="n">
        <f aca="false">IF($A36&lt;=$G$5,$E$5*$F$5,IF(K36&gt;=$B$8,M36*$B$4*(1+$B$5)^(($G$5+$B$8+L36*($B$8+$B$10))/4),0))</f>
        <v>0</v>
      </c>
      <c r="P36" s="13" t="n">
        <f aca="false">IF($A36&lt;=$G$5,0,IF(K36=0,M36*$B$6*(1+$B$7)^(($G$5+L36*($B$8+$B$10))/4),0)+IF(K36=$B$8,$B$11*$B$4*(1+$B$5)^(($G$5+$B$8+L36*($B$8+$B$10))/4)*M36,0))</f>
        <v>0</v>
      </c>
      <c r="Q36" s="23" t="n">
        <f aca="false">IF($A36&lt;=$G$5,0,IF(K36&lt;$B$8,M36,0))</f>
        <v>0</v>
      </c>
      <c r="R36" s="23" t="n">
        <f aca="false">$A36-$G$6-1</f>
        <v>6</v>
      </c>
      <c r="S36" s="23" t="n">
        <f aca="false">IF(R36&lt;0,-1,MOD(R36,$B$8+$B$10))</f>
        <v>6</v>
      </c>
      <c r="T36" s="23" t="n">
        <f aca="false">IF(R36&lt;0,0,INT(R36/($B$8+$B$10)))</f>
        <v>0</v>
      </c>
      <c r="U36" s="23" t="n">
        <f aca="false">IF($A36&lt;=$G$6,$E$6,$E$6*(1-$H$6)^(T36+1))</f>
        <v>0</v>
      </c>
      <c r="V36" s="13" t="n">
        <f aca="false">IF($A36&lt;=$G$6,$E$6*$F$6/4,IF(S36&gt;=$B$8+$B$9,U36*$B$4*(1+$B$5)^(($G$6+$B$8+T36*($B$8+$B$10))/4)/4,0))</f>
        <v>0</v>
      </c>
      <c r="W36" s="13" t="n">
        <f aca="false">IF($A36&lt;=$G$6,$E$6*$F$6,IF(S36&gt;=$B$8,U36*$B$4*(1+$B$5)^(($G$6+$B$8+T36*($B$8+$B$10))/4),0))</f>
        <v>0</v>
      </c>
      <c r="X36" s="13" t="n">
        <f aca="false">IF($A36&lt;=$G$6,0,IF(S36=0,U36*$B$6*(1+$B$7)^(($G$6+T36*($B$8+$B$10))/4),0)+IF(S36=$B$8,$B$11*$B$4*(1+$B$5)^(($G$6+$B$8+T36*($B$8+$B$10))/4)*U36,0))</f>
        <v>0</v>
      </c>
      <c r="Y36" s="23" t="n">
        <f aca="false">IF($A36&lt;=$G$6,0,IF(S36&lt;$B$8,U36,0))</f>
        <v>0</v>
      </c>
      <c r="Z36" s="23" t="n">
        <f aca="false">$A36-$G$7-1</f>
        <v>6</v>
      </c>
      <c r="AA36" s="23" t="n">
        <f aca="false">IF(Z36&lt;0,-1,MOD(Z36,$B$8+$B$10))</f>
        <v>6</v>
      </c>
      <c r="AB36" s="23" t="n">
        <f aca="false">IF(Z36&lt;0,0,INT(Z36/($B$8+$B$10)))</f>
        <v>0</v>
      </c>
      <c r="AC36" s="23" t="n">
        <f aca="false">IF($A36&lt;=$G$7,$E$7,$E$7*(1-$H$7)^(AB36+1))</f>
        <v>0</v>
      </c>
      <c r="AD36" s="13" t="n">
        <f aca="false">IF($A36&lt;=$G$7,$E$7*$F$7/4,IF(AA36&gt;=$B$8+$B$9,AC36*$B$4*(1+$B$5)^(($G$7+$B$8+AB36*($B$8+$B$10))/4)/4,0))</f>
        <v>0</v>
      </c>
      <c r="AE36" s="13" t="n">
        <f aca="false">IF($A36&lt;=$G$7,$E$7*$F$7,IF(AA36&gt;=$B$8,AC36*$B$4*(1+$B$5)^(($G$7+$B$8+AB36*($B$8+$B$10))/4),0))</f>
        <v>0</v>
      </c>
      <c r="AF36" s="13" t="n">
        <f aca="false">IF($A36&lt;=$G$7,0,IF(AA36=0,AC36*$B$6*(1+$B$7)^(($G$7+AB36*($B$8+$B$10))/4),0)+IF(AA36=$B$8,$B$11*$B$4*(1+$B$5)^(($G$7+$B$8+AB36*($B$8+$B$10))/4)*AC36,0))</f>
        <v>0</v>
      </c>
      <c r="AG36" s="23" t="n">
        <f aca="false">IF($A36&lt;=$G$7,0,IF(AA36&lt;$B$8,AC36,0))</f>
        <v>0</v>
      </c>
      <c r="AH36" s="23" t="n">
        <f aca="false">$A36-$G$8-1</f>
        <v>6</v>
      </c>
      <c r="AI36" s="23" t="n">
        <f aca="false">IF(AH36&lt;0,-1,MOD(AH36,$B$8+$B$10))</f>
        <v>6</v>
      </c>
      <c r="AJ36" s="23" t="n">
        <f aca="false">IF(AH36&lt;0,0,INT(AH36/($B$8+$B$10)))</f>
        <v>0</v>
      </c>
      <c r="AK36" s="23" t="n">
        <f aca="false">IF($A36&lt;=$G$8,$E$8,$E$8*(1-$H$8)^(AJ36+1))</f>
        <v>0</v>
      </c>
      <c r="AL36" s="13" t="n">
        <f aca="false">IF($A36&lt;=$G$8,$E$8*$F$8/4,IF(AI36&gt;=$B$8+$B$9,AK36*$B$4*(1+$B$5)^(($G$8+$B$8+AJ36*($B$8+$B$10))/4)/4,0))</f>
        <v>0</v>
      </c>
      <c r="AM36" s="13" t="n">
        <f aca="false">IF($A36&lt;=$G$8,$E$8*$F$8,IF(AI36&gt;=$B$8,AK36*$B$4*(1+$B$5)^(($G$8+$B$8+AJ36*($B$8+$B$10))/4),0))</f>
        <v>0</v>
      </c>
      <c r="AN36" s="13" t="n">
        <f aca="false">IF($A36&lt;=$G$8,0,IF(AI36=0,AK36*$B$6*(1+$B$7)^(($G$8+AJ36*($B$8+$B$10))/4),0)+IF(AI36=$B$8,$B$11*$B$4*(1+$B$5)^(($G$8+$B$8+AJ36*($B$8+$B$10))/4)*AK36,0))</f>
        <v>0</v>
      </c>
      <c r="AO36" s="23" t="n">
        <f aca="false">IF($A36&lt;=$G$8,0,IF(AI36&lt;$B$8,AK36,0))</f>
        <v>0</v>
      </c>
      <c r="AP36" s="13" t="n">
        <f aca="false">F36+N36+V36+AD36+AL36</f>
        <v>0</v>
      </c>
      <c r="AQ36" s="13" t="n">
        <f aca="false">G36+O36+W36+AE36+AM36</f>
        <v>0</v>
      </c>
      <c r="AR36" s="13" t="n">
        <f aca="false">H36+P36+X36+AF36+AN36+IF($A36=$B$15,$B$14,0)</f>
        <v>5230176.37369907</v>
      </c>
      <c r="AS36" s="23" t="n">
        <f aca="false">I36+Q36+Y36+AG36+AO36</f>
        <v>12000</v>
      </c>
      <c r="AT36" s="13" t="n">
        <f aca="false">AP36*(1-$B$12)-AS36*$B$13/4</f>
        <v>-165000</v>
      </c>
      <c r="AU36" s="13" t="n">
        <f aca="false">IF($A36&lt;=$B$23,$B$22*$E$4/$B$23+$E$4*$B$13/4,0)</f>
        <v>0</v>
      </c>
      <c r="AV36" s="13" t="n">
        <f aca="false">AT36-AR36-AU36</f>
        <v>-5395176.37369907</v>
      </c>
      <c r="AW36" s="23" t="n">
        <f aca="false">(1+$B$16)^(-$A36/4)</f>
        <v>0.877545739475122</v>
      </c>
      <c r="AX36" s="13" t="n">
        <f aca="false">AV36*AW36</f>
        <v>-4734514.04045646</v>
      </c>
      <c r="AY36" s="13" t="n">
        <f aca="false">AV36</f>
        <v>-5395176.37369907</v>
      </c>
    </row>
    <row r="37" customFormat="false" ht="15" hidden="false" customHeight="false" outlineLevel="0" collapsed="false">
      <c r="A37" s="0" t="n">
        <v>8</v>
      </c>
      <c r="B37" s="0" t="n">
        <f aca="false">$A37-$G$4-1</f>
        <v>1</v>
      </c>
      <c r="C37" s="0" t="n">
        <f aca="false">IF(B37&lt;0,-1,MOD(B37,$B$8+$B$10))</f>
        <v>1</v>
      </c>
      <c r="D37" s="0" t="n">
        <f aca="false">IF(B37&lt;0,0,INT(B37/($B$8+$B$10)))</f>
        <v>0</v>
      </c>
      <c r="E37" s="0" t="n">
        <f aca="false">IF($A37&lt;=$G$4,$E$4,$E$4*(1-$H$4)^(D37+1))</f>
        <v>12000</v>
      </c>
      <c r="F37" s="13" t="n">
        <f aca="false">IF($A37&lt;=$G$4,$E$4*$F$4/4,IF(C37&gt;=$B$8+$B$9,E37*$B$4*(1+$B$5)^(($G$4+$B$8+D37*($B$8+$B$10))/4)/4,0))</f>
        <v>0</v>
      </c>
      <c r="G37" s="13" t="n">
        <f aca="false">IF($A37&lt;=$G$4,$E$4*$F$4,IF(C37&gt;=$B$8,E37*$B$4*(1+$B$5)^(($G$4+$B$8+D37*($B$8+$B$10))/4),0))</f>
        <v>4937792.96089095</v>
      </c>
      <c r="H37" s="13" t="n">
        <f aca="false">IF($A37&lt;=$G$4,0,IF(C37=0,E37*$B$6*(1+$B$7)^(($G$4+D37*($B$8+$B$10))/4),0)+IF(C37=$B$8,$B$11*$B$4*(1+$B$5)^(($G$4+$B$8+D37*($B$8+$B$10))/4)*E37,0))</f>
        <v>592535.155306914</v>
      </c>
      <c r="I37" s="23" t="n">
        <f aca="false">IF($A37&lt;=$G$4,0,IF(C37&lt;$B$8,E37,0))</f>
        <v>0</v>
      </c>
      <c r="J37" s="23" t="n">
        <f aca="false">$A37-$G$5-1</f>
        <v>7</v>
      </c>
      <c r="K37" s="23" t="n">
        <f aca="false">IF(J37&lt;0,-1,MOD(J37,$B$8+$B$10))</f>
        <v>7</v>
      </c>
      <c r="L37" s="23" t="n">
        <f aca="false">IF(J37&lt;0,0,INT(J37/($B$8+$B$10)))</f>
        <v>0</v>
      </c>
      <c r="M37" s="23" t="n">
        <f aca="false">IF($A37&lt;=$G$5,$E$5,$E$5*(1-$H$5)^(L37+1))</f>
        <v>0</v>
      </c>
      <c r="N37" s="13" t="n">
        <f aca="false">IF($A37&lt;=$G$5,$E$5*$F$5/4,IF(K37&gt;=$B$8+$B$9,M37*$B$4*(1+$B$5)^(($G$5+$B$8+L37*($B$8+$B$10))/4)/4,0))</f>
        <v>0</v>
      </c>
      <c r="O37" s="13" t="n">
        <f aca="false">IF($A37&lt;=$G$5,$E$5*$F$5,IF(K37&gt;=$B$8,M37*$B$4*(1+$B$5)^(($G$5+$B$8+L37*($B$8+$B$10))/4),0))</f>
        <v>0</v>
      </c>
      <c r="P37" s="13" t="n">
        <f aca="false">IF($A37&lt;=$G$5,0,IF(K37=0,M37*$B$6*(1+$B$7)^(($G$5+L37*($B$8+$B$10))/4),0)+IF(K37=$B$8,$B$11*$B$4*(1+$B$5)^(($G$5+$B$8+L37*($B$8+$B$10))/4)*M37,0))</f>
        <v>0</v>
      </c>
      <c r="Q37" s="23" t="n">
        <f aca="false">IF($A37&lt;=$G$5,0,IF(K37&lt;$B$8,M37,0))</f>
        <v>0</v>
      </c>
      <c r="R37" s="23" t="n">
        <f aca="false">$A37-$G$6-1</f>
        <v>7</v>
      </c>
      <c r="S37" s="23" t="n">
        <f aca="false">IF(R37&lt;0,-1,MOD(R37,$B$8+$B$10))</f>
        <v>7</v>
      </c>
      <c r="T37" s="23" t="n">
        <f aca="false">IF(R37&lt;0,0,INT(R37/($B$8+$B$10)))</f>
        <v>0</v>
      </c>
      <c r="U37" s="23" t="n">
        <f aca="false">IF($A37&lt;=$G$6,$E$6,$E$6*(1-$H$6)^(T37+1))</f>
        <v>0</v>
      </c>
      <c r="V37" s="13" t="n">
        <f aca="false">IF($A37&lt;=$G$6,$E$6*$F$6/4,IF(S37&gt;=$B$8+$B$9,U37*$B$4*(1+$B$5)^(($G$6+$B$8+T37*($B$8+$B$10))/4)/4,0))</f>
        <v>0</v>
      </c>
      <c r="W37" s="13" t="n">
        <f aca="false">IF($A37&lt;=$G$6,$E$6*$F$6,IF(S37&gt;=$B$8,U37*$B$4*(1+$B$5)^(($G$6+$B$8+T37*($B$8+$B$10))/4),0))</f>
        <v>0</v>
      </c>
      <c r="X37" s="13" t="n">
        <f aca="false">IF($A37&lt;=$G$6,0,IF(S37=0,U37*$B$6*(1+$B$7)^(($G$6+T37*($B$8+$B$10))/4),0)+IF(S37=$B$8,$B$11*$B$4*(1+$B$5)^(($G$6+$B$8+T37*($B$8+$B$10))/4)*U37,0))</f>
        <v>0</v>
      </c>
      <c r="Y37" s="23" t="n">
        <f aca="false">IF($A37&lt;=$G$6,0,IF(S37&lt;$B$8,U37,0))</f>
        <v>0</v>
      </c>
      <c r="Z37" s="23" t="n">
        <f aca="false">$A37-$G$7-1</f>
        <v>7</v>
      </c>
      <c r="AA37" s="23" t="n">
        <f aca="false">IF(Z37&lt;0,-1,MOD(Z37,$B$8+$B$10))</f>
        <v>7</v>
      </c>
      <c r="AB37" s="23" t="n">
        <f aca="false">IF(Z37&lt;0,0,INT(Z37/($B$8+$B$10)))</f>
        <v>0</v>
      </c>
      <c r="AC37" s="23" t="n">
        <f aca="false">IF($A37&lt;=$G$7,$E$7,$E$7*(1-$H$7)^(AB37+1))</f>
        <v>0</v>
      </c>
      <c r="AD37" s="13" t="n">
        <f aca="false">IF($A37&lt;=$G$7,$E$7*$F$7/4,IF(AA37&gt;=$B$8+$B$9,AC37*$B$4*(1+$B$5)^(($G$7+$B$8+AB37*($B$8+$B$10))/4)/4,0))</f>
        <v>0</v>
      </c>
      <c r="AE37" s="13" t="n">
        <f aca="false">IF($A37&lt;=$G$7,$E$7*$F$7,IF(AA37&gt;=$B$8,AC37*$B$4*(1+$B$5)^(($G$7+$B$8+AB37*($B$8+$B$10))/4),0))</f>
        <v>0</v>
      </c>
      <c r="AF37" s="13" t="n">
        <f aca="false">IF($A37&lt;=$G$7,0,IF(AA37=0,AC37*$B$6*(1+$B$7)^(($G$7+AB37*($B$8+$B$10))/4),0)+IF(AA37=$B$8,$B$11*$B$4*(1+$B$5)^(($G$7+$B$8+AB37*($B$8+$B$10))/4)*AC37,0))</f>
        <v>0</v>
      </c>
      <c r="AG37" s="23" t="n">
        <f aca="false">IF($A37&lt;=$G$7,0,IF(AA37&lt;$B$8,AC37,0))</f>
        <v>0</v>
      </c>
      <c r="AH37" s="23" t="n">
        <f aca="false">$A37-$G$8-1</f>
        <v>7</v>
      </c>
      <c r="AI37" s="23" t="n">
        <f aca="false">IF(AH37&lt;0,-1,MOD(AH37,$B$8+$B$10))</f>
        <v>7</v>
      </c>
      <c r="AJ37" s="23" t="n">
        <f aca="false">IF(AH37&lt;0,0,INT(AH37/($B$8+$B$10)))</f>
        <v>0</v>
      </c>
      <c r="AK37" s="23" t="n">
        <f aca="false">IF($A37&lt;=$G$8,$E$8,$E$8*(1-$H$8)^(AJ37+1))</f>
        <v>0</v>
      </c>
      <c r="AL37" s="13" t="n">
        <f aca="false">IF($A37&lt;=$G$8,$E$8*$F$8/4,IF(AI37&gt;=$B$8+$B$9,AK37*$B$4*(1+$B$5)^(($G$8+$B$8+AJ37*($B$8+$B$10))/4)/4,0))</f>
        <v>0</v>
      </c>
      <c r="AM37" s="13" t="n">
        <f aca="false">IF($A37&lt;=$G$8,$E$8*$F$8,IF(AI37&gt;=$B$8,AK37*$B$4*(1+$B$5)^(($G$8+$B$8+AJ37*($B$8+$B$10))/4),0))</f>
        <v>0</v>
      </c>
      <c r="AN37" s="13" t="n">
        <f aca="false">IF($A37&lt;=$G$8,0,IF(AI37=0,AK37*$B$6*(1+$B$7)^(($G$8+AJ37*($B$8+$B$10))/4),0)+IF(AI37=$B$8,$B$11*$B$4*(1+$B$5)^(($G$8+$B$8+AJ37*($B$8+$B$10))/4)*AK37,0))</f>
        <v>0</v>
      </c>
      <c r="AO37" s="23" t="n">
        <f aca="false">IF($A37&lt;=$G$8,0,IF(AI37&lt;$B$8,AK37,0))</f>
        <v>0</v>
      </c>
      <c r="AP37" s="13" t="n">
        <f aca="false">F37+N37+V37+AD37+AL37</f>
        <v>0</v>
      </c>
      <c r="AQ37" s="13" t="n">
        <f aca="false">G37+O37+W37+AE37+AM37</f>
        <v>4937792.96089095</v>
      </c>
      <c r="AR37" s="13" t="n">
        <f aca="false">H37+P37+X37+AF37+AN37+IF($A37=$B$15,$B$14,0)</f>
        <v>592535.155306914</v>
      </c>
      <c r="AS37" s="23" t="n">
        <f aca="false">I37+Q37+Y37+AG37+AO37</f>
        <v>0</v>
      </c>
      <c r="AT37" s="13" t="n">
        <f aca="false">AP37*(1-$B$12)-AS37*$B$13/4</f>
        <v>0</v>
      </c>
      <c r="AU37" s="13" t="n">
        <f aca="false">IF($A37&lt;=$B$23,$B$22*$E$4/$B$23+$E$4*$B$13/4,0)</f>
        <v>0</v>
      </c>
      <c r="AV37" s="13" t="n">
        <f aca="false">AT37-AR37-AU37</f>
        <v>-592535.155306914</v>
      </c>
      <c r="AW37" s="23" t="n">
        <f aca="false">(1+$B$16)^(-$A37/4)</f>
        <v>0.861321805976497</v>
      </c>
      <c r="AX37" s="13" t="n">
        <f aca="false">AV37*AW37</f>
        <v>-510363.450073515</v>
      </c>
      <c r="AY37" s="13" t="n">
        <f aca="false">AV37</f>
        <v>-592535.155306914</v>
      </c>
    </row>
    <row r="38" customFormat="false" ht="15" hidden="false" customHeight="false" outlineLevel="0" collapsed="false">
      <c r="A38" s="0" t="n">
        <v>9</v>
      </c>
      <c r="B38" s="0" t="n">
        <f aca="false">$A38-$G$4-1</f>
        <v>2</v>
      </c>
      <c r="C38" s="0" t="n">
        <f aca="false">IF(B38&lt;0,-1,MOD(B38,$B$8+$B$10))</f>
        <v>2</v>
      </c>
      <c r="D38" s="0" t="n">
        <f aca="false">IF(B38&lt;0,0,INT(B38/($B$8+$B$10)))</f>
        <v>0</v>
      </c>
      <c r="E38" s="0" t="n">
        <f aca="false">IF($A38&lt;=$G$4,$E$4,$E$4*(1-$H$4)^(D38+1))</f>
        <v>12000</v>
      </c>
      <c r="F38" s="13" t="n">
        <f aca="false">IF($A38&lt;=$G$4,$E$4*$F$4/4,IF(C38&gt;=$B$8+$B$9,E38*$B$4*(1+$B$5)^(($G$4+$B$8+D38*($B$8+$B$10))/4)/4,0))</f>
        <v>0</v>
      </c>
      <c r="G38" s="13" t="n">
        <f aca="false">IF($A38&lt;=$G$4,$E$4*$F$4,IF(C38&gt;=$B$8,E38*$B$4*(1+$B$5)^(($G$4+$B$8+D38*($B$8+$B$10))/4),0))</f>
        <v>4937792.96089095</v>
      </c>
      <c r="H38" s="13" t="n">
        <f aca="false">IF($A38&lt;=$G$4,0,IF(C38=0,E38*$B$6*(1+$B$7)^(($G$4+D38*($B$8+$B$10))/4),0)+IF(C38=$B$8,$B$11*$B$4*(1+$B$5)^(($G$4+$B$8+D38*($B$8+$B$10))/4)*E38,0))</f>
        <v>0</v>
      </c>
      <c r="I38" s="23" t="n">
        <f aca="false">IF($A38&lt;=$G$4,0,IF(C38&lt;$B$8,E38,0))</f>
        <v>0</v>
      </c>
      <c r="J38" s="23" t="n">
        <f aca="false">$A38-$G$5-1</f>
        <v>8</v>
      </c>
      <c r="K38" s="23" t="n">
        <f aca="false">IF(J38&lt;0,-1,MOD(J38,$B$8+$B$10))</f>
        <v>8</v>
      </c>
      <c r="L38" s="23" t="n">
        <f aca="false">IF(J38&lt;0,0,INT(J38/($B$8+$B$10)))</f>
        <v>0</v>
      </c>
      <c r="M38" s="23" t="n">
        <f aca="false">IF($A38&lt;=$G$5,$E$5,$E$5*(1-$H$5)^(L38+1))</f>
        <v>0</v>
      </c>
      <c r="N38" s="13" t="n">
        <f aca="false">IF($A38&lt;=$G$5,$E$5*$F$5/4,IF(K38&gt;=$B$8+$B$9,M38*$B$4*(1+$B$5)^(($G$5+$B$8+L38*($B$8+$B$10))/4)/4,0))</f>
        <v>0</v>
      </c>
      <c r="O38" s="13" t="n">
        <f aca="false">IF($A38&lt;=$G$5,$E$5*$F$5,IF(K38&gt;=$B$8,M38*$B$4*(1+$B$5)^(($G$5+$B$8+L38*($B$8+$B$10))/4),0))</f>
        <v>0</v>
      </c>
      <c r="P38" s="13" t="n">
        <f aca="false">IF($A38&lt;=$G$5,0,IF(K38=0,M38*$B$6*(1+$B$7)^(($G$5+L38*($B$8+$B$10))/4),0)+IF(K38=$B$8,$B$11*$B$4*(1+$B$5)^(($G$5+$B$8+L38*($B$8+$B$10))/4)*M38,0))</f>
        <v>0</v>
      </c>
      <c r="Q38" s="23" t="n">
        <f aca="false">IF($A38&lt;=$G$5,0,IF(K38&lt;$B$8,M38,0))</f>
        <v>0</v>
      </c>
      <c r="R38" s="23" t="n">
        <f aca="false">$A38-$G$6-1</f>
        <v>8</v>
      </c>
      <c r="S38" s="23" t="n">
        <f aca="false">IF(R38&lt;0,-1,MOD(R38,$B$8+$B$10))</f>
        <v>8</v>
      </c>
      <c r="T38" s="23" t="n">
        <f aca="false">IF(R38&lt;0,0,INT(R38/($B$8+$B$10)))</f>
        <v>0</v>
      </c>
      <c r="U38" s="23" t="n">
        <f aca="false">IF($A38&lt;=$G$6,$E$6,$E$6*(1-$H$6)^(T38+1))</f>
        <v>0</v>
      </c>
      <c r="V38" s="13" t="n">
        <f aca="false">IF($A38&lt;=$G$6,$E$6*$F$6/4,IF(S38&gt;=$B$8+$B$9,U38*$B$4*(1+$B$5)^(($G$6+$B$8+T38*($B$8+$B$10))/4)/4,0))</f>
        <v>0</v>
      </c>
      <c r="W38" s="13" t="n">
        <f aca="false">IF($A38&lt;=$G$6,$E$6*$F$6,IF(S38&gt;=$B$8,U38*$B$4*(1+$B$5)^(($G$6+$B$8+T38*($B$8+$B$10))/4),0))</f>
        <v>0</v>
      </c>
      <c r="X38" s="13" t="n">
        <f aca="false">IF($A38&lt;=$G$6,0,IF(S38=0,U38*$B$6*(1+$B$7)^(($G$6+T38*($B$8+$B$10))/4),0)+IF(S38=$B$8,$B$11*$B$4*(1+$B$5)^(($G$6+$B$8+T38*($B$8+$B$10))/4)*U38,0))</f>
        <v>0</v>
      </c>
      <c r="Y38" s="23" t="n">
        <f aca="false">IF($A38&lt;=$G$6,0,IF(S38&lt;$B$8,U38,0))</f>
        <v>0</v>
      </c>
      <c r="Z38" s="23" t="n">
        <f aca="false">$A38-$G$7-1</f>
        <v>8</v>
      </c>
      <c r="AA38" s="23" t="n">
        <f aca="false">IF(Z38&lt;0,-1,MOD(Z38,$B$8+$B$10))</f>
        <v>8</v>
      </c>
      <c r="AB38" s="23" t="n">
        <f aca="false">IF(Z38&lt;0,0,INT(Z38/($B$8+$B$10)))</f>
        <v>0</v>
      </c>
      <c r="AC38" s="23" t="n">
        <f aca="false">IF($A38&lt;=$G$7,$E$7,$E$7*(1-$H$7)^(AB38+1))</f>
        <v>0</v>
      </c>
      <c r="AD38" s="13" t="n">
        <f aca="false">IF($A38&lt;=$G$7,$E$7*$F$7/4,IF(AA38&gt;=$B$8+$B$9,AC38*$B$4*(1+$B$5)^(($G$7+$B$8+AB38*($B$8+$B$10))/4)/4,0))</f>
        <v>0</v>
      </c>
      <c r="AE38" s="13" t="n">
        <f aca="false">IF($A38&lt;=$G$7,$E$7*$F$7,IF(AA38&gt;=$B$8,AC38*$B$4*(1+$B$5)^(($G$7+$B$8+AB38*($B$8+$B$10))/4),0))</f>
        <v>0</v>
      </c>
      <c r="AF38" s="13" t="n">
        <f aca="false">IF($A38&lt;=$G$7,0,IF(AA38=0,AC38*$B$6*(1+$B$7)^(($G$7+AB38*($B$8+$B$10))/4),0)+IF(AA38=$B$8,$B$11*$B$4*(1+$B$5)^(($G$7+$B$8+AB38*($B$8+$B$10))/4)*AC38,0))</f>
        <v>0</v>
      </c>
      <c r="AG38" s="23" t="n">
        <f aca="false">IF($A38&lt;=$G$7,0,IF(AA38&lt;$B$8,AC38,0))</f>
        <v>0</v>
      </c>
      <c r="AH38" s="23" t="n">
        <f aca="false">$A38-$G$8-1</f>
        <v>8</v>
      </c>
      <c r="AI38" s="23" t="n">
        <f aca="false">IF(AH38&lt;0,-1,MOD(AH38,$B$8+$B$10))</f>
        <v>8</v>
      </c>
      <c r="AJ38" s="23" t="n">
        <f aca="false">IF(AH38&lt;0,0,INT(AH38/($B$8+$B$10)))</f>
        <v>0</v>
      </c>
      <c r="AK38" s="23" t="n">
        <f aca="false">IF($A38&lt;=$G$8,$E$8,$E$8*(1-$H$8)^(AJ38+1))</f>
        <v>0</v>
      </c>
      <c r="AL38" s="13" t="n">
        <f aca="false">IF($A38&lt;=$G$8,$E$8*$F$8/4,IF(AI38&gt;=$B$8+$B$9,AK38*$B$4*(1+$B$5)^(($G$8+$B$8+AJ38*($B$8+$B$10))/4)/4,0))</f>
        <v>0</v>
      </c>
      <c r="AM38" s="13" t="n">
        <f aca="false">IF($A38&lt;=$G$8,$E$8*$F$8,IF(AI38&gt;=$B$8,AK38*$B$4*(1+$B$5)^(($G$8+$B$8+AJ38*($B$8+$B$10))/4),0))</f>
        <v>0</v>
      </c>
      <c r="AN38" s="13" t="n">
        <f aca="false">IF($A38&lt;=$G$8,0,IF(AI38=0,AK38*$B$6*(1+$B$7)^(($G$8+AJ38*($B$8+$B$10))/4),0)+IF(AI38=$B$8,$B$11*$B$4*(1+$B$5)^(($G$8+$B$8+AJ38*($B$8+$B$10))/4)*AK38,0))</f>
        <v>0</v>
      </c>
      <c r="AO38" s="23" t="n">
        <f aca="false">IF($A38&lt;=$G$8,0,IF(AI38&lt;$B$8,AK38,0))</f>
        <v>0</v>
      </c>
      <c r="AP38" s="13" t="n">
        <f aca="false">F38+N38+V38+AD38+AL38</f>
        <v>0</v>
      </c>
      <c r="AQ38" s="13" t="n">
        <f aca="false">G38+O38+W38+AE38+AM38</f>
        <v>4937792.96089095</v>
      </c>
      <c r="AR38" s="13" t="n">
        <f aca="false">H38+P38+X38+AF38+AN38+IF($A38=$B$15,$B$14,0)</f>
        <v>0</v>
      </c>
      <c r="AS38" s="23" t="n">
        <f aca="false">I38+Q38+Y38+AG38+AO38</f>
        <v>0</v>
      </c>
      <c r="AT38" s="13" t="n">
        <f aca="false">AP38*(1-$B$12)-AS38*$B$13/4</f>
        <v>0</v>
      </c>
      <c r="AU38" s="13" t="n">
        <f aca="false">IF($A38&lt;=$B$23,$B$22*$E$4/$B$23+$E$4*$B$13/4,0)</f>
        <v>0</v>
      </c>
      <c r="AV38" s="13" t="n">
        <f aca="false">AT38-AR38-AU38</f>
        <v>0</v>
      </c>
      <c r="AW38" s="23" t="n">
        <f aca="false">(1+$B$16)^(-$A38/4)</f>
        <v>0.845397818117543</v>
      </c>
      <c r="AX38" s="13" t="n">
        <f aca="false">AV38*AW38</f>
        <v>0</v>
      </c>
      <c r="AY38" s="13" t="n">
        <f aca="false">AV38</f>
        <v>0</v>
      </c>
    </row>
    <row r="39" customFormat="false" ht="15" hidden="false" customHeight="false" outlineLevel="0" collapsed="false">
      <c r="A39" s="0" t="n">
        <v>10</v>
      </c>
      <c r="B39" s="0" t="n">
        <f aca="false">$A39-$G$4-1</f>
        <v>3</v>
      </c>
      <c r="C39" s="0" t="n">
        <f aca="false">IF(B39&lt;0,-1,MOD(B39,$B$8+$B$10))</f>
        <v>3</v>
      </c>
      <c r="D39" s="0" t="n">
        <f aca="false">IF(B39&lt;0,0,INT(B39/($B$8+$B$10)))</f>
        <v>0</v>
      </c>
      <c r="E39" s="0" t="n">
        <f aca="false">IF($A39&lt;=$G$4,$E$4,$E$4*(1-$H$4)^(D39+1))</f>
        <v>12000</v>
      </c>
      <c r="F39" s="13" t="n">
        <f aca="false">IF($A39&lt;=$G$4,$E$4*$F$4/4,IF(C39&gt;=$B$8+$B$9,E39*$B$4*(1+$B$5)^(($G$4+$B$8+D39*($B$8+$B$10))/4)/4,0))</f>
        <v>1234448.24022274</v>
      </c>
      <c r="G39" s="13" t="n">
        <f aca="false">IF($A39&lt;=$G$4,$E$4*$F$4,IF(C39&gt;=$B$8,E39*$B$4*(1+$B$5)^(($G$4+$B$8+D39*($B$8+$B$10))/4),0))</f>
        <v>4937792.96089095</v>
      </c>
      <c r="H39" s="13" t="n">
        <f aca="false">IF($A39&lt;=$G$4,0,IF(C39=0,E39*$B$6*(1+$B$7)^(($G$4+D39*($B$8+$B$10))/4),0)+IF(C39=$B$8,$B$11*$B$4*(1+$B$5)^(($G$4+$B$8+D39*($B$8+$B$10))/4)*E39,0))</f>
        <v>0</v>
      </c>
      <c r="I39" s="23" t="n">
        <f aca="false">IF($A39&lt;=$G$4,0,IF(C39&lt;$B$8,E39,0))</f>
        <v>0</v>
      </c>
      <c r="J39" s="23" t="n">
        <f aca="false">$A39-$G$5-1</f>
        <v>9</v>
      </c>
      <c r="K39" s="23" t="n">
        <f aca="false">IF(J39&lt;0,-1,MOD(J39,$B$8+$B$10))</f>
        <v>9</v>
      </c>
      <c r="L39" s="23" t="n">
        <f aca="false">IF(J39&lt;0,0,INT(J39/($B$8+$B$10)))</f>
        <v>0</v>
      </c>
      <c r="M39" s="23" t="n">
        <f aca="false">IF($A39&lt;=$G$5,$E$5,$E$5*(1-$H$5)^(L39+1))</f>
        <v>0</v>
      </c>
      <c r="N39" s="13" t="n">
        <f aca="false">IF($A39&lt;=$G$5,$E$5*$F$5/4,IF(K39&gt;=$B$8+$B$9,M39*$B$4*(1+$B$5)^(($G$5+$B$8+L39*($B$8+$B$10))/4)/4,0))</f>
        <v>0</v>
      </c>
      <c r="O39" s="13" t="n">
        <f aca="false">IF($A39&lt;=$G$5,$E$5*$F$5,IF(K39&gt;=$B$8,M39*$B$4*(1+$B$5)^(($G$5+$B$8+L39*($B$8+$B$10))/4),0))</f>
        <v>0</v>
      </c>
      <c r="P39" s="13" t="n">
        <f aca="false">IF($A39&lt;=$G$5,0,IF(K39=0,M39*$B$6*(1+$B$7)^(($G$5+L39*($B$8+$B$10))/4),0)+IF(K39=$B$8,$B$11*$B$4*(1+$B$5)^(($G$5+$B$8+L39*($B$8+$B$10))/4)*M39,0))</f>
        <v>0</v>
      </c>
      <c r="Q39" s="23" t="n">
        <f aca="false">IF($A39&lt;=$G$5,0,IF(K39&lt;$B$8,M39,0))</f>
        <v>0</v>
      </c>
      <c r="R39" s="23" t="n">
        <f aca="false">$A39-$G$6-1</f>
        <v>9</v>
      </c>
      <c r="S39" s="23" t="n">
        <f aca="false">IF(R39&lt;0,-1,MOD(R39,$B$8+$B$10))</f>
        <v>9</v>
      </c>
      <c r="T39" s="23" t="n">
        <f aca="false">IF(R39&lt;0,0,INT(R39/($B$8+$B$10)))</f>
        <v>0</v>
      </c>
      <c r="U39" s="23" t="n">
        <f aca="false">IF($A39&lt;=$G$6,$E$6,$E$6*(1-$H$6)^(T39+1))</f>
        <v>0</v>
      </c>
      <c r="V39" s="13" t="n">
        <f aca="false">IF($A39&lt;=$G$6,$E$6*$F$6/4,IF(S39&gt;=$B$8+$B$9,U39*$B$4*(1+$B$5)^(($G$6+$B$8+T39*($B$8+$B$10))/4)/4,0))</f>
        <v>0</v>
      </c>
      <c r="W39" s="13" t="n">
        <f aca="false">IF($A39&lt;=$G$6,$E$6*$F$6,IF(S39&gt;=$B$8,U39*$B$4*(1+$B$5)^(($G$6+$B$8+T39*($B$8+$B$10))/4),0))</f>
        <v>0</v>
      </c>
      <c r="X39" s="13" t="n">
        <f aca="false">IF($A39&lt;=$G$6,0,IF(S39=0,U39*$B$6*(1+$B$7)^(($G$6+T39*($B$8+$B$10))/4),0)+IF(S39=$B$8,$B$11*$B$4*(1+$B$5)^(($G$6+$B$8+T39*($B$8+$B$10))/4)*U39,0))</f>
        <v>0</v>
      </c>
      <c r="Y39" s="23" t="n">
        <f aca="false">IF($A39&lt;=$G$6,0,IF(S39&lt;$B$8,U39,0))</f>
        <v>0</v>
      </c>
      <c r="Z39" s="23" t="n">
        <f aca="false">$A39-$G$7-1</f>
        <v>9</v>
      </c>
      <c r="AA39" s="23" t="n">
        <f aca="false">IF(Z39&lt;0,-1,MOD(Z39,$B$8+$B$10))</f>
        <v>9</v>
      </c>
      <c r="AB39" s="23" t="n">
        <f aca="false">IF(Z39&lt;0,0,INT(Z39/($B$8+$B$10)))</f>
        <v>0</v>
      </c>
      <c r="AC39" s="23" t="n">
        <f aca="false">IF($A39&lt;=$G$7,$E$7,$E$7*(1-$H$7)^(AB39+1))</f>
        <v>0</v>
      </c>
      <c r="AD39" s="13" t="n">
        <f aca="false">IF($A39&lt;=$G$7,$E$7*$F$7/4,IF(AA39&gt;=$B$8+$B$9,AC39*$B$4*(1+$B$5)^(($G$7+$B$8+AB39*($B$8+$B$10))/4)/4,0))</f>
        <v>0</v>
      </c>
      <c r="AE39" s="13" t="n">
        <f aca="false">IF($A39&lt;=$G$7,$E$7*$F$7,IF(AA39&gt;=$B$8,AC39*$B$4*(1+$B$5)^(($G$7+$B$8+AB39*($B$8+$B$10))/4),0))</f>
        <v>0</v>
      </c>
      <c r="AF39" s="13" t="n">
        <f aca="false">IF($A39&lt;=$G$7,0,IF(AA39=0,AC39*$B$6*(1+$B$7)^(($G$7+AB39*($B$8+$B$10))/4),0)+IF(AA39=$B$8,$B$11*$B$4*(1+$B$5)^(($G$7+$B$8+AB39*($B$8+$B$10))/4)*AC39,0))</f>
        <v>0</v>
      </c>
      <c r="AG39" s="23" t="n">
        <f aca="false">IF($A39&lt;=$G$7,0,IF(AA39&lt;$B$8,AC39,0))</f>
        <v>0</v>
      </c>
      <c r="AH39" s="23" t="n">
        <f aca="false">$A39-$G$8-1</f>
        <v>9</v>
      </c>
      <c r="AI39" s="23" t="n">
        <f aca="false">IF(AH39&lt;0,-1,MOD(AH39,$B$8+$B$10))</f>
        <v>9</v>
      </c>
      <c r="AJ39" s="23" t="n">
        <f aca="false">IF(AH39&lt;0,0,INT(AH39/($B$8+$B$10)))</f>
        <v>0</v>
      </c>
      <c r="AK39" s="23" t="n">
        <f aca="false">IF($A39&lt;=$G$8,$E$8,$E$8*(1-$H$8)^(AJ39+1))</f>
        <v>0</v>
      </c>
      <c r="AL39" s="13" t="n">
        <f aca="false">IF($A39&lt;=$G$8,$E$8*$F$8/4,IF(AI39&gt;=$B$8+$B$9,AK39*$B$4*(1+$B$5)^(($G$8+$B$8+AJ39*($B$8+$B$10))/4)/4,0))</f>
        <v>0</v>
      </c>
      <c r="AM39" s="13" t="n">
        <f aca="false">IF($A39&lt;=$G$8,$E$8*$F$8,IF(AI39&gt;=$B$8,AK39*$B$4*(1+$B$5)^(($G$8+$B$8+AJ39*($B$8+$B$10))/4),0))</f>
        <v>0</v>
      </c>
      <c r="AN39" s="13" t="n">
        <f aca="false">IF($A39&lt;=$G$8,0,IF(AI39=0,AK39*$B$6*(1+$B$7)^(($G$8+AJ39*($B$8+$B$10))/4),0)+IF(AI39=$B$8,$B$11*$B$4*(1+$B$5)^(($G$8+$B$8+AJ39*($B$8+$B$10))/4)*AK39,0))</f>
        <v>0</v>
      </c>
      <c r="AO39" s="23" t="n">
        <f aca="false">IF($A39&lt;=$G$8,0,IF(AI39&lt;$B$8,AK39,0))</f>
        <v>0</v>
      </c>
      <c r="AP39" s="13" t="n">
        <f aca="false">F39+N39+V39+AD39+AL39</f>
        <v>1234448.24022274</v>
      </c>
      <c r="AQ39" s="13" t="n">
        <f aca="false">G39+O39+W39+AE39+AM39</f>
        <v>4937792.96089095</v>
      </c>
      <c r="AR39" s="13" t="n">
        <f aca="false">H39+P39+X39+AF39+AN39+IF($A39=$B$15,$B$14,0)</f>
        <v>0</v>
      </c>
      <c r="AS39" s="23" t="n">
        <f aca="false">I39+Q39+Y39+AG39+AO39</f>
        <v>0</v>
      </c>
      <c r="AT39" s="13" t="n">
        <f aca="false">AP39*(1-$B$12)-AS39*$B$13/4</f>
        <v>1160381.34580937</v>
      </c>
      <c r="AU39" s="13" t="n">
        <f aca="false">IF($A39&lt;=$B$23,$B$22*$E$4/$B$23+$E$4*$B$13/4,0)</f>
        <v>0</v>
      </c>
      <c r="AV39" s="13" t="n">
        <f aca="false">AT39-AR39-AU39</f>
        <v>1160381.34580937</v>
      </c>
      <c r="AW39" s="23" t="n">
        <f aca="false">(1+$B$16)^(-$A39/4)</f>
        <v>0.829768230548437</v>
      </c>
      <c r="AX39" s="13" t="n">
        <f aca="false">AV39*AW39</f>
        <v>962847.576073657</v>
      </c>
      <c r="AY39" s="13" t="n">
        <f aca="false">AV39</f>
        <v>1160381.34580937</v>
      </c>
    </row>
    <row r="40" customFormat="false" ht="15" hidden="false" customHeight="false" outlineLevel="0" collapsed="false">
      <c r="A40" s="0" t="n">
        <v>11</v>
      </c>
      <c r="B40" s="0" t="n">
        <f aca="false">$A40-$G$4-1</f>
        <v>4</v>
      </c>
      <c r="C40" s="0" t="n">
        <f aca="false">IF(B40&lt;0,-1,MOD(B40,$B$8+$B$10))</f>
        <v>4</v>
      </c>
      <c r="D40" s="0" t="n">
        <f aca="false">IF(B40&lt;0,0,INT(B40/($B$8+$B$10)))</f>
        <v>0</v>
      </c>
      <c r="E40" s="0" t="n">
        <f aca="false">IF($A40&lt;=$G$4,$E$4,$E$4*(1-$H$4)^(D40+1))</f>
        <v>12000</v>
      </c>
      <c r="F40" s="13" t="n">
        <f aca="false">IF($A40&lt;=$G$4,$E$4*$F$4/4,IF(C40&gt;=$B$8+$B$9,E40*$B$4*(1+$B$5)^(($G$4+$B$8+D40*($B$8+$B$10))/4)/4,0))</f>
        <v>1234448.24022274</v>
      </c>
      <c r="G40" s="13" t="n">
        <f aca="false">IF($A40&lt;=$G$4,$E$4*$F$4,IF(C40&gt;=$B$8,E40*$B$4*(1+$B$5)^(($G$4+$B$8+D40*($B$8+$B$10))/4),0))</f>
        <v>4937792.96089095</v>
      </c>
      <c r="H40" s="13" t="n">
        <f aca="false">IF($A40&lt;=$G$4,0,IF(C40=0,E40*$B$6*(1+$B$7)^(($G$4+D40*($B$8+$B$10))/4),0)+IF(C40=$B$8,$B$11*$B$4*(1+$B$5)^(($G$4+$B$8+D40*($B$8+$B$10))/4)*E40,0))</f>
        <v>0</v>
      </c>
      <c r="I40" s="23" t="n">
        <f aca="false">IF($A40&lt;=$G$4,0,IF(C40&lt;$B$8,E40,0))</f>
        <v>0</v>
      </c>
      <c r="J40" s="23" t="n">
        <f aca="false">$A40-$G$5-1</f>
        <v>10</v>
      </c>
      <c r="K40" s="23" t="n">
        <f aca="false">IF(J40&lt;0,-1,MOD(J40,$B$8+$B$10))</f>
        <v>10</v>
      </c>
      <c r="L40" s="23" t="n">
        <f aca="false">IF(J40&lt;0,0,INT(J40/($B$8+$B$10)))</f>
        <v>0</v>
      </c>
      <c r="M40" s="23" t="n">
        <f aca="false">IF($A40&lt;=$G$5,$E$5,$E$5*(1-$H$5)^(L40+1))</f>
        <v>0</v>
      </c>
      <c r="N40" s="13" t="n">
        <f aca="false">IF($A40&lt;=$G$5,$E$5*$F$5/4,IF(K40&gt;=$B$8+$B$9,M40*$B$4*(1+$B$5)^(($G$5+$B$8+L40*($B$8+$B$10))/4)/4,0))</f>
        <v>0</v>
      </c>
      <c r="O40" s="13" t="n">
        <f aca="false">IF($A40&lt;=$G$5,$E$5*$F$5,IF(K40&gt;=$B$8,M40*$B$4*(1+$B$5)^(($G$5+$B$8+L40*($B$8+$B$10))/4),0))</f>
        <v>0</v>
      </c>
      <c r="P40" s="13" t="n">
        <f aca="false">IF($A40&lt;=$G$5,0,IF(K40=0,M40*$B$6*(1+$B$7)^(($G$5+L40*($B$8+$B$10))/4),0)+IF(K40=$B$8,$B$11*$B$4*(1+$B$5)^(($G$5+$B$8+L40*($B$8+$B$10))/4)*M40,0))</f>
        <v>0</v>
      </c>
      <c r="Q40" s="23" t="n">
        <f aca="false">IF($A40&lt;=$G$5,0,IF(K40&lt;$B$8,M40,0))</f>
        <v>0</v>
      </c>
      <c r="R40" s="23" t="n">
        <f aca="false">$A40-$G$6-1</f>
        <v>10</v>
      </c>
      <c r="S40" s="23" t="n">
        <f aca="false">IF(R40&lt;0,-1,MOD(R40,$B$8+$B$10))</f>
        <v>10</v>
      </c>
      <c r="T40" s="23" t="n">
        <f aca="false">IF(R40&lt;0,0,INT(R40/($B$8+$B$10)))</f>
        <v>0</v>
      </c>
      <c r="U40" s="23" t="n">
        <f aca="false">IF($A40&lt;=$G$6,$E$6,$E$6*(1-$H$6)^(T40+1))</f>
        <v>0</v>
      </c>
      <c r="V40" s="13" t="n">
        <f aca="false">IF($A40&lt;=$G$6,$E$6*$F$6/4,IF(S40&gt;=$B$8+$B$9,U40*$B$4*(1+$B$5)^(($G$6+$B$8+T40*($B$8+$B$10))/4)/4,0))</f>
        <v>0</v>
      </c>
      <c r="W40" s="13" t="n">
        <f aca="false">IF($A40&lt;=$G$6,$E$6*$F$6,IF(S40&gt;=$B$8,U40*$B$4*(1+$B$5)^(($G$6+$B$8+T40*($B$8+$B$10))/4),0))</f>
        <v>0</v>
      </c>
      <c r="X40" s="13" t="n">
        <f aca="false">IF($A40&lt;=$G$6,0,IF(S40=0,U40*$B$6*(1+$B$7)^(($G$6+T40*($B$8+$B$10))/4),0)+IF(S40=$B$8,$B$11*$B$4*(1+$B$5)^(($G$6+$B$8+T40*($B$8+$B$10))/4)*U40,0))</f>
        <v>0</v>
      </c>
      <c r="Y40" s="23" t="n">
        <f aca="false">IF($A40&lt;=$G$6,0,IF(S40&lt;$B$8,U40,0))</f>
        <v>0</v>
      </c>
      <c r="Z40" s="23" t="n">
        <f aca="false">$A40-$G$7-1</f>
        <v>10</v>
      </c>
      <c r="AA40" s="23" t="n">
        <f aca="false">IF(Z40&lt;0,-1,MOD(Z40,$B$8+$B$10))</f>
        <v>10</v>
      </c>
      <c r="AB40" s="23" t="n">
        <f aca="false">IF(Z40&lt;0,0,INT(Z40/($B$8+$B$10)))</f>
        <v>0</v>
      </c>
      <c r="AC40" s="23" t="n">
        <f aca="false">IF($A40&lt;=$G$7,$E$7,$E$7*(1-$H$7)^(AB40+1))</f>
        <v>0</v>
      </c>
      <c r="AD40" s="13" t="n">
        <f aca="false">IF($A40&lt;=$G$7,$E$7*$F$7/4,IF(AA40&gt;=$B$8+$B$9,AC40*$B$4*(1+$B$5)^(($G$7+$B$8+AB40*($B$8+$B$10))/4)/4,0))</f>
        <v>0</v>
      </c>
      <c r="AE40" s="13" t="n">
        <f aca="false">IF($A40&lt;=$G$7,$E$7*$F$7,IF(AA40&gt;=$B$8,AC40*$B$4*(1+$B$5)^(($G$7+$B$8+AB40*($B$8+$B$10))/4),0))</f>
        <v>0</v>
      </c>
      <c r="AF40" s="13" t="n">
        <f aca="false">IF($A40&lt;=$G$7,0,IF(AA40=0,AC40*$B$6*(1+$B$7)^(($G$7+AB40*($B$8+$B$10))/4),0)+IF(AA40=$B$8,$B$11*$B$4*(1+$B$5)^(($G$7+$B$8+AB40*($B$8+$B$10))/4)*AC40,0))</f>
        <v>0</v>
      </c>
      <c r="AG40" s="23" t="n">
        <f aca="false">IF($A40&lt;=$G$7,0,IF(AA40&lt;$B$8,AC40,0))</f>
        <v>0</v>
      </c>
      <c r="AH40" s="23" t="n">
        <f aca="false">$A40-$G$8-1</f>
        <v>10</v>
      </c>
      <c r="AI40" s="23" t="n">
        <f aca="false">IF(AH40&lt;0,-1,MOD(AH40,$B$8+$B$10))</f>
        <v>10</v>
      </c>
      <c r="AJ40" s="23" t="n">
        <f aca="false">IF(AH40&lt;0,0,INT(AH40/($B$8+$B$10)))</f>
        <v>0</v>
      </c>
      <c r="AK40" s="23" t="n">
        <f aca="false">IF($A40&lt;=$G$8,$E$8,$E$8*(1-$H$8)^(AJ40+1))</f>
        <v>0</v>
      </c>
      <c r="AL40" s="13" t="n">
        <f aca="false">IF($A40&lt;=$G$8,$E$8*$F$8/4,IF(AI40&gt;=$B$8+$B$9,AK40*$B$4*(1+$B$5)^(($G$8+$B$8+AJ40*($B$8+$B$10))/4)/4,0))</f>
        <v>0</v>
      </c>
      <c r="AM40" s="13" t="n">
        <f aca="false">IF($A40&lt;=$G$8,$E$8*$F$8,IF(AI40&gt;=$B$8,AK40*$B$4*(1+$B$5)^(($G$8+$B$8+AJ40*($B$8+$B$10))/4),0))</f>
        <v>0</v>
      </c>
      <c r="AN40" s="13" t="n">
        <f aca="false">IF($A40&lt;=$G$8,0,IF(AI40=0,AK40*$B$6*(1+$B$7)^(($G$8+AJ40*($B$8+$B$10))/4),0)+IF(AI40=$B$8,$B$11*$B$4*(1+$B$5)^(($G$8+$B$8+AJ40*($B$8+$B$10))/4)*AK40,0))</f>
        <v>0</v>
      </c>
      <c r="AO40" s="23" t="n">
        <f aca="false">IF($A40&lt;=$G$8,0,IF(AI40&lt;$B$8,AK40,0))</f>
        <v>0</v>
      </c>
      <c r="AP40" s="13" t="n">
        <f aca="false">F40+N40+V40+AD40+AL40</f>
        <v>1234448.24022274</v>
      </c>
      <c r="AQ40" s="13" t="n">
        <f aca="false">G40+O40+W40+AE40+AM40</f>
        <v>4937792.96089095</v>
      </c>
      <c r="AR40" s="13" t="n">
        <f aca="false">H40+P40+X40+AF40+AN40+IF($A40=$B$15,$B$14,0)</f>
        <v>0</v>
      </c>
      <c r="AS40" s="23" t="n">
        <f aca="false">I40+Q40+Y40+AG40+AO40</f>
        <v>0</v>
      </c>
      <c r="AT40" s="13" t="n">
        <f aca="false">AP40*(1-$B$12)-AS40*$B$13/4</f>
        <v>1160381.34580937</v>
      </c>
      <c r="AU40" s="13" t="n">
        <f aca="false">IF($A40&lt;=$B$23,$B$22*$E$4/$B$23+$E$4*$B$13/4,0)</f>
        <v>0</v>
      </c>
      <c r="AV40" s="13" t="n">
        <f aca="false">AT40-AR40-AU40</f>
        <v>1160381.34580937</v>
      </c>
      <c r="AW40" s="23" t="n">
        <f aca="false">(1+$B$16)^(-$A40/4)</f>
        <v>0.814427600440949</v>
      </c>
      <c r="AX40" s="13" t="n">
        <f aca="false">AV40*AW40</f>
        <v>945046.595063966</v>
      </c>
      <c r="AY40" s="13" t="n">
        <f aca="false">AV40</f>
        <v>1160381.34580937</v>
      </c>
    </row>
    <row r="41" customFormat="false" ht="15" hidden="false" customHeight="false" outlineLevel="0" collapsed="false">
      <c r="A41" s="0" t="n">
        <v>12</v>
      </c>
      <c r="B41" s="0" t="n">
        <f aca="false">$A41-$G$4-1</f>
        <v>5</v>
      </c>
      <c r="C41" s="0" t="n">
        <f aca="false">IF(B41&lt;0,-1,MOD(B41,$B$8+$B$10))</f>
        <v>5</v>
      </c>
      <c r="D41" s="0" t="n">
        <f aca="false">IF(B41&lt;0,0,INT(B41/($B$8+$B$10)))</f>
        <v>0</v>
      </c>
      <c r="E41" s="0" t="n">
        <f aca="false">IF($A41&lt;=$G$4,$E$4,$E$4*(1-$H$4)^(D41+1))</f>
        <v>12000</v>
      </c>
      <c r="F41" s="13" t="n">
        <f aca="false">IF($A41&lt;=$G$4,$E$4*$F$4/4,IF(C41&gt;=$B$8+$B$9,E41*$B$4*(1+$B$5)^(($G$4+$B$8+D41*($B$8+$B$10))/4)/4,0))</f>
        <v>1234448.24022274</v>
      </c>
      <c r="G41" s="13" t="n">
        <f aca="false">IF($A41&lt;=$G$4,$E$4*$F$4,IF(C41&gt;=$B$8,E41*$B$4*(1+$B$5)^(($G$4+$B$8+D41*($B$8+$B$10))/4),0))</f>
        <v>4937792.96089095</v>
      </c>
      <c r="H41" s="13" t="n">
        <f aca="false">IF($A41&lt;=$G$4,0,IF(C41=0,E41*$B$6*(1+$B$7)^(($G$4+D41*($B$8+$B$10))/4),0)+IF(C41=$B$8,$B$11*$B$4*(1+$B$5)^(($G$4+$B$8+D41*($B$8+$B$10))/4)*E41,0))</f>
        <v>0</v>
      </c>
      <c r="I41" s="23" t="n">
        <f aca="false">IF($A41&lt;=$G$4,0,IF(C41&lt;$B$8,E41,0))</f>
        <v>0</v>
      </c>
      <c r="J41" s="23" t="n">
        <f aca="false">$A41-$G$5-1</f>
        <v>11</v>
      </c>
      <c r="K41" s="23" t="n">
        <f aca="false">IF(J41&lt;0,-1,MOD(J41,$B$8+$B$10))</f>
        <v>11</v>
      </c>
      <c r="L41" s="23" t="n">
        <f aca="false">IF(J41&lt;0,0,INT(J41/($B$8+$B$10)))</f>
        <v>0</v>
      </c>
      <c r="M41" s="23" t="n">
        <f aca="false">IF($A41&lt;=$G$5,$E$5,$E$5*(1-$H$5)^(L41+1))</f>
        <v>0</v>
      </c>
      <c r="N41" s="13" t="n">
        <f aca="false">IF($A41&lt;=$G$5,$E$5*$F$5/4,IF(K41&gt;=$B$8+$B$9,M41*$B$4*(1+$B$5)^(($G$5+$B$8+L41*($B$8+$B$10))/4)/4,0))</f>
        <v>0</v>
      </c>
      <c r="O41" s="13" t="n">
        <f aca="false">IF($A41&lt;=$G$5,$E$5*$F$5,IF(K41&gt;=$B$8,M41*$B$4*(1+$B$5)^(($G$5+$B$8+L41*($B$8+$B$10))/4),0))</f>
        <v>0</v>
      </c>
      <c r="P41" s="13" t="n">
        <f aca="false">IF($A41&lt;=$G$5,0,IF(K41=0,M41*$B$6*(1+$B$7)^(($G$5+L41*($B$8+$B$10))/4),0)+IF(K41=$B$8,$B$11*$B$4*(1+$B$5)^(($G$5+$B$8+L41*($B$8+$B$10))/4)*M41,0))</f>
        <v>0</v>
      </c>
      <c r="Q41" s="23" t="n">
        <f aca="false">IF($A41&lt;=$G$5,0,IF(K41&lt;$B$8,M41,0))</f>
        <v>0</v>
      </c>
      <c r="R41" s="23" t="n">
        <f aca="false">$A41-$G$6-1</f>
        <v>11</v>
      </c>
      <c r="S41" s="23" t="n">
        <f aca="false">IF(R41&lt;0,-1,MOD(R41,$B$8+$B$10))</f>
        <v>11</v>
      </c>
      <c r="T41" s="23" t="n">
        <f aca="false">IF(R41&lt;0,0,INT(R41/($B$8+$B$10)))</f>
        <v>0</v>
      </c>
      <c r="U41" s="23" t="n">
        <f aca="false">IF($A41&lt;=$G$6,$E$6,$E$6*(1-$H$6)^(T41+1))</f>
        <v>0</v>
      </c>
      <c r="V41" s="13" t="n">
        <f aca="false">IF($A41&lt;=$G$6,$E$6*$F$6/4,IF(S41&gt;=$B$8+$B$9,U41*$B$4*(1+$B$5)^(($G$6+$B$8+T41*($B$8+$B$10))/4)/4,0))</f>
        <v>0</v>
      </c>
      <c r="W41" s="13" t="n">
        <f aca="false">IF($A41&lt;=$G$6,$E$6*$F$6,IF(S41&gt;=$B$8,U41*$B$4*(1+$B$5)^(($G$6+$B$8+T41*($B$8+$B$10))/4),0))</f>
        <v>0</v>
      </c>
      <c r="X41" s="13" t="n">
        <f aca="false">IF($A41&lt;=$G$6,0,IF(S41=0,U41*$B$6*(1+$B$7)^(($G$6+T41*($B$8+$B$10))/4),0)+IF(S41=$B$8,$B$11*$B$4*(1+$B$5)^(($G$6+$B$8+T41*($B$8+$B$10))/4)*U41,0))</f>
        <v>0</v>
      </c>
      <c r="Y41" s="23" t="n">
        <f aca="false">IF($A41&lt;=$G$6,0,IF(S41&lt;$B$8,U41,0))</f>
        <v>0</v>
      </c>
      <c r="Z41" s="23" t="n">
        <f aca="false">$A41-$G$7-1</f>
        <v>11</v>
      </c>
      <c r="AA41" s="23" t="n">
        <f aca="false">IF(Z41&lt;0,-1,MOD(Z41,$B$8+$B$10))</f>
        <v>11</v>
      </c>
      <c r="AB41" s="23" t="n">
        <f aca="false">IF(Z41&lt;0,0,INT(Z41/($B$8+$B$10)))</f>
        <v>0</v>
      </c>
      <c r="AC41" s="23" t="n">
        <f aca="false">IF($A41&lt;=$G$7,$E$7,$E$7*(1-$H$7)^(AB41+1))</f>
        <v>0</v>
      </c>
      <c r="AD41" s="13" t="n">
        <f aca="false">IF($A41&lt;=$G$7,$E$7*$F$7/4,IF(AA41&gt;=$B$8+$B$9,AC41*$B$4*(1+$B$5)^(($G$7+$B$8+AB41*($B$8+$B$10))/4)/4,0))</f>
        <v>0</v>
      </c>
      <c r="AE41" s="13" t="n">
        <f aca="false">IF($A41&lt;=$G$7,$E$7*$F$7,IF(AA41&gt;=$B$8,AC41*$B$4*(1+$B$5)^(($G$7+$B$8+AB41*($B$8+$B$10))/4),0))</f>
        <v>0</v>
      </c>
      <c r="AF41" s="13" t="n">
        <f aca="false">IF($A41&lt;=$G$7,0,IF(AA41=0,AC41*$B$6*(1+$B$7)^(($G$7+AB41*($B$8+$B$10))/4),0)+IF(AA41=$B$8,$B$11*$B$4*(1+$B$5)^(($G$7+$B$8+AB41*($B$8+$B$10))/4)*AC41,0))</f>
        <v>0</v>
      </c>
      <c r="AG41" s="23" t="n">
        <f aca="false">IF($A41&lt;=$G$7,0,IF(AA41&lt;$B$8,AC41,0))</f>
        <v>0</v>
      </c>
      <c r="AH41" s="23" t="n">
        <f aca="false">$A41-$G$8-1</f>
        <v>11</v>
      </c>
      <c r="AI41" s="23" t="n">
        <f aca="false">IF(AH41&lt;0,-1,MOD(AH41,$B$8+$B$10))</f>
        <v>11</v>
      </c>
      <c r="AJ41" s="23" t="n">
        <f aca="false">IF(AH41&lt;0,0,INT(AH41/($B$8+$B$10)))</f>
        <v>0</v>
      </c>
      <c r="AK41" s="23" t="n">
        <f aca="false">IF($A41&lt;=$G$8,$E$8,$E$8*(1-$H$8)^(AJ41+1))</f>
        <v>0</v>
      </c>
      <c r="AL41" s="13" t="n">
        <f aca="false">IF($A41&lt;=$G$8,$E$8*$F$8/4,IF(AI41&gt;=$B$8+$B$9,AK41*$B$4*(1+$B$5)^(($G$8+$B$8+AJ41*($B$8+$B$10))/4)/4,0))</f>
        <v>0</v>
      </c>
      <c r="AM41" s="13" t="n">
        <f aca="false">IF($A41&lt;=$G$8,$E$8*$F$8,IF(AI41&gt;=$B$8,AK41*$B$4*(1+$B$5)^(($G$8+$B$8+AJ41*($B$8+$B$10))/4),0))</f>
        <v>0</v>
      </c>
      <c r="AN41" s="13" t="n">
        <f aca="false">IF($A41&lt;=$G$8,0,IF(AI41=0,AK41*$B$6*(1+$B$7)^(($G$8+AJ41*($B$8+$B$10))/4),0)+IF(AI41=$B$8,$B$11*$B$4*(1+$B$5)^(($G$8+$B$8+AJ41*($B$8+$B$10))/4)*AK41,0))</f>
        <v>0</v>
      </c>
      <c r="AO41" s="23" t="n">
        <f aca="false">IF($A41&lt;=$G$8,0,IF(AI41&lt;$B$8,AK41,0))</f>
        <v>0</v>
      </c>
      <c r="AP41" s="13" t="n">
        <f aca="false">F41+N41+V41+AD41+AL41</f>
        <v>1234448.24022274</v>
      </c>
      <c r="AQ41" s="13" t="n">
        <f aca="false">G41+O41+W41+AE41+AM41</f>
        <v>4937792.96089095</v>
      </c>
      <c r="AR41" s="13" t="n">
        <f aca="false">H41+P41+X41+AF41+AN41+IF($A41=$B$15,$B$14,0)</f>
        <v>1900000</v>
      </c>
      <c r="AS41" s="23" t="n">
        <f aca="false">I41+Q41+Y41+AG41+AO41</f>
        <v>0</v>
      </c>
      <c r="AT41" s="13" t="n">
        <f aca="false">AP41*(1-$B$12)-AS41*$B$13/4</f>
        <v>1160381.34580937</v>
      </c>
      <c r="AU41" s="13" t="n">
        <f aca="false">IF($A41&lt;=$B$23,$B$22*$E$4/$B$23+$E$4*$B$13/4,0)</f>
        <v>0</v>
      </c>
      <c r="AV41" s="13" t="n">
        <f aca="false">AT41-AR41-AU41</f>
        <v>-739618.654190627</v>
      </c>
      <c r="AW41" s="23" t="n">
        <f aca="false">(1+$B$16)^(-$A41/4)</f>
        <v>0.799370585593037</v>
      </c>
      <c r="AX41" s="13" t="n">
        <f aca="false">AV41*AW41</f>
        <v>-591229.396715895</v>
      </c>
      <c r="AY41" s="13" t="n">
        <f aca="false">AV41</f>
        <v>-739618.654190627</v>
      </c>
    </row>
    <row r="42" customFormat="false" ht="15" hidden="false" customHeight="false" outlineLevel="0" collapsed="false">
      <c r="A42" s="0" t="n">
        <v>13</v>
      </c>
      <c r="B42" s="0" t="n">
        <f aca="false">$A42-$G$4-1</f>
        <v>6</v>
      </c>
      <c r="C42" s="0" t="n">
        <f aca="false">IF(B42&lt;0,-1,MOD(B42,$B$8+$B$10))</f>
        <v>6</v>
      </c>
      <c r="D42" s="0" t="n">
        <f aca="false">IF(B42&lt;0,0,INT(B42/($B$8+$B$10)))</f>
        <v>0</v>
      </c>
      <c r="E42" s="0" t="n">
        <f aca="false">IF($A42&lt;=$G$4,$E$4,$E$4*(1-$H$4)^(D42+1))</f>
        <v>12000</v>
      </c>
      <c r="F42" s="13" t="n">
        <f aca="false">IF($A42&lt;=$G$4,$E$4*$F$4/4,IF(C42&gt;=$B$8+$B$9,E42*$B$4*(1+$B$5)^(($G$4+$B$8+D42*($B$8+$B$10))/4)/4,0))</f>
        <v>1234448.24022274</v>
      </c>
      <c r="G42" s="13" t="n">
        <f aca="false">IF($A42&lt;=$G$4,$E$4*$F$4,IF(C42&gt;=$B$8,E42*$B$4*(1+$B$5)^(($G$4+$B$8+D42*($B$8+$B$10))/4),0))</f>
        <v>4937792.96089095</v>
      </c>
      <c r="H42" s="13" t="n">
        <f aca="false">IF($A42&lt;=$G$4,0,IF(C42=0,E42*$B$6*(1+$B$7)^(($G$4+D42*($B$8+$B$10))/4),0)+IF(C42=$B$8,$B$11*$B$4*(1+$B$5)^(($G$4+$B$8+D42*($B$8+$B$10))/4)*E42,0))</f>
        <v>0</v>
      </c>
      <c r="I42" s="23" t="n">
        <f aca="false">IF($A42&lt;=$G$4,0,IF(C42&lt;$B$8,E42,0))</f>
        <v>0</v>
      </c>
      <c r="J42" s="23" t="n">
        <f aca="false">$A42-$G$5-1</f>
        <v>12</v>
      </c>
      <c r="K42" s="23" t="n">
        <f aca="false">IF(J42&lt;0,-1,MOD(J42,$B$8+$B$10))</f>
        <v>12</v>
      </c>
      <c r="L42" s="23" t="n">
        <f aca="false">IF(J42&lt;0,0,INT(J42/($B$8+$B$10)))</f>
        <v>0</v>
      </c>
      <c r="M42" s="23" t="n">
        <f aca="false">IF($A42&lt;=$G$5,$E$5,$E$5*(1-$H$5)^(L42+1))</f>
        <v>0</v>
      </c>
      <c r="N42" s="13" t="n">
        <f aca="false">IF($A42&lt;=$G$5,$E$5*$F$5/4,IF(K42&gt;=$B$8+$B$9,M42*$B$4*(1+$B$5)^(($G$5+$B$8+L42*($B$8+$B$10))/4)/4,0))</f>
        <v>0</v>
      </c>
      <c r="O42" s="13" t="n">
        <f aca="false">IF($A42&lt;=$G$5,$E$5*$F$5,IF(K42&gt;=$B$8,M42*$B$4*(1+$B$5)^(($G$5+$B$8+L42*($B$8+$B$10))/4),0))</f>
        <v>0</v>
      </c>
      <c r="P42" s="13" t="n">
        <f aca="false">IF($A42&lt;=$G$5,0,IF(K42=0,M42*$B$6*(1+$B$7)^(($G$5+L42*($B$8+$B$10))/4),0)+IF(K42=$B$8,$B$11*$B$4*(1+$B$5)^(($G$5+$B$8+L42*($B$8+$B$10))/4)*M42,0))</f>
        <v>0</v>
      </c>
      <c r="Q42" s="23" t="n">
        <f aca="false">IF($A42&lt;=$G$5,0,IF(K42&lt;$B$8,M42,0))</f>
        <v>0</v>
      </c>
      <c r="R42" s="23" t="n">
        <f aca="false">$A42-$G$6-1</f>
        <v>12</v>
      </c>
      <c r="S42" s="23" t="n">
        <f aca="false">IF(R42&lt;0,-1,MOD(R42,$B$8+$B$10))</f>
        <v>12</v>
      </c>
      <c r="T42" s="23" t="n">
        <f aca="false">IF(R42&lt;0,0,INT(R42/($B$8+$B$10)))</f>
        <v>0</v>
      </c>
      <c r="U42" s="23" t="n">
        <f aca="false">IF($A42&lt;=$G$6,$E$6,$E$6*(1-$H$6)^(T42+1))</f>
        <v>0</v>
      </c>
      <c r="V42" s="13" t="n">
        <f aca="false">IF($A42&lt;=$G$6,$E$6*$F$6/4,IF(S42&gt;=$B$8+$B$9,U42*$B$4*(1+$B$5)^(($G$6+$B$8+T42*($B$8+$B$10))/4)/4,0))</f>
        <v>0</v>
      </c>
      <c r="W42" s="13" t="n">
        <f aca="false">IF($A42&lt;=$G$6,$E$6*$F$6,IF(S42&gt;=$B$8,U42*$B$4*(1+$B$5)^(($G$6+$B$8+T42*($B$8+$B$10))/4),0))</f>
        <v>0</v>
      </c>
      <c r="X42" s="13" t="n">
        <f aca="false">IF($A42&lt;=$G$6,0,IF(S42=0,U42*$B$6*(1+$B$7)^(($G$6+T42*($B$8+$B$10))/4),0)+IF(S42=$B$8,$B$11*$B$4*(1+$B$5)^(($G$6+$B$8+T42*($B$8+$B$10))/4)*U42,0))</f>
        <v>0</v>
      </c>
      <c r="Y42" s="23" t="n">
        <f aca="false">IF($A42&lt;=$G$6,0,IF(S42&lt;$B$8,U42,0))</f>
        <v>0</v>
      </c>
      <c r="Z42" s="23" t="n">
        <f aca="false">$A42-$G$7-1</f>
        <v>12</v>
      </c>
      <c r="AA42" s="23" t="n">
        <f aca="false">IF(Z42&lt;0,-1,MOD(Z42,$B$8+$B$10))</f>
        <v>12</v>
      </c>
      <c r="AB42" s="23" t="n">
        <f aca="false">IF(Z42&lt;0,0,INT(Z42/($B$8+$B$10)))</f>
        <v>0</v>
      </c>
      <c r="AC42" s="23" t="n">
        <f aca="false">IF($A42&lt;=$G$7,$E$7,$E$7*(1-$H$7)^(AB42+1))</f>
        <v>0</v>
      </c>
      <c r="AD42" s="13" t="n">
        <f aca="false">IF($A42&lt;=$G$7,$E$7*$F$7/4,IF(AA42&gt;=$B$8+$B$9,AC42*$B$4*(1+$B$5)^(($G$7+$B$8+AB42*($B$8+$B$10))/4)/4,0))</f>
        <v>0</v>
      </c>
      <c r="AE42" s="13" t="n">
        <f aca="false">IF($A42&lt;=$G$7,$E$7*$F$7,IF(AA42&gt;=$B$8,AC42*$B$4*(1+$B$5)^(($G$7+$B$8+AB42*($B$8+$B$10))/4),0))</f>
        <v>0</v>
      </c>
      <c r="AF42" s="13" t="n">
        <f aca="false">IF($A42&lt;=$G$7,0,IF(AA42=0,AC42*$B$6*(1+$B$7)^(($G$7+AB42*($B$8+$B$10))/4),0)+IF(AA42=$B$8,$B$11*$B$4*(1+$B$5)^(($G$7+$B$8+AB42*($B$8+$B$10))/4)*AC42,0))</f>
        <v>0</v>
      </c>
      <c r="AG42" s="23" t="n">
        <f aca="false">IF($A42&lt;=$G$7,0,IF(AA42&lt;$B$8,AC42,0))</f>
        <v>0</v>
      </c>
      <c r="AH42" s="23" t="n">
        <f aca="false">$A42-$G$8-1</f>
        <v>12</v>
      </c>
      <c r="AI42" s="23" t="n">
        <f aca="false">IF(AH42&lt;0,-1,MOD(AH42,$B$8+$B$10))</f>
        <v>12</v>
      </c>
      <c r="AJ42" s="23" t="n">
        <f aca="false">IF(AH42&lt;0,0,INT(AH42/($B$8+$B$10)))</f>
        <v>0</v>
      </c>
      <c r="AK42" s="23" t="n">
        <f aca="false">IF($A42&lt;=$G$8,$E$8,$E$8*(1-$H$8)^(AJ42+1))</f>
        <v>0</v>
      </c>
      <c r="AL42" s="13" t="n">
        <f aca="false">IF($A42&lt;=$G$8,$E$8*$F$8/4,IF(AI42&gt;=$B$8+$B$9,AK42*$B$4*(1+$B$5)^(($G$8+$B$8+AJ42*($B$8+$B$10))/4)/4,0))</f>
        <v>0</v>
      </c>
      <c r="AM42" s="13" t="n">
        <f aca="false">IF($A42&lt;=$G$8,$E$8*$F$8,IF(AI42&gt;=$B$8,AK42*$B$4*(1+$B$5)^(($G$8+$B$8+AJ42*($B$8+$B$10))/4),0))</f>
        <v>0</v>
      </c>
      <c r="AN42" s="13" t="n">
        <f aca="false">IF($A42&lt;=$G$8,0,IF(AI42=0,AK42*$B$6*(1+$B$7)^(($G$8+AJ42*($B$8+$B$10))/4),0)+IF(AI42=$B$8,$B$11*$B$4*(1+$B$5)^(($G$8+$B$8+AJ42*($B$8+$B$10))/4)*AK42,0))</f>
        <v>0</v>
      </c>
      <c r="AO42" s="23" t="n">
        <f aca="false">IF($A42&lt;=$G$8,0,IF(AI42&lt;$B$8,AK42,0))</f>
        <v>0</v>
      </c>
      <c r="AP42" s="13" t="n">
        <f aca="false">F42+N42+V42+AD42+AL42</f>
        <v>1234448.24022274</v>
      </c>
      <c r="AQ42" s="13" t="n">
        <f aca="false">G42+O42+W42+AE42+AM42</f>
        <v>4937792.96089095</v>
      </c>
      <c r="AR42" s="13" t="n">
        <f aca="false">H42+P42+X42+AF42+AN42+IF($A42=$B$15,$B$14,0)</f>
        <v>0</v>
      </c>
      <c r="AS42" s="23" t="n">
        <f aca="false">I42+Q42+Y42+AG42+AO42</f>
        <v>0</v>
      </c>
      <c r="AT42" s="13" t="n">
        <f aca="false">AP42*(1-$B$12)-AS42*$B$13/4</f>
        <v>1160381.34580937</v>
      </c>
      <c r="AU42" s="13" t="n">
        <f aca="false">IF($A42&lt;=$B$23,$B$22*$E$4/$B$23+$E$4*$B$13/4,0)</f>
        <v>0</v>
      </c>
      <c r="AV42" s="13" t="n">
        <f aca="false">AT42-AR42-AU42</f>
        <v>1160381.34580937</v>
      </c>
      <c r="AW42" s="23" t="n">
        <f aca="false">(1+$B$16)^(-$A42/4)</f>
        <v>0.784591942568485</v>
      </c>
      <c r="AX42" s="13" t="n">
        <f aca="false">AV42*AW42</f>
        <v>910425.854228809</v>
      </c>
      <c r="AY42" s="13" t="n">
        <f aca="false">AV42</f>
        <v>1160381.34580937</v>
      </c>
    </row>
    <row r="43" customFormat="false" ht="15" hidden="false" customHeight="false" outlineLevel="0" collapsed="false">
      <c r="A43" s="0" t="n">
        <v>14</v>
      </c>
      <c r="B43" s="0" t="n">
        <f aca="false">$A43-$G$4-1</f>
        <v>7</v>
      </c>
      <c r="C43" s="0" t="n">
        <f aca="false">IF(B43&lt;0,-1,MOD(B43,$B$8+$B$10))</f>
        <v>7</v>
      </c>
      <c r="D43" s="0" t="n">
        <f aca="false">IF(B43&lt;0,0,INT(B43/($B$8+$B$10)))</f>
        <v>0</v>
      </c>
      <c r="E43" s="0" t="n">
        <f aca="false">IF($A43&lt;=$G$4,$E$4,$E$4*(1-$H$4)^(D43+1))</f>
        <v>12000</v>
      </c>
      <c r="F43" s="13" t="n">
        <f aca="false">IF($A43&lt;=$G$4,$E$4*$F$4/4,IF(C43&gt;=$B$8+$B$9,E43*$B$4*(1+$B$5)^(($G$4+$B$8+D43*($B$8+$B$10))/4)/4,0))</f>
        <v>1234448.24022274</v>
      </c>
      <c r="G43" s="13" t="n">
        <f aca="false">IF($A43&lt;=$G$4,$E$4*$F$4,IF(C43&gt;=$B$8,E43*$B$4*(1+$B$5)^(($G$4+$B$8+D43*($B$8+$B$10))/4),0))</f>
        <v>4937792.96089095</v>
      </c>
      <c r="H43" s="13" t="n">
        <f aca="false">IF($A43&lt;=$G$4,0,IF(C43=0,E43*$B$6*(1+$B$7)^(($G$4+D43*($B$8+$B$10))/4),0)+IF(C43=$B$8,$B$11*$B$4*(1+$B$5)^(($G$4+$B$8+D43*($B$8+$B$10))/4)*E43,0))</f>
        <v>0</v>
      </c>
      <c r="I43" s="23" t="n">
        <f aca="false">IF($A43&lt;=$G$4,0,IF(C43&lt;$B$8,E43,0))</f>
        <v>0</v>
      </c>
      <c r="J43" s="23" t="n">
        <f aca="false">$A43-$G$5-1</f>
        <v>13</v>
      </c>
      <c r="K43" s="23" t="n">
        <f aca="false">IF(J43&lt;0,-1,MOD(J43,$B$8+$B$10))</f>
        <v>13</v>
      </c>
      <c r="L43" s="23" t="n">
        <f aca="false">IF(J43&lt;0,0,INT(J43/($B$8+$B$10)))</f>
        <v>0</v>
      </c>
      <c r="M43" s="23" t="n">
        <f aca="false">IF($A43&lt;=$G$5,$E$5,$E$5*(1-$H$5)^(L43+1))</f>
        <v>0</v>
      </c>
      <c r="N43" s="13" t="n">
        <f aca="false">IF($A43&lt;=$G$5,$E$5*$F$5/4,IF(K43&gt;=$B$8+$B$9,M43*$B$4*(1+$B$5)^(($G$5+$B$8+L43*($B$8+$B$10))/4)/4,0))</f>
        <v>0</v>
      </c>
      <c r="O43" s="13" t="n">
        <f aca="false">IF($A43&lt;=$G$5,$E$5*$F$5,IF(K43&gt;=$B$8,M43*$B$4*(1+$B$5)^(($G$5+$B$8+L43*($B$8+$B$10))/4),0))</f>
        <v>0</v>
      </c>
      <c r="P43" s="13" t="n">
        <f aca="false">IF($A43&lt;=$G$5,0,IF(K43=0,M43*$B$6*(1+$B$7)^(($G$5+L43*($B$8+$B$10))/4),0)+IF(K43=$B$8,$B$11*$B$4*(1+$B$5)^(($G$5+$B$8+L43*($B$8+$B$10))/4)*M43,0))</f>
        <v>0</v>
      </c>
      <c r="Q43" s="23" t="n">
        <f aca="false">IF($A43&lt;=$G$5,0,IF(K43&lt;$B$8,M43,0))</f>
        <v>0</v>
      </c>
      <c r="R43" s="23" t="n">
        <f aca="false">$A43-$G$6-1</f>
        <v>13</v>
      </c>
      <c r="S43" s="23" t="n">
        <f aca="false">IF(R43&lt;0,-1,MOD(R43,$B$8+$B$10))</f>
        <v>13</v>
      </c>
      <c r="T43" s="23" t="n">
        <f aca="false">IF(R43&lt;0,0,INT(R43/($B$8+$B$10)))</f>
        <v>0</v>
      </c>
      <c r="U43" s="23" t="n">
        <f aca="false">IF($A43&lt;=$G$6,$E$6,$E$6*(1-$H$6)^(T43+1))</f>
        <v>0</v>
      </c>
      <c r="V43" s="13" t="n">
        <f aca="false">IF($A43&lt;=$G$6,$E$6*$F$6/4,IF(S43&gt;=$B$8+$B$9,U43*$B$4*(1+$B$5)^(($G$6+$B$8+T43*($B$8+$B$10))/4)/4,0))</f>
        <v>0</v>
      </c>
      <c r="W43" s="13" t="n">
        <f aca="false">IF($A43&lt;=$G$6,$E$6*$F$6,IF(S43&gt;=$B$8,U43*$B$4*(1+$B$5)^(($G$6+$B$8+T43*($B$8+$B$10))/4),0))</f>
        <v>0</v>
      </c>
      <c r="X43" s="13" t="n">
        <f aca="false">IF($A43&lt;=$G$6,0,IF(S43=0,U43*$B$6*(1+$B$7)^(($G$6+T43*($B$8+$B$10))/4),0)+IF(S43=$B$8,$B$11*$B$4*(1+$B$5)^(($G$6+$B$8+T43*($B$8+$B$10))/4)*U43,0))</f>
        <v>0</v>
      </c>
      <c r="Y43" s="23" t="n">
        <f aca="false">IF($A43&lt;=$G$6,0,IF(S43&lt;$B$8,U43,0))</f>
        <v>0</v>
      </c>
      <c r="Z43" s="23" t="n">
        <f aca="false">$A43-$G$7-1</f>
        <v>13</v>
      </c>
      <c r="AA43" s="23" t="n">
        <f aca="false">IF(Z43&lt;0,-1,MOD(Z43,$B$8+$B$10))</f>
        <v>13</v>
      </c>
      <c r="AB43" s="23" t="n">
        <f aca="false">IF(Z43&lt;0,0,INT(Z43/($B$8+$B$10)))</f>
        <v>0</v>
      </c>
      <c r="AC43" s="23" t="n">
        <f aca="false">IF($A43&lt;=$G$7,$E$7,$E$7*(1-$H$7)^(AB43+1))</f>
        <v>0</v>
      </c>
      <c r="AD43" s="13" t="n">
        <f aca="false">IF($A43&lt;=$G$7,$E$7*$F$7/4,IF(AA43&gt;=$B$8+$B$9,AC43*$B$4*(1+$B$5)^(($G$7+$B$8+AB43*($B$8+$B$10))/4)/4,0))</f>
        <v>0</v>
      </c>
      <c r="AE43" s="13" t="n">
        <f aca="false">IF($A43&lt;=$G$7,$E$7*$F$7,IF(AA43&gt;=$B$8,AC43*$B$4*(1+$B$5)^(($G$7+$B$8+AB43*($B$8+$B$10))/4),0))</f>
        <v>0</v>
      </c>
      <c r="AF43" s="13" t="n">
        <f aca="false">IF($A43&lt;=$G$7,0,IF(AA43=0,AC43*$B$6*(1+$B$7)^(($G$7+AB43*($B$8+$B$10))/4),0)+IF(AA43=$B$8,$B$11*$B$4*(1+$B$5)^(($G$7+$B$8+AB43*($B$8+$B$10))/4)*AC43,0))</f>
        <v>0</v>
      </c>
      <c r="AG43" s="23" t="n">
        <f aca="false">IF($A43&lt;=$G$7,0,IF(AA43&lt;$B$8,AC43,0))</f>
        <v>0</v>
      </c>
      <c r="AH43" s="23" t="n">
        <f aca="false">$A43-$G$8-1</f>
        <v>13</v>
      </c>
      <c r="AI43" s="23" t="n">
        <f aca="false">IF(AH43&lt;0,-1,MOD(AH43,$B$8+$B$10))</f>
        <v>13</v>
      </c>
      <c r="AJ43" s="23" t="n">
        <f aca="false">IF(AH43&lt;0,0,INT(AH43/($B$8+$B$10)))</f>
        <v>0</v>
      </c>
      <c r="AK43" s="23" t="n">
        <f aca="false">IF($A43&lt;=$G$8,$E$8,$E$8*(1-$H$8)^(AJ43+1))</f>
        <v>0</v>
      </c>
      <c r="AL43" s="13" t="n">
        <f aca="false">IF($A43&lt;=$G$8,$E$8*$F$8/4,IF(AI43&gt;=$B$8+$B$9,AK43*$B$4*(1+$B$5)^(($G$8+$B$8+AJ43*($B$8+$B$10))/4)/4,0))</f>
        <v>0</v>
      </c>
      <c r="AM43" s="13" t="n">
        <f aca="false">IF($A43&lt;=$G$8,$E$8*$F$8,IF(AI43&gt;=$B$8,AK43*$B$4*(1+$B$5)^(($G$8+$B$8+AJ43*($B$8+$B$10))/4),0))</f>
        <v>0</v>
      </c>
      <c r="AN43" s="13" t="n">
        <f aca="false">IF($A43&lt;=$G$8,0,IF(AI43=0,AK43*$B$6*(1+$B$7)^(($G$8+AJ43*($B$8+$B$10))/4),0)+IF(AI43=$B$8,$B$11*$B$4*(1+$B$5)^(($G$8+$B$8+AJ43*($B$8+$B$10))/4)*AK43,0))</f>
        <v>0</v>
      </c>
      <c r="AO43" s="23" t="n">
        <f aca="false">IF($A43&lt;=$G$8,0,IF(AI43&lt;$B$8,AK43,0))</f>
        <v>0</v>
      </c>
      <c r="AP43" s="13" t="n">
        <f aca="false">F43+N43+V43+AD43+AL43</f>
        <v>1234448.24022274</v>
      </c>
      <c r="AQ43" s="13" t="n">
        <f aca="false">G43+O43+W43+AE43+AM43</f>
        <v>4937792.96089095</v>
      </c>
      <c r="AR43" s="13" t="n">
        <f aca="false">H43+P43+X43+AF43+AN43+IF($A43=$B$15,$B$14,0)</f>
        <v>0</v>
      </c>
      <c r="AS43" s="23" t="n">
        <f aca="false">I43+Q43+Y43+AG43+AO43</f>
        <v>0</v>
      </c>
      <c r="AT43" s="13" t="n">
        <f aca="false">AP43*(1-$B$12)-AS43*$B$13/4</f>
        <v>1160381.34580937</v>
      </c>
      <c r="AU43" s="13" t="n">
        <f aca="false">IF($A43&lt;=$B$23,$B$22*$E$4/$B$23+$E$4*$B$13/4,0)</f>
        <v>0</v>
      </c>
      <c r="AV43" s="13" t="n">
        <f aca="false">AT43-AR43-AU43</f>
        <v>1160381.34580937</v>
      </c>
      <c r="AW43" s="23" t="n">
        <f aca="false">(1+$B$16)^(-$A43/4)</f>
        <v>0.770086524870939</v>
      </c>
      <c r="AX43" s="13" t="n">
        <f aca="false">AV43*AW43</f>
        <v>893594.038119403</v>
      </c>
      <c r="AY43" s="13" t="n">
        <f aca="false">AV43</f>
        <v>1160381.34580937</v>
      </c>
    </row>
    <row r="44" customFormat="false" ht="15" hidden="false" customHeight="false" outlineLevel="0" collapsed="false">
      <c r="A44" s="0" t="n">
        <v>15</v>
      </c>
      <c r="B44" s="0" t="n">
        <f aca="false">$A44-$G$4-1</f>
        <v>8</v>
      </c>
      <c r="C44" s="0" t="n">
        <f aca="false">IF(B44&lt;0,-1,MOD(B44,$B$8+$B$10))</f>
        <v>8</v>
      </c>
      <c r="D44" s="0" t="n">
        <f aca="false">IF(B44&lt;0,0,INT(B44/($B$8+$B$10)))</f>
        <v>0</v>
      </c>
      <c r="E44" s="0" t="n">
        <f aca="false">IF($A44&lt;=$G$4,$E$4,$E$4*(1-$H$4)^(D44+1))</f>
        <v>12000</v>
      </c>
      <c r="F44" s="13" t="n">
        <f aca="false">IF($A44&lt;=$G$4,$E$4*$F$4/4,IF(C44&gt;=$B$8+$B$9,E44*$B$4*(1+$B$5)^(($G$4+$B$8+D44*($B$8+$B$10))/4)/4,0))</f>
        <v>1234448.24022274</v>
      </c>
      <c r="G44" s="13" t="n">
        <f aca="false">IF($A44&lt;=$G$4,$E$4*$F$4,IF(C44&gt;=$B$8,E44*$B$4*(1+$B$5)^(($G$4+$B$8+D44*($B$8+$B$10))/4),0))</f>
        <v>4937792.96089095</v>
      </c>
      <c r="H44" s="13" t="n">
        <f aca="false">IF($A44&lt;=$G$4,0,IF(C44=0,E44*$B$6*(1+$B$7)^(($G$4+D44*($B$8+$B$10))/4),0)+IF(C44=$B$8,$B$11*$B$4*(1+$B$5)^(($G$4+$B$8+D44*($B$8+$B$10))/4)*E44,0))</f>
        <v>0</v>
      </c>
      <c r="I44" s="23" t="n">
        <f aca="false">IF($A44&lt;=$G$4,0,IF(C44&lt;$B$8,E44,0))</f>
        <v>0</v>
      </c>
      <c r="J44" s="23" t="n">
        <f aca="false">$A44-$G$5-1</f>
        <v>14</v>
      </c>
      <c r="K44" s="23" t="n">
        <f aca="false">IF(J44&lt;0,-1,MOD(J44,$B$8+$B$10))</f>
        <v>14</v>
      </c>
      <c r="L44" s="23" t="n">
        <f aca="false">IF(J44&lt;0,0,INT(J44/($B$8+$B$10)))</f>
        <v>0</v>
      </c>
      <c r="M44" s="23" t="n">
        <f aca="false">IF($A44&lt;=$G$5,$E$5,$E$5*(1-$H$5)^(L44+1))</f>
        <v>0</v>
      </c>
      <c r="N44" s="13" t="n">
        <f aca="false">IF($A44&lt;=$G$5,$E$5*$F$5/4,IF(K44&gt;=$B$8+$B$9,M44*$B$4*(1+$B$5)^(($G$5+$B$8+L44*($B$8+$B$10))/4)/4,0))</f>
        <v>0</v>
      </c>
      <c r="O44" s="13" t="n">
        <f aca="false">IF($A44&lt;=$G$5,$E$5*$F$5,IF(K44&gt;=$B$8,M44*$B$4*(1+$B$5)^(($G$5+$B$8+L44*($B$8+$B$10))/4),0))</f>
        <v>0</v>
      </c>
      <c r="P44" s="13" t="n">
        <f aca="false">IF($A44&lt;=$G$5,0,IF(K44=0,M44*$B$6*(1+$B$7)^(($G$5+L44*($B$8+$B$10))/4),0)+IF(K44=$B$8,$B$11*$B$4*(1+$B$5)^(($G$5+$B$8+L44*($B$8+$B$10))/4)*M44,0))</f>
        <v>0</v>
      </c>
      <c r="Q44" s="23" t="n">
        <f aca="false">IF($A44&lt;=$G$5,0,IF(K44&lt;$B$8,M44,0))</f>
        <v>0</v>
      </c>
      <c r="R44" s="23" t="n">
        <f aca="false">$A44-$G$6-1</f>
        <v>14</v>
      </c>
      <c r="S44" s="23" t="n">
        <f aca="false">IF(R44&lt;0,-1,MOD(R44,$B$8+$B$10))</f>
        <v>14</v>
      </c>
      <c r="T44" s="23" t="n">
        <f aca="false">IF(R44&lt;0,0,INT(R44/($B$8+$B$10)))</f>
        <v>0</v>
      </c>
      <c r="U44" s="23" t="n">
        <f aca="false">IF($A44&lt;=$G$6,$E$6,$E$6*(1-$H$6)^(T44+1))</f>
        <v>0</v>
      </c>
      <c r="V44" s="13" t="n">
        <f aca="false">IF($A44&lt;=$G$6,$E$6*$F$6/4,IF(S44&gt;=$B$8+$B$9,U44*$B$4*(1+$B$5)^(($G$6+$B$8+T44*($B$8+$B$10))/4)/4,0))</f>
        <v>0</v>
      </c>
      <c r="W44" s="13" t="n">
        <f aca="false">IF($A44&lt;=$G$6,$E$6*$F$6,IF(S44&gt;=$B$8,U44*$B$4*(1+$B$5)^(($G$6+$B$8+T44*($B$8+$B$10))/4),0))</f>
        <v>0</v>
      </c>
      <c r="X44" s="13" t="n">
        <f aca="false">IF($A44&lt;=$G$6,0,IF(S44=0,U44*$B$6*(1+$B$7)^(($G$6+T44*($B$8+$B$10))/4),0)+IF(S44=$B$8,$B$11*$B$4*(1+$B$5)^(($G$6+$B$8+T44*($B$8+$B$10))/4)*U44,0))</f>
        <v>0</v>
      </c>
      <c r="Y44" s="23" t="n">
        <f aca="false">IF($A44&lt;=$G$6,0,IF(S44&lt;$B$8,U44,0))</f>
        <v>0</v>
      </c>
      <c r="Z44" s="23" t="n">
        <f aca="false">$A44-$G$7-1</f>
        <v>14</v>
      </c>
      <c r="AA44" s="23" t="n">
        <f aca="false">IF(Z44&lt;0,-1,MOD(Z44,$B$8+$B$10))</f>
        <v>14</v>
      </c>
      <c r="AB44" s="23" t="n">
        <f aca="false">IF(Z44&lt;0,0,INT(Z44/($B$8+$B$10)))</f>
        <v>0</v>
      </c>
      <c r="AC44" s="23" t="n">
        <f aca="false">IF($A44&lt;=$G$7,$E$7,$E$7*(1-$H$7)^(AB44+1))</f>
        <v>0</v>
      </c>
      <c r="AD44" s="13" t="n">
        <f aca="false">IF($A44&lt;=$G$7,$E$7*$F$7/4,IF(AA44&gt;=$B$8+$B$9,AC44*$B$4*(1+$B$5)^(($G$7+$B$8+AB44*($B$8+$B$10))/4)/4,0))</f>
        <v>0</v>
      </c>
      <c r="AE44" s="13" t="n">
        <f aca="false">IF($A44&lt;=$G$7,$E$7*$F$7,IF(AA44&gt;=$B$8,AC44*$B$4*(1+$B$5)^(($G$7+$B$8+AB44*($B$8+$B$10))/4),0))</f>
        <v>0</v>
      </c>
      <c r="AF44" s="13" t="n">
        <f aca="false">IF($A44&lt;=$G$7,0,IF(AA44=0,AC44*$B$6*(1+$B$7)^(($G$7+AB44*($B$8+$B$10))/4),0)+IF(AA44=$B$8,$B$11*$B$4*(1+$B$5)^(($G$7+$B$8+AB44*($B$8+$B$10))/4)*AC44,0))</f>
        <v>0</v>
      </c>
      <c r="AG44" s="23" t="n">
        <f aca="false">IF($A44&lt;=$G$7,0,IF(AA44&lt;$B$8,AC44,0))</f>
        <v>0</v>
      </c>
      <c r="AH44" s="23" t="n">
        <f aca="false">$A44-$G$8-1</f>
        <v>14</v>
      </c>
      <c r="AI44" s="23" t="n">
        <f aca="false">IF(AH44&lt;0,-1,MOD(AH44,$B$8+$B$10))</f>
        <v>14</v>
      </c>
      <c r="AJ44" s="23" t="n">
        <f aca="false">IF(AH44&lt;0,0,INT(AH44/($B$8+$B$10)))</f>
        <v>0</v>
      </c>
      <c r="AK44" s="23" t="n">
        <f aca="false">IF($A44&lt;=$G$8,$E$8,$E$8*(1-$H$8)^(AJ44+1))</f>
        <v>0</v>
      </c>
      <c r="AL44" s="13" t="n">
        <f aca="false">IF($A44&lt;=$G$8,$E$8*$F$8/4,IF(AI44&gt;=$B$8+$B$9,AK44*$B$4*(1+$B$5)^(($G$8+$B$8+AJ44*($B$8+$B$10))/4)/4,0))</f>
        <v>0</v>
      </c>
      <c r="AM44" s="13" t="n">
        <f aca="false">IF($A44&lt;=$G$8,$E$8*$F$8,IF(AI44&gt;=$B$8,AK44*$B$4*(1+$B$5)^(($G$8+$B$8+AJ44*($B$8+$B$10))/4),0))</f>
        <v>0</v>
      </c>
      <c r="AN44" s="13" t="n">
        <f aca="false">IF($A44&lt;=$G$8,0,IF(AI44=0,AK44*$B$6*(1+$B$7)^(($G$8+AJ44*($B$8+$B$10))/4),0)+IF(AI44=$B$8,$B$11*$B$4*(1+$B$5)^(($G$8+$B$8+AJ44*($B$8+$B$10))/4)*AK44,0))</f>
        <v>0</v>
      </c>
      <c r="AO44" s="23" t="n">
        <f aca="false">IF($A44&lt;=$G$8,0,IF(AI44&lt;$B$8,AK44,0))</f>
        <v>0</v>
      </c>
      <c r="AP44" s="13" t="n">
        <f aca="false">F44+N44+V44+AD44+AL44</f>
        <v>1234448.24022274</v>
      </c>
      <c r="AQ44" s="13" t="n">
        <f aca="false">G44+O44+W44+AE44+AM44</f>
        <v>4937792.96089095</v>
      </c>
      <c r="AR44" s="13" t="n">
        <f aca="false">H44+P44+X44+AF44+AN44+IF($A44=$B$15,$B$14,0)</f>
        <v>0</v>
      </c>
      <c r="AS44" s="23" t="n">
        <f aca="false">I44+Q44+Y44+AG44+AO44</f>
        <v>0</v>
      </c>
      <c r="AT44" s="13" t="n">
        <f aca="false">AP44*(1-$B$12)-AS44*$B$13/4</f>
        <v>1160381.34580937</v>
      </c>
      <c r="AU44" s="13" t="n">
        <f aca="false">IF($A44&lt;=$B$23,$B$22*$E$4/$B$23+$E$4*$B$13/4,0)</f>
        <v>0</v>
      </c>
      <c r="AV44" s="13" t="n">
        <f aca="false">AT44-AR44-AU44</f>
        <v>1160381.34580937</v>
      </c>
      <c r="AW44" s="23" t="n">
        <f aca="false">(1+$B$16)^(-$A44/4)</f>
        <v>0.755849281151693</v>
      </c>
      <c r="AX44" s="13" t="n">
        <f aca="false">AV44*AW44</f>
        <v>877073.406091848</v>
      </c>
      <c r="AY44" s="13" t="n">
        <f aca="false">AV44</f>
        <v>1160381.34580937</v>
      </c>
    </row>
    <row r="45" customFormat="false" ht="15" hidden="false" customHeight="false" outlineLevel="0" collapsed="false">
      <c r="A45" s="0" t="n">
        <v>16</v>
      </c>
      <c r="B45" s="0" t="n">
        <f aca="false">$A45-$G$4-1</f>
        <v>9</v>
      </c>
      <c r="C45" s="0" t="n">
        <f aca="false">IF(B45&lt;0,-1,MOD(B45,$B$8+$B$10))</f>
        <v>9</v>
      </c>
      <c r="D45" s="0" t="n">
        <f aca="false">IF(B45&lt;0,0,INT(B45/($B$8+$B$10)))</f>
        <v>0</v>
      </c>
      <c r="E45" s="0" t="n">
        <f aca="false">IF($A45&lt;=$G$4,$E$4,$E$4*(1-$H$4)^(D45+1))</f>
        <v>12000</v>
      </c>
      <c r="F45" s="13" t="n">
        <f aca="false">IF($A45&lt;=$G$4,$E$4*$F$4/4,IF(C45&gt;=$B$8+$B$9,E45*$B$4*(1+$B$5)^(($G$4+$B$8+D45*($B$8+$B$10))/4)/4,0))</f>
        <v>1234448.24022274</v>
      </c>
      <c r="G45" s="13" t="n">
        <f aca="false">IF($A45&lt;=$G$4,$E$4*$F$4,IF(C45&gt;=$B$8,E45*$B$4*(1+$B$5)^(($G$4+$B$8+D45*($B$8+$B$10))/4),0))</f>
        <v>4937792.96089095</v>
      </c>
      <c r="H45" s="13" t="n">
        <f aca="false">IF($A45&lt;=$G$4,0,IF(C45=0,E45*$B$6*(1+$B$7)^(($G$4+D45*($B$8+$B$10))/4),0)+IF(C45=$B$8,$B$11*$B$4*(1+$B$5)^(($G$4+$B$8+D45*($B$8+$B$10))/4)*E45,0))</f>
        <v>0</v>
      </c>
      <c r="I45" s="23" t="n">
        <f aca="false">IF($A45&lt;=$G$4,0,IF(C45&lt;$B$8,E45,0))</f>
        <v>0</v>
      </c>
      <c r="J45" s="23" t="n">
        <f aca="false">$A45-$G$5-1</f>
        <v>15</v>
      </c>
      <c r="K45" s="23" t="n">
        <f aca="false">IF(J45&lt;0,-1,MOD(J45,$B$8+$B$10))</f>
        <v>15</v>
      </c>
      <c r="L45" s="23" t="n">
        <f aca="false">IF(J45&lt;0,0,INT(J45/($B$8+$B$10)))</f>
        <v>0</v>
      </c>
      <c r="M45" s="23" t="n">
        <f aca="false">IF($A45&lt;=$G$5,$E$5,$E$5*(1-$H$5)^(L45+1))</f>
        <v>0</v>
      </c>
      <c r="N45" s="13" t="n">
        <f aca="false">IF($A45&lt;=$G$5,$E$5*$F$5/4,IF(K45&gt;=$B$8+$B$9,M45*$B$4*(1+$B$5)^(($G$5+$B$8+L45*($B$8+$B$10))/4)/4,0))</f>
        <v>0</v>
      </c>
      <c r="O45" s="13" t="n">
        <f aca="false">IF($A45&lt;=$G$5,$E$5*$F$5,IF(K45&gt;=$B$8,M45*$B$4*(1+$B$5)^(($G$5+$B$8+L45*($B$8+$B$10))/4),0))</f>
        <v>0</v>
      </c>
      <c r="P45" s="13" t="n">
        <f aca="false">IF($A45&lt;=$G$5,0,IF(K45=0,M45*$B$6*(1+$B$7)^(($G$5+L45*($B$8+$B$10))/4),0)+IF(K45=$B$8,$B$11*$B$4*(1+$B$5)^(($G$5+$B$8+L45*($B$8+$B$10))/4)*M45,0))</f>
        <v>0</v>
      </c>
      <c r="Q45" s="23" t="n">
        <f aca="false">IF($A45&lt;=$G$5,0,IF(K45&lt;$B$8,M45,0))</f>
        <v>0</v>
      </c>
      <c r="R45" s="23" t="n">
        <f aca="false">$A45-$G$6-1</f>
        <v>15</v>
      </c>
      <c r="S45" s="23" t="n">
        <f aca="false">IF(R45&lt;0,-1,MOD(R45,$B$8+$B$10))</f>
        <v>15</v>
      </c>
      <c r="T45" s="23" t="n">
        <f aca="false">IF(R45&lt;0,0,INT(R45/($B$8+$B$10)))</f>
        <v>0</v>
      </c>
      <c r="U45" s="23" t="n">
        <f aca="false">IF($A45&lt;=$G$6,$E$6,$E$6*(1-$H$6)^(T45+1))</f>
        <v>0</v>
      </c>
      <c r="V45" s="13" t="n">
        <f aca="false">IF($A45&lt;=$G$6,$E$6*$F$6/4,IF(S45&gt;=$B$8+$B$9,U45*$B$4*(1+$B$5)^(($G$6+$B$8+T45*($B$8+$B$10))/4)/4,0))</f>
        <v>0</v>
      </c>
      <c r="W45" s="13" t="n">
        <f aca="false">IF($A45&lt;=$G$6,$E$6*$F$6,IF(S45&gt;=$B$8,U45*$B$4*(1+$B$5)^(($G$6+$B$8+T45*($B$8+$B$10))/4),0))</f>
        <v>0</v>
      </c>
      <c r="X45" s="13" t="n">
        <f aca="false">IF($A45&lt;=$G$6,0,IF(S45=0,U45*$B$6*(1+$B$7)^(($G$6+T45*($B$8+$B$10))/4),0)+IF(S45=$B$8,$B$11*$B$4*(1+$B$5)^(($G$6+$B$8+T45*($B$8+$B$10))/4)*U45,0))</f>
        <v>0</v>
      </c>
      <c r="Y45" s="23" t="n">
        <f aca="false">IF($A45&lt;=$G$6,0,IF(S45&lt;$B$8,U45,0))</f>
        <v>0</v>
      </c>
      <c r="Z45" s="23" t="n">
        <f aca="false">$A45-$G$7-1</f>
        <v>15</v>
      </c>
      <c r="AA45" s="23" t="n">
        <f aca="false">IF(Z45&lt;0,-1,MOD(Z45,$B$8+$B$10))</f>
        <v>15</v>
      </c>
      <c r="AB45" s="23" t="n">
        <f aca="false">IF(Z45&lt;0,0,INT(Z45/($B$8+$B$10)))</f>
        <v>0</v>
      </c>
      <c r="AC45" s="23" t="n">
        <f aca="false">IF($A45&lt;=$G$7,$E$7,$E$7*(1-$H$7)^(AB45+1))</f>
        <v>0</v>
      </c>
      <c r="AD45" s="13" t="n">
        <f aca="false">IF($A45&lt;=$G$7,$E$7*$F$7/4,IF(AA45&gt;=$B$8+$B$9,AC45*$B$4*(1+$B$5)^(($G$7+$B$8+AB45*($B$8+$B$10))/4)/4,0))</f>
        <v>0</v>
      </c>
      <c r="AE45" s="13" t="n">
        <f aca="false">IF($A45&lt;=$G$7,$E$7*$F$7,IF(AA45&gt;=$B$8,AC45*$B$4*(1+$B$5)^(($G$7+$B$8+AB45*($B$8+$B$10))/4),0))</f>
        <v>0</v>
      </c>
      <c r="AF45" s="13" t="n">
        <f aca="false">IF($A45&lt;=$G$7,0,IF(AA45=0,AC45*$B$6*(1+$B$7)^(($G$7+AB45*($B$8+$B$10))/4),0)+IF(AA45=$B$8,$B$11*$B$4*(1+$B$5)^(($G$7+$B$8+AB45*($B$8+$B$10))/4)*AC45,0))</f>
        <v>0</v>
      </c>
      <c r="AG45" s="23" t="n">
        <f aca="false">IF($A45&lt;=$G$7,0,IF(AA45&lt;$B$8,AC45,0))</f>
        <v>0</v>
      </c>
      <c r="AH45" s="23" t="n">
        <f aca="false">$A45-$G$8-1</f>
        <v>15</v>
      </c>
      <c r="AI45" s="23" t="n">
        <f aca="false">IF(AH45&lt;0,-1,MOD(AH45,$B$8+$B$10))</f>
        <v>15</v>
      </c>
      <c r="AJ45" s="23" t="n">
        <f aca="false">IF(AH45&lt;0,0,INT(AH45/($B$8+$B$10)))</f>
        <v>0</v>
      </c>
      <c r="AK45" s="23" t="n">
        <f aca="false">IF($A45&lt;=$G$8,$E$8,$E$8*(1-$H$8)^(AJ45+1))</f>
        <v>0</v>
      </c>
      <c r="AL45" s="13" t="n">
        <f aca="false">IF($A45&lt;=$G$8,$E$8*$F$8/4,IF(AI45&gt;=$B$8+$B$9,AK45*$B$4*(1+$B$5)^(($G$8+$B$8+AJ45*($B$8+$B$10))/4)/4,0))</f>
        <v>0</v>
      </c>
      <c r="AM45" s="13" t="n">
        <f aca="false">IF($A45&lt;=$G$8,$E$8*$F$8,IF(AI45&gt;=$B$8,AK45*$B$4*(1+$B$5)^(($G$8+$B$8+AJ45*($B$8+$B$10))/4),0))</f>
        <v>0</v>
      </c>
      <c r="AN45" s="13" t="n">
        <f aca="false">IF($A45&lt;=$G$8,0,IF(AI45=0,AK45*$B$6*(1+$B$7)^(($G$8+AJ45*($B$8+$B$10))/4),0)+IF(AI45=$B$8,$B$11*$B$4*(1+$B$5)^(($G$8+$B$8+AJ45*($B$8+$B$10))/4)*AK45,0))</f>
        <v>0</v>
      </c>
      <c r="AO45" s="23" t="n">
        <f aca="false">IF($A45&lt;=$G$8,0,IF(AI45&lt;$B$8,AK45,0))</f>
        <v>0</v>
      </c>
      <c r="AP45" s="13" t="n">
        <f aca="false">F45+N45+V45+AD45+AL45</f>
        <v>1234448.24022274</v>
      </c>
      <c r="AQ45" s="13" t="n">
        <f aca="false">G45+O45+W45+AE45+AM45</f>
        <v>4937792.96089095</v>
      </c>
      <c r="AR45" s="13" t="n">
        <f aca="false">H45+P45+X45+AF45+AN45+IF($A45=$B$15,$B$14,0)</f>
        <v>0</v>
      </c>
      <c r="AS45" s="23" t="n">
        <f aca="false">I45+Q45+Y45+AG45+AO45</f>
        <v>0</v>
      </c>
      <c r="AT45" s="13" t="n">
        <f aca="false">AP45*(1-$B$12)-AS45*$B$13/4</f>
        <v>1160381.34580937</v>
      </c>
      <c r="AU45" s="13" t="n">
        <f aca="false">IF($A45&lt;=$B$23,$B$22*$E$4/$B$23+$E$4*$B$13/4,0)</f>
        <v>0</v>
      </c>
      <c r="AV45" s="13" t="n">
        <f aca="false">AT45-AR45-AU45</f>
        <v>1160381.34580937</v>
      </c>
      <c r="AW45" s="23" t="n">
        <f aca="false">(1+$B$16)^(-$A45/4)</f>
        <v>0.741875253450614</v>
      </c>
      <c r="AX45" s="13" t="n">
        <f aca="false">AV45*AW45</f>
        <v>860858.205021693</v>
      </c>
      <c r="AY45" s="13" t="n">
        <f aca="false">AV45</f>
        <v>1160381.34580937</v>
      </c>
    </row>
    <row r="46" customFormat="false" ht="15" hidden="false" customHeight="false" outlineLevel="0" collapsed="false">
      <c r="A46" s="0" t="n">
        <v>17</v>
      </c>
      <c r="B46" s="0" t="n">
        <f aca="false">$A46-$G$4-1</f>
        <v>10</v>
      </c>
      <c r="C46" s="0" t="n">
        <f aca="false">IF(B46&lt;0,-1,MOD(B46,$B$8+$B$10))</f>
        <v>10</v>
      </c>
      <c r="D46" s="0" t="n">
        <f aca="false">IF(B46&lt;0,0,INT(B46/($B$8+$B$10)))</f>
        <v>0</v>
      </c>
      <c r="E46" s="0" t="n">
        <f aca="false">IF($A46&lt;=$G$4,$E$4,$E$4*(1-$H$4)^(D46+1))</f>
        <v>12000</v>
      </c>
      <c r="F46" s="13" t="n">
        <f aca="false">IF($A46&lt;=$G$4,$E$4*$F$4/4,IF(C46&gt;=$B$8+$B$9,E46*$B$4*(1+$B$5)^(($G$4+$B$8+D46*($B$8+$B$10))/4)/4,0))</f>
        <v>1234448.24022274</v>
      </c>
      <c r="G46" s="13" t="n">
        <f aca="false">IF($A46&lt;=$G$4,$E$4*$F$4,IF(C46&gt;=$B$8,E46*$B$4*(1+$B$5)^(($G$4+$B$8+D46*($B$8+$B$10))/4),0))</f>
        <v>4937792.96089095</v>
      </c>
      <c r="H46" s="13" t="n">
        <f aca="false">IF($A46&lt;=$G$4,0,IF(C46=0,E46*$B$6*(1+$B$7)^(($G$4+D46*($B$8+$B$10))/4),0)+IF(C46=$B$8,$B$11*$B$4*(1+$B$5)^(($G$4+$B$8+D46*($B$8+$B$10))/4)*E46,0))</f>
        <v>0</v>
      </c>
      <c r="I46" s="23" t="n">
        <f aca="false">IF($A46&lt;=$G$4,0,IF(C46&lt;$B$8,E46,0))</f>
        <v>0</v>
      </c>
      <c r="J46" s="23" t="n">
        <f aca="false">$A46-$G$5-1</f>
        <v>16</v>
      </c>
      <c r="K46" s="23" t="n">
        <f aca="false">IF(J46&lt;0,-1,MOD(J46,$B$8+$B$10))</f>
        <v>16</v>
      </c>
      <c r="L46" s="23" t="n">
        <f aca="false">IF(J46&lt;0,0,INT(J46/($B$8+$B$10)))</f>
        <v>0</v>
      </c>
      <c r="M46" s="23" t="n">
        <f aca="false">IF($A46&lt;=$G$5,$E$5,$E$5*(1-$H$5)^(L46+1))</f>
        <v>0</v>
      </c>
      <c r="N46" s="13" t="n">
        <f aca="false">IF($A46&lt;=$G$5,$E$5*$F$5/4,IF(K46&gt;=$B$8+$B$9,M46*$B$4*(1+$B$5)^(($G$5+$B$8+L46*($B$8+$B$10))/4)/4,0))</f>
        <v>0</v>
      </c>
      <c r="O46" s="13" t="n">
        <f aca="false">IF($A46&lt;=$G$5,$E$5*$F$5,IF(K46&gt;=$B$8,M46*$B$4*(1+$B$5)^(($G$5+$B$8+L46*($B$8+$B$10))/4),0))</f>
        <v>0</v>
      </c>
      <c r="P46" s="13" t="n">
        <f aca="false">IF($A46&lt;=$G$5,0,IF(K46=0,M46*$B$6*(1+$B$7)^(($G$5+L46*($B$8+$B$10))/4),0)+IF(K46=$B$8,$B$11*$B$4*(1+$B$5)^(($G$5+$B$8+L46*($B$8+$B$10))/4)*M46,0))</f>
        <v>0</v>
      </c>
      <c r="Q46" s="23" t="n">
        <f aca="false">IF($A46&lt;=$G$5,0,IF(K46&lt;$B$8,M46,0))</f>
        <v>0</v>
      </c>
      <c r="R46" s="23" t="n">
        <f aca="false">$A46-$G$6-1</f>
        <v>16</v>
      </c>
      <c r="S46" s="23" t="n">
        <f aca="false">IF(R46&lt;0,-1,MOD(R46,$B$8+$B$10))</f>
        <v>16</v>
      </c>
      <c r="T46" s="23" t="n">
        <f aca="false">IF(R46&lt;0,0,INT(R46/($B$8+$B$10)))</f>
        <v>0</v>
      </c>
      <c r="U46" s="23" t="n">
        <f aca="false">IF($A46&lt;=$G$6,$E$6,$E$6*(1-$H$6)^(T46+1))</f>
        <v>0</v>
      </c>
      <c r="V46" s="13" t="n">
        <f aca="false">IF($A46&lt;=$G$6,$E$6*$F$6/4,IF(S46&gt;=$B$8+$B$9,U46*$B$4*(1+$B$5)^(($G$6+$B$8+T46*($B$8+$B$10))/4)/4,0))</f>
        <v>0</v>
      </c>
      <c r="W46" s="13" t="n">
        <f aca="false">IF($A46&lt;=$G$6,$E$6*$F$6,IF(S46&gt;=$B$8,U46*$B$4*(1+$B$5)^(($G$6+$B$8+T46*($B$8+$B$10))/4),0))</f>
        <v>0</v>
      </c>
      <c r="X46" s="13" t="n">
        <f aca="false">IF($A46&lt;=$G$6,0,IF(S46=0,U46*$B$6*(1+$B$7)^(($G$6+T46*($B$8+$B$10))/4),0)+IF(S46=$B$8,$B$11*$B$4*(1+$B$5)^(($G$6+$B$8+T46*($B$8+$B$10))/4)*U46,0))</f>
        <v>0</v>
      </c>
      <c r="Y46" s="23" t="n">
        <f aca="false">IF($A46&lt;=$G$6,0,IF(S46&lt;$B$8,U46,0))</f>
        <v>0</v>
      </c>
      <c r="Z46" s="23" t="n">
        <f aca="false">$A46-$G$7-1</f>
        <v>16</v>
      </c>
      <c r="AA46" s="23" t="n">
        <f aca="false">IF(Z46&lt;0,-1,MOD(Z46,$B$8+$B$10))</f>
        <v>16</v>
      </c>
      <c r="AB46" s="23" t="n">
        <f aca="false">IF(Z46&lt;0,0,INT(Z46/($B$8+$B$10)))</f>
        <v>0</v>
      </c>
      <c r="AC46" s="23" t="n">
        <f aca="false">IF($A46&lt;=$G$7,$E$7,$E$7*(1-$H$7)^(AB46+1))</f>
        <v>0</v>
      </c>
      <c r="AD46" s="13" t="n">
        <f aca="false">IF($A46&lt;=$G$7,$E$7*$F$7/4,IF(AA46&gt;=$B$8+$B$9,AC46*$B$4*(1+$B$5)^(($G$7+$B$8+AB46*($B$8+$B$10))/4)/4,0))</f>
        <v>0</v>
      </c>
      <c r="AE46" s="13" t="n">
        <f aca="false">IF($A46&lt;=$G$7,$E$7*$F$7,IF(AA46&gt;=$B$8,AC46*$B$4*(1+$B$5)^(($G$7+$B$8+AB46*($B$8+$B$10))/4),0))</f>
        <v>0</v>
      </c>
      <c r="AF46" s="13" t="n">
        <f aca="false">IF($A46&lt;=$G$7,0,IF(AA46=0,AC46*$B$6*(1+$B$7)^(($G$7+AB46*($B$8+$B$10))/4),0)+IF(AA46=$B$8,$B$11*$B$4*(1+$B$5)^(($G$7+$B$8+AB46*($B$8+$B$10))/4)*AC46,0))</f>
        <v>0</v>
      </c>
      <c r="AG46" s="23" t="n">
        <f aca="false">IF($A46&lt;=$G$7,0,IF(AA46&lt;$B$8,AC46,0))</f>
        <v>0</v>
      </c>
      <c r="AH46" s="23" t="n">
        <f aca="false">$A46-$G$8-1</f>
        <v>16</v>
      </c>
      <c r="AI46" s="23" t="n">
        <f aca="false">IF(AH46&lt;0,-1,MOD(AH46,$B$8+$B$10))</f>
        <v>16</v>
      </c>
      <c r="AJ46" s="23" t="n">
        <f aca="false">IF(AH46&lt;0,0,INT(AH46/($B$8+$B$10)))</f>
        <v>0</v>
      </c>
      <c r="AK46" s="23" t="n">
        <f aca="false">IF($A46&lt;=$G$8,$E$8,$E$8*(1-$H$8)^(AJ46+1))</f>
        <v>0</v>
      </c>
      <c r="AL46" s="13" t="n">
        <f aca="false">IF($A46&lt;=$G$8,$E$8*$F$8/4,IF(AI46&gt;=$B$8+$B$9,AK46*$B$4*(1+$B$5)^(($G$8+$B$8+AJ46*($B$8+$B$10))/4)/4,0))</f>
        <v>0</v>
      </c>
      <c r="AM46" s="13" t="n">
        <f aca="false">IF($A46&lt;=$G$8,$E$8*$F$8,IF(AI46&gt;=$B$8,AK46*$B$4*(1+$B$5)^(($G$8+$B$8+AJ46*($B$8+$B$10))/4),0))</f>
        <v>0</v>
      </c>
      <c r="AN46" s="13" t="n">
        <f aca="false">IF($A46&lt;=$G$8,0,IF(AI46=0,AK46*$B$6*(1+$B$7)^(($G$8+AJ46*($B$8+$B$10))/4),0)+IF(AI46=$B$8,$B$11*$B$4*(1+$B$5)^(($G$8+$B$8+AJ46*($B$8+$B$10))/4)*AK46,0))</f>
        <v>0</v>
      </c>
      <c r="AO46" s="23" t="n">
        <f aca="false">IF($A46&lt;=$G$8,0,IF(AI46&lt;$B$8,AK46,0))</f>
        <v>0</v>
      </c>
      <c r="AP46" s="13" t="n">
        <f aca="false">F46+N46+V46+AD46+AL46</f>
        <v>1234448.24022274</v>
      </c>
      <c r="AQ46" s="13" t="n">
        <f aca="false">G46+O46+W46+AE46+AM46</f>
        <v>4937792.96089095</v>
      </c>
      <c r="AR46" s="13" t="n">
        <f aca="false">H46+P46+X46+AF46+AN46+IF($A46=$B$15,$B$14,0)</f>
        <v>0</v>
      </c>
      <c r="AS46" s="23" t="n">
        <f aca="false">I46+Q46+Y46+AG46+AO46</f>
        <v>0</v>
      </c>
      <c r="AT46" s="13" t="n">
        <f aca="false">AP46*(1-$B$12)-AS46*$B$13/4</f>
        <v>1160381.34580937</v>
      </c>
      <c r="AU46" s="13" t="n">
        <f aca="false">IF($A46&lt;=$B$23,$B$22*$E$4/$B$23+$E$4*$B$13/4,0)</f>
        <v>0</v>
      </c>
      <c r="AV46" s="13" t="n">
        <f aca="false">AT46-AR46-AU46</f>
        <v>1160381.34580937</v>
      </c>
      <c r="AW46" s="23" t="n">
        <f aca="false">(1+$B$16)^(-$A46/4)</f>
        <v>0.728159575469592</v>
      </c>
      <c r="AX46" s="13" t="n">
        <f aca="false">AV46*AW46</f>
        <v>844942.788147387</v>
      </c>
      <c r="AY46" s="13" t="n">
        <f aca="false">AV46</f>
        <v>1160381.34580937</v>
      </c>
    </row>
    <row r="47" customFormat="false" ht="15" hidden="false" customHeight="false" outlineLevel="0" collapsed="false">
      <c r="A47" s="0" t="n">
        <v>18</v>
      </c>
      <c r="B47" s="0" t="n">
        <f aca="false">$A47-$G$4-1</f>
        <v>11</v>
      </c>
      <c r="C47" s="0" t="n">
        <f aca="false">IF(B47&lt;0,-1,MOD(B47,$B$8+$B$10))</f>
        <v>11</v>
      </c>
      <c r="D47" s="0" t="n">
        <f aca="false">IF(B47&lt;0,0,INT(B47/($B$8+$B$10)))</f>
        <v>0</v>
      </c>
      <c r="E47" s="0" t="n">
        <f aca="false">IF($A47&lt;=$G$4,$E$4,$E$4*(1-$H$4)^(D47+1))</f>
        <v>12000</v>
      </c>
      <c r="F47" s="13" t="n">
        <f aca="false">IF($A47&lt;=$G$4,$E$4*$F$4/4,IF(C47&gt;=$B$8+$B$9,E47*$B$4*(1+$B$5)^(($G$4+$B$8+D47*($B$8+$B$10))/4)/4,0))</f>
        <v>1234448.24022274</v>
      </c>
      <c r="G47" s="13" t="n">
        <f aca="false">IF($A47&lt;=$G$4,$E$4*$F$4,IF(C47&gt;=$B$8,E47*$B$4*(1+$B$5)^(($G$4+$B$8+D47*($B$8+$B$10))/4),0))</f>
        <v>4937792.96089095</v>
      </c>
      <c r="H47" s="13" t="n">
        <f aca="false">IF($A47&lt;=$G$4,0,IF(C47=0,E47*$B$6*(1+$B$7)^(($G$4+D47*($B$8+$B$10))/4),0)+IF(C47=$B$8,$B$11*$B$4*(1+$B$5)^(($G$4+$B$8+D47*($B$8+$B$10))/4)*E47,0))</f>
        <v>0</v>
      </c>
      <c r="I47" s="23" t="n">
        <f aca="false">IF($A47&lt;=$G$4,0,IF(C47&lt;$B$8,E47,0))</f>
        <v>0</v>
      </c>
      <c r="J47" s="23" t="n">
        <f aca="false">$A47-$G$5-1</f>
        <v>17</v>
      </c>
      <c r="K47" s="23" t="n">
        <f aca="false">IF(J47&lt;0,-1,MOD(J47,$B$8+$B$10))</f>
        <v>17</v>
      </c>
      <c r="L47" s="23" t="n">
        <f aca="false">IF(J47&lt;0,0,INT(J47/($B$8+$B$10)))</f>
        <v>0</v>
      </c>
      <c r="M47" s="23" t="n">
        <f aca="false">IF($A47&lt;=$G$5,$E$5,$E$5*(1-$H$5)^(L47+1))</f>
        <v>0</v>
      </c>
      <c r="N47" s="13" t="n">
        <f aca="false">IF($A47&lt;=$G$5,$E$5*$F$5/4,IF(K47&gt;=$B$8+$B$9,M47*$B$4*(1+$B$5)^(($G$5+$B$8+L47*($B$8+$B$10))/4)/4,0))</f>
        <v>0</v>
      </c>
      <c r="O47" s="13" t="n">
        <f aca="false">IF($A47&lt;=$G$5,$E$5*$F$5,IF(K47&gt;=$B$8,M47*$B$4*(1+$B$5)^(($G$5+$B$8+L47*($B$8+$B$10))/4),0))</f>
        <v>0</v>
      </c>
      <c r="P47" s="13" t="n">
        <f aca="false">IF($A47&lt;=$G$5,0,IF(K47=0,M47*$B$6*(1+$B$7)^(($G$5+L47*($B$8+$B$10))/4),0)+IF(K47=$B$8,$B$11*$B$4*(1+$B$5)^(($G$5+$B$8+L47*($B$8+$B$10))/4)*M47,0))</f>
        <v>0</v>
      </c>
      <c r="Q47" s="23" t="n">
        <f aca="false">IF($A47&lt;=$G$5,0,IF(K47&lt;$B$8,M47,0))</f>
        <v>0</v>
      </c>
      <c r="R47" s="23" t="n">
        <f aca="false">$A47-$G$6-1</f>
        <v>17</v>
      </c>
      <c r="S47" s="23" t="n">
        <f aca="false">IF(R47&lt;0,-1,MOD(R47,$B$8+$B$10))</f>
        <v>17</v>
      </c>
      <c r="T47" s="23" t="n">
        <f aca="false">IF(R47&lt;0,0,INT(R47/($B$8+$B$10)))</f>
        <v>0</v>
      </c>
      <c r="U47" s="23" t="n">
        <f aca="false">IF($A47&lt;=$G$6,$E$6,$E$6*(1-$H$6)^(T47+1))</f>
        <v>0</v>
      </c>
      <c r="V47" s="13" t="n">
        <f aca="false">IF($A47&lt;=$G$6,$E$6*$F$6/4,IF(S47&gt;=$B$8+$B$9,U47*$B$4*(1+$B$5)^(($G$6+$B$8+T47*($B$8+$B$10))/4)/4,0))</f>
        <v>0</v>
      </c>
      <c r="W47" s="13" t="n">
        <f aca="false">IF($A47&lt;=$G$6,$E$6*$F$6,IF(S47&gt;=$B$8,U47*$B$4*(1+$B$5)^(($G$6+$B$8+T47*($B$8+$B$10))/4),0))</f>
        <v>0</v>
      </c>
      <c r="X47" s="13" t="n">
        <f aca="false">IF($A47&lt;=$G$6,0,IF(S47=0,U47*$B$6*(1+$B$7)^(($G$6+T47*($B$8+$B$10))/4),0)+IF(S47=$B$8,$B$11*$B$4*(1+$B$5)^(($G$6+$B$8+T47*($B$8+$B$10))/4)*U47,0))</f>
        <v>0</v>
      </c>
      <c r="Y47" s="23" t="n">
        <f aca="false">IF($A47&lt;=$G$6,0,IF(S47&lt;$B$8,U47,0))</f>
        <v>0</v>
      </c>
      <c r="Z47" s="23" t="n">
        <f aca="false">$A47-$G$7-1</f>
        <v>17</v>
      </c>
      <c r="AA47" s="23" t="n">
        <f aca="false">IF(Z47&lt;0,-1,MOD(Z47,$B$8+$B$10))</f>
        <v>17</v>
      </c>
      <c r="AB47" s="23" t="n">
        <f aca="false">IF(Z47&lt;0,0,INT(Z47/($B$8+$B$10)))</f>
        <v>0</v>
      </c>
      <c r="AC47" s="23" t="n">
        <f aca="false">IF($A47&lt;=$G$7,$E$7,$E$7*(1-$H$7)^(AB47+1))</f>
        <v>0</v>
      </c>
      <c r="AD47" s="13" t="n">
        <f aca="false">IF($A47&lt;=$G$7,$E$7*$F$7/4,IF(AA47&gt;=$B$8+$B$9,AC47*$B$4*(1+$B$5)^(($G$7+$B$8+AB47*($B$8+$B$10))/4)/4,0))</f>
        <v>0</v>
      </c>
      <c r="AE47" s="13" t="n">
        <f aca="false">IF($A47&lt;=$G$7,$E$7*$F$7,IF(AA47&gt;=$B$8,AC47*$B$4*(1+$B$5)^(($G$7+$B$8+AB47*($B$8+$B$10))/4),0))</f>
        <v>0</v>
      </c>
      <c r="AF47" s="13" t="n">
        <f aca="false">IF($A47&lt;=$G$7,0,IF(AA47=0,AC47*$B$6*(1+$B$7)^(($G$7+AB47*($B$8+$B$10))/4),0)+IF(AA47=$B$8,$B$11*$B$4*(1+$B$5)^(($G$7+$B$8+AB47*($B$8+$B$10))/4)*AC47,0))</f>
        <v>0</v>
      </c>
      <c r="AG47" s="23" t="n">
        <f aca="false">IF($A47&lt;=$G$7,0,IF(AA47&lt;$B$8,AC47,0))</f>
        <v>0</v>
      </c>
      <c r="AH47" s="23" t="n">
        <f aca="false">$A47-$G$8-1</f>
        <v>17</v>
      </c>
      <c r="AI47" s="23" t="n">
        <f aca="false">IF(AH47&lt;0,-1,MOD(AH47,$B$8+$B$10))</f>
        <v>17</v>
      </c>
      <c r="AJ47" s="23" t="n">
        <f aca="false">IF(AH47&lt;0,0,INT(AH47/($B$8+$B$10)))</f>
        <v>0</v>
      </c>
      <c r="AK47" s="23" t="n">
        <f aca="false">IF($A47&lt;=$G$8,$E$8,$E$8*(1-$H$8)^(AJ47+1))</f>
        <v>0</v>
      </c>
      <c r="AL47" s="13" t="n">
        <f aca="false">IF($A47&lt;=$G$8,$E$8*$F$8/4,IF(AI47&gt;=$B$8+$B$9,AK47*$B$4*(1+$B$5)^(($G$8+$B$8+AJ47*($B$8+$B$10))/4)/4,0))</f>
        <v>0</v>
      </c>
      <c r="AM47" s="13" t="n">
        <f aca="false">IF($A47&lt;=$G$8,$E$8*$F$8,IF(AI47&gt;=$B$8,AK47*$B$4*(1+$B$5)^(($G$8+$B$8+AJ47*($B$8+$B$10))/4),0))</f>
        <v>0</v>
      </c>
      <c r="AN47" s="13" t="n">
        <f aca="false">IF($A47&lt;=$G$8,0,IF(AI47=0,AK47*$B$6*(1+$B$7)^(($G$8+AJ47*($B$8+$B$10))/4),0)+IF(AI47=$B$8,$B$11*$B$4*(1+$B$5)^(($G$8+$B$8+AJ47*($B$8+$B$10))/4)*AK47,0))</f>
        <v>0</v>
      </c>
      <c r="AO47" s="23" t="n">
        <f aca="false">IF($A47&lt;=$G$8,0,IF(AI47&lt;$B$8,AK47,0))</f>
        <v>0</v>
      </c>
      <c r="AP47" s="13" t="n">
        <f aca="false">F47+N47+V47+AD47+AL47</f>
        <v>1234448.24022274</v>
      </c>
      <c r="AQ47" s="13" t="n">
        <f aca="false">G47+O47+W47+AE47+AM47</f>
        <v>4937792.96089095</v>
      </c>
      <c r="AR47" s="13" t="n">
        <f aca="false">H47+P47+X47+AF47+AN47+IF($A47=$B$15,$B$14,0)</f>
        <v>0</v>
      </c>
      <c r="AS47" s="23" t="n">
        <f aca="false">I47+Q47+Y47+AG47+AO47</f>
        <v>0</v>
      </c>
      <c r="AT47" s="13" t="n">
        <f aca="false">AP47*(1-$B$12)-AS47*$B$13/4</f>
        <v>1160381.34580937</v>
      </c>
      <c r="AU47" s="13" t="n">
        <f aca="false">IF($A47&lt;=$B$23,$B$22*$E$4/$B$23+$E$4*$B$13/4,0)</f>
        <v>0</v>
      </c>
      <c r="AV47" s="13" t="n">
        <f aca="false">AT47-AR47-AU47</f>
        <v>1160381.34580937</v>
      </c>
      <c r="AW47" s="23" t="n">
        <f aca="false">(1+$B$16)^(-$A47/4)</f>
        <v>0.714697470877902</v>
      </c>
      <c r="AX47" s="13" t="n">
        <f aca="false">AV47*AW47</f>
        <v>829321.613103855</v>
      </c>
      <c r="AY47" s="13" t="n">
        <f aca="false">AV47</f>
        <v>1160381.34580937</v>
      </c>
    </row>
    <row r="48" customFormat="false" ht="15" hidden="false" customHeight="false" outlineLevel="0" collapsed="false">
      <c r="A48" s="0" t="n">
        <v>19</v>
      </c>
      <c r="B48" s="0" t="n">
        <f aca="false">$A48-$G$4-1</f>
        <v>12</v>
      </c>
      <c r="C48" s="0" t="n">
        <f aca="false">IF(B48&lt;0,-1,MOD(B48,$B$8+$B$10))</f>
        <v>12</v>
      </c>
      <c r="D48" s="0" t="n">
        <f aca="false">IF(B48&lt;0,0,INT(B48/($B$8+$B$10)))</f>
        <v>0</v>
      </c>
      <c r="E48" s="0" t="n">
        <f aca="false">IF($A48&lt;=$G$4,$E$4,$E$4*(1-$H$4)^(D48+1))</f>
        <v>12000</v>
      </c>
      <c r="F48" s="13" t="n">
        <f aca="false">IF($A48&lt;=$G$4,$E$4*$F$4/4,IF(C48&gt;=$B$8+$B$9,E48*$B$4*(1+$B$5)^(($G$4+$B$8+D48*($B$8+$B$10))/4)/4,0))</f>
        <v>1234448.24022274</v>
      </c>
      <c r="G48" s="13" t="n">
        <f aca="false">IF($A48&lt;=$G$4,$E$4*$F$4,IF(C48&gt;=$B$8,E48*$B$4*(1+$B$5)^(($G$4+$B$8+D48*($B$8+$B$10))/4),0))</f>
        <v>4937792.96089095</v>
      </c>
      <c r="H48" s="13" t="n">
        <f aca="false">IF($A48&lt;=$G$4,0,IF(C48=0,E48*$B$6*(1+$B$7)^(($G$4+D48*($B$8+$B$10))/4),0)+IF(C48=$B$8,$B$11*$B$4*(1+$B$5)^(($G$4+$B$8+D48*($B$8+$B$10))/4)*E48,0))</f>
        <v>0</v>
      </c>
      <c r="I48" s="23" t="n">
        <f aca="false">IF($A48&lt;=$G$4,0,IF(C48&lt;$B$8,E48,0))</f>
        <v>0</v>
      </c>
      <c r="J48" s="23" t="n">
        <f aca="false">$A48-$G$5-1</f>
        <v>18</v>
      </c>
      <c r="K48" s="23" t="n">
        <f aca="false">IF(J48&lt;0,-1,MOD(J48,$B$8+$B$10))</f>
        <v>18</v>
      </c>
      <c r="L48" s="23" t="n">
        <f aca="false">IF(J48&lt;0,0,INT(J48/($B$8+$B$10)))</f>
        <v>0</v>
      </c>
      <c r="M48" s="23" t="n">
        <f aca="false">IF($A48&lt;=$G$5,$E$5,$E$5*(1-$H$5)^(L48+1))</f>
        <v>0</v>
      </c>
      <c r="N48" s="13" t="n">
        <f aca="false">IF($A48&lt;=$G$5,$E$5*$F$5/4,IF(K48&gt;=$B$8+$B$9,M48*$B$4*(1+$B$5)^(($G$5+$B$8+L48*($B$8+$B$10))/4)/4,0))</f>
        <v>0</v>
      </c>
      <c r="O48" s="13" t="n">
        <f aca="false">IF($A48&lt;=$G$5,$E$5*$F$5,IF(K48&gt;=$B$8,M48*$B$4*(1+$B$5)^(($G$5+$B$8+L48*($B$8+$B$10))/4),0))</f>
        <v>0</v>
      </c>
      <c r="P48" s="13" t="n">
        <f aca="false">IF($A48&lt;=$G$5,0,IF(K48=0,M48*$B$6*(1+$B$7)^(($G$5+L48*($B$8+$B$10))/4),0)+IF(K48=$B$8,$B$11*$B$4*(1+$B$5)^(($G$5+$B$8+L48*($B$8+$B$10))/4)*M48,0))</f>
        <v>0</v>
      </c>
      <c r="Q48" s="23" t="n">
        <f aca="false">IF($A48&lt;=$G$5,0,IF(K48&lt;$B$8,M48,0))</f>
        <v>0</v>
      </c>
      <c r="R48" s="23" t="n">
        <f aca="false">$A48-$G$6-1</f>
        <v>18</v>
      </c>
      <c r="S48" s="23" t="n">
        <f aca="false">IF(R48&lt;0,-1,MOD(R48,$B$8+$B$10))</f>
        <v>18</v>
      </c>
      <c r="T48" s="23" t="n">
        <f aca="false">IF(R48&lt;0,0,INT(R48/($B$8+$B$10)))</f>
        <v>0</v>
      </c>
      <c r="U48" s="23" t="n">
        <f aca="false">IF($A48&lt;=$G$6,$E$6,$E$6*(1-$H$6)^(T48+1))</f>
        <v>0</v>
      </c>
      <c r="V48" s="13" t="n">
        <f aca="false">IF($A48&lt;=$G$6,$E$6*$F$6/4,IF(S48&gt;=$B$8+$B$9,U48*$B$4*(1+$B$5)^(($G$6+$B$8+T48*($B$8+$B$10))/4)/4,0))</f>
        <v>0</v>
      </c>
      <c r="W48" s="13" t="n">
        <f aca="false">IF($A48&lt;=$G$6,$E$6*$F$6,IF(S48&gt;=$B$8,U48*$B$4*(1+$B$5)^(($G$6+$B$8+T48*($B$8+$B$10))/4),0))</f>
        <v>0</v>
      </c>
      <c r="X48" s="13" t="n">
        <f aca="false">IF($A48&lt;=$G$6,0,IF(S48=0,U48*$B$6*(1+$B$7)^(($G$6+T48*($B$8+$B$10))/4),0)+IF(S48=$B$8,$B$11*$B$4*(1+$B$5)^(($G$6+$B$8+T48*($B$8+$B$10))/4)*U48,0))</f>
        <v>0</v>
      </c>
      <c r="Y48" s="23" t="n">
        <f aca="false">IF($A48&lt;=$G$6,0,IF(S48&lt;$B$8,U48,0))</f>
        <v>0</v>
      </c>
      <c r="Z48" s="23" t="n">
        <f aca="false">$A48-$G$7-1</f>
        <v>18</v>
      </c>
      <c r="AA48" s="23" t="n">
        <f aca="false">IF(Z48&lt;0,-1,MOD(Z48,$B$8+$B$10))</f>
        <v>18</v>
      </c>
      <c r="AB48" s="23" t="n">
        <f aca="false">IF(Z48&lt;0,0,INT(Z48/($B$8+$B$10)))</f>
        <v>0</v>
      </c>
      <c r="AC48" s="23" t="n">
        <f aca="false">IF($A48&lt;=$G$7,$E$7,$E$7*(1-$H$7)^(AB48+1))</f>
        <v>0</v>
      </c>
      <c r="AD48" s="13" t="n">
        <f aca="false">IF($A48&lt;=$G$7,$E$7*$F$7/4,IF(AA48&gt;=$B$8+$B$9,AC48*$B$4*(1+$B$5)^(($G$7+$B$8+AB48*($B$8+$B$10))/4)/4,0))</f>
        <v>0</v>
      </c>
      <c r="AE48" s="13" t="n">
        <f aca="false">IF($A48&lt;=$G$7,$E$7*$F$7,IF(AA48&gt;=$B$8,AC48*$B$4*(1+$B$5)^(($G$7+$B$8+AB48*($B$8+$B$10))/4),0))</f>
        <v>0</v>
      </c>
      <c r="AF48" s="13" t="n">
        <f aca="false">IF($A48&lt;=$G$7,0,IF(AA48=0,AC48*$B$6*(1+$B$7)^(($G$7+AB48*($B$8+$B$10))/4),0)+IF(AA48=$B$8,$B$11*$B$4*(1+$B$5)^(($G$7+$B$8+AB48*($B$8+$B$10))/4)*AC48,0))</f>
        <v>0</v>
      </c>
      <c r="AG48" s="23" t="n">
        <f aca="false">IF($A48&lt;=$G$7,0,IF(AA48&lt;$B$8,AC48,0))</f>
        <v>0</v>
      </c>
      <c r="AH48" s="23" t="n">
        <f aca="false">$A48-$G$8-1</f>
        <v>18</v>
      </c>
      <c r="AI48" s="23" t="n">
        <f aca="false">IF(AH48&lt;0,-1,MOD(AH48,$B$8+$B$10))</f>
        <v>18</v>
      </c>
      <c r="AJ48" s="23" t="n">
        <f aca="false">IF(AH48&lt;0,0,INT(AH48/($B$8+$B$10)))</f>
        <v>0</v>
      </c>
      <c r="AK48" s="23" t="n">
        <f aca="false">IF($A48&lt;=$G$8,$E$8,$E$8*(1-$H$8)^(AJ48+1))</f>
        <v>0</v>
      </c>
      <c r="AL48" s="13" t="n">
        <f aca="false">IF($A48&lt;=$G$8,$E$8*$F$8/4,IF(AI48&gt;=$B$8+$B$9,AK48*$B$4*(1+$B$5)^(($G$8+$B$8+AJ48*($B$8+$B$10))/4)/4,0))</f>
        <v>0</v>
      </c>
      <c r="AM48" s="13" t="n">
        <f aca="false">IF($A48&lt;=$G$8,$E$8*$F$8,IF(AI48&gt;=$B$8,AK48*$B$4*(1+$B$5)^(($G$8+$B$8+AJ48*($B$8+$B$10))/4),0))</f>
        <v>0</v>
      </c>
      <c r="AN48" s="13" t="n">
        <f aca="false">IF($A48&lt;=$G$8,0,IF(AI48=0,AK48*$B$6*(1+$B$7)^(($G$8+AJ48*($B$8+$B$10))/4),0)+IF(AI48=$B$8,$B$11*$B$4*(1+$B$5)^(($G$8+$B$8+AJ48*($B$8+$B$10))/4)*AK48,0))</f>
        <v>0</v>
      </c>
      <c r="AO48" s="23" t="n">
        <f aca="false">IF($A48&lt;=$G$8,0,IF(AI48&lt;$B$8,AK48,0))</f>
        <v>0</v>
      </c>
      <c r="AP48" s="13" t="n">
        <f aca="false">F48+N48+V48+AD48+AL48</f>
        <v>1234448.24022274</v>
      </c>
      <c r="AQ48" s="13" t="n">
        <f aca="false">G48+O48+W48+AE48+AM48</f>
        <v>4937792.96089095</v>
      </c>
      <c r="AR48" s="13" t="n">
        <f aca="false">H48+P48+X48+AF48+AN48+IF($A48=$B$15,$B$14,0)</f>
        <v>0</v>
      </c>
      <c r="AS48" s="23" t="n">
        <f aca="false">I48+Q48+Y48+AG48+AO48</f>
        <v>0</v>
      </c>
      <c r="AT48" s="13" t="n">
        <f aca="false">AP48*(1-$B$12)-AS48*$B$13/4</f>
        <v>1160381.34580937</v>
      </c>
      <c r="AU48" s="13" t="n">
        <f aca="false">IF($A48&lt;=$B$23,$B$22*$E$4/$B$23+$E$4*$B$13/4,0)</f>
        <v>0</v>
      </c>
      <c r="AV48" s="13" t="n">
        <f aca="false">AT48-AR48-AU48</f>
        <v>1160381.34580937</v>
      </c>
      <c r="AW48" s="23" t="n">
        <f aca="false">(1+$B$16)^(-$A48/4)</f>
        <v>0.701484251648903</v>
      </c>
      <c r="AX48" s="13" t="n">
        <f aca="false">AV48*AW48</f>
        <v>813989.239992435</v>
      </c>
      <c r="AY48" s="13" t="n">
        <f aca="false">AV48</f>
        <v>1160381.34580937</v>
      </c>
    </row>
    <row r="49" customFormat="false" ht="15" hidden="false" customHeight="false" outlineLevel="0" collapsed="false">
      <c r="A49" s="0" t="n">
        <v>20</v>
      </c>
      <c r="B49" s="0" t="n">
        <f aca="false">$A49-$G$4-1</f>
        <v>13</v>
      </c>
      <c r="C49" s="0" t="n">
        <f aca="false">IF(B49&lt;0,-1,MOD(B49,$B$8+$B$10))</f>
        <v>13</v>
      </c>
      <c r="D49" s="0" t="n">
        <f aca="false">IF(B49&lt;0,0,INT(B49/($B$8+$B$10)))</f>
        <v>0</v>
      </c>
      <c r="E49" s="0" t="n">
        <f aca="false">IF($A49&lt;=$G$4,$E$4,$E$4*(1-$H$4)^(D49+1))</f>
        <v>12000</v>
      </c>
      <c r="F49" s="13" t="n">
        <f aca="false">IF($A49&lt;=$G$4,$E$4*$F$4/4,IF(C49&gt;=$B$8+$B$9,E49*$B$4*(1+$B$5)^(($G$4+$B$8+D49*($B$8+$B$10))/4)/4,0))</f>
        <v>1234448.24022274</v>
      </c>
      <c r="G49" s="13" t="n">
        <f aca="false">IF($A49&lt;=$G$4,$E$4*$F$4,IF(C49&gt;=$B$8,E49*$B$4*(1+$B$5)^(($G$4+$B$8+D49*($B$8+$B$10))/4),0))</f>
        <v>4937792.96089095</v>
      </c>
      <c r="H49" s="13" t="n">
        <f aca="false">IF($A49&lt;=$G$4,0,IF(C49=0,E49*$B$6*(1+$B$7)^(($G$4+D49*($B$8+$B$10))/4),0)+IF(C49=$B$8,$B$11*$B$4*(1+$B$5)^(($G$4+$B$8+D49*($B$8+$B$10))/4)*E49,0))</f>
        <v>0</v>
      </c>
      <c r="I49" s="23" t="n">
        <f aca="false">IF($A49&lt;=$G$4,0,IF(C49&lt;$B$8,E49,0))</f>
        <v>0</v>
      </c>
      <c r="J49" s="23" t="n">
        <f aca="false">$A49-$G$5-1</f>
        <v>19</v>
      </c>
      <c r="K49" s="23" t="n">
        <f aca="false">IF(J49&lt;0,-1,MOD(J49,$B$8+$B$10))</f>
        <v>19</v>
      </c>
      <c r="L49" s="23" t="n">
        <f aca="false">IF(J49&lt;0,0,INT(J49/($B$8+$B$10)))</f>
        <v>0</v>
      </c>
      <c r="M49" s="23" t="n">
        <f aca="false">IF($A49&lt;=$G$5,$E$5,$E$5*(1-$H$5)^(L49+1))</f>
        <v>0</v>
      </c>
      <c r="N49" s="13" t="n">
        <f aca="false">IF($A49&lt;=$G$5,$E$5*$F$5/4,IF(K49&gt;=$B$8+$B$9,M49*$B$4*(1+$B$5)^(($G$5+$B$8+L49*($B$8+$B$10))/4)/4,0))</f>
        <v>0</v>
      </c>
      <c r="O49" s="13" t="n">
        <f aca="false">IF($A49&lt;=$G$5,$E$5*$F$5,IF(K49&gt;=$B$8,M49*$B$4*(1+$B$5)^(($G$5+$B$8+L49*($B$8+$B$10))/4),0))</f>
        <v>0</v>
      </c>
      <c r="P49" s="13" t="n">
        <f aca="false">IF($A49&lt;=$G$5,0,IF(K49=0,M49*$B$6*(1+$B$7)^(($G$5+L49*($B$8+$B$10))/4),0)+IF(K49=$B$8,$B$11*$B$4*(1+$B$5)^(($G$5+$B$8+L49*($B$8+$B$10))/4)*M49,0))</f>
        <v>0</v>
      </c>
      <c r="Q49" s="23" t="n">
        <f aca="false">IF($A49&lt;=$G$5,0,IF(K49&lt;$B$8,M49,0))</f>
        <v>0</v>
      </c>
      <c r="R49" s="23" t="n">
        <f aca="false">$A49-$G$6-1</f>
        <v>19</v>
      </c>
      <c r="S49" s="23" t="n">
        <f aca="false">IF(R49&lt;0,-1,MOD(R49,$B$8+$B$10))</f>
        <v>19</v>
      </c>
      <c r="T49" s="23" t="n">
        <f aca="false">IF(R49&lt;0,0,INT(R49/($B$8+$B$10)))</f>
        <v>0</v>
      </c>
      <c r="U49" s="23" t="n">
        <f aca="false">IF($A49&lt;=$G$6,$E$6,$E$6*(1-$H$6)^(T49+1))</f>
        <v>0</v>
      </c>
      <c r="V49" s="13" t="n">
        <f aca="false">IF($A49&lt;=$G$6,$E$6*$F$6/4,IF(S49&gt;=$B$8+$B$9,U49*$B$4*(1+$B$5)^(($G$6+$B$8+T49*($B$8+$B$10))/4)/4,0))</f>
        <v>0</v>
      </c>
      <c r="W49" s="13" t="n">
        <f aca="false">IF($A49&lt;=$G$6,$E$6*$F$6,IF(S49&gt;=$B$8,U49*$B$4*(1+$B$5)^(($G$6+$B$8+T49*($B$8+$B$10))/4),0))</f>
        <v>0</v>
      </c>
      <c r="X49" s="13" t="n">
        <f aca="false">IF($A49&lt;=$G$6,0,IF(S49=0,U49*$B$6*(1+$B$7)^(($G$6+T49*($B$8+$B$10))/4),0)+IF(S49=$B$8,$B$11*$B$4*(1+$B$5)^(($G$6+$B$8+T49*($B$8+$B$10))/4)*U49,0))</f>
        <v>0</v>
      </c>
      <c r="Y49" s="23" t="n">
        <f aca="false">IF($A49&lt;=$G$6,0,IF(S49&lt;$B$8,U49,0))</f>
        <v>0</v>
      </c>
      <c r="Z49" s="23" t="n">
        <f aca="false">$A49-$G$7-1</f>
        <v>19</v>
      </c>
      <c r="AA49" s="23" t="n">
        <f aca="false">IF(Z49&lt;0,-1,MOD(Z49,$B$8+$B$10))</f>
        <v>19</v>
      </c>
      <c r="AB49" s="23" t="n">
        <f aca="false">IF(Z49&lt;0,0,INT(Z49/($B$8+$B$10)))</f>
        <v>0</v>
      </c>
      <c r="AC49" s="23" t="n">
        <f aca="false">IF($A49&lt;=$G$7,$E$7,$E$7*(1-$H$7)^(AB49+1))</f>
        <v>0</v>
      </c>
      <c r="AD49" s="13" t="n">
        <f aca="false">IF($A49&lt;=$G$7,$E$7*$F$7/4,IF(AA49&gt;=$B$8+$B$9,AC49*$B$4*(1+$B$5)^(($G$7+$B$8+AB49*($B$8+$B$10))/4)/4,0))</f>
        <v>0</v>
      </c>
      <c r="AE49" s="13" t="n">
        <f aca="false">IF($A49&lt;=$G$7,$E$7*$F$7,IF(AA49&gt;=$B$8,AC49*$B$4*(1+$B$5)^(($G$7+$B$8+AB49*($B$8+$B$10))/4),0))</f>
        <v>0</v>
      </c>
      <c r="AF49" s="13" t="n">
        <f aca="false">IF($A49&lt;=$G$7,0,IF(AA49=0,AC49*$B$6*(1+$B$7)^(($G$7+AB49*($B$8+$B$10))/4),0)+IF(AA49=$B$8,$B$11*$B$4*(1+$B$5)^(($G$7+$B$8+AB49*($B$8+$B$10))/4)*AC49,0))</f>
        <v>0</v>
      </c>
      <c r="AG49" s="23" t="n">
        <f aca="false">IF($A49&lt;=$G$7,0,IF(AA49&lt;$B$8,AC49,0))</f>
        <v>0</v>
      </c>
      <c r="AH49" s="23" t="n">
        <f aca="false">$A49-$G$8-1</f>
        <v>19</v>
      </c>
      <c r="AI49" s="23" t="n">
        <f aca="false">IF(AH49&lt;0,-1,MOD(AH49,$B$8+$B$10))</f>
        <v>19</v>
      </c>
      <c r="AJ49" s="23" t="n">
        <f aca="false">IF(AH49&lt;0,0,INT(AH49/($B$8+$B$10)))</f>
        <v>0</v>
      </c>
      <c r="AK49" s="23" t="n">
        <f aca="false">IF($A49&lt;=$G$8,$E$8,$E$8*(1-$H$8)^(AJ49+1))</f>
        <v>0</v>
      </c>
      <c r="AL49" s="13" t="n">
        <f aca="false">IF($A49&lt;=$G$8,$E$8*$F$8/4,IF(AI49&gt;=$B$8+$B$9,AK49*$B$4*(1+$B$5)^(($G$8+$B$8+AJ49*($B$8+$B$10))/4)/4,0))</f>
        <v>0</v>
      </c>
      <c r="AM49" s="13" t="n">
        <f aca="false">IF($A49&lt;=$G$8,$E$8*$F$8,IF(AI49&gt;=$B$8,AK49*$B$4*(1+$B$5)^(($G$8+$B$8+AJ49*($B$8+$B$10))/4),0))</f>
        <v>0</v>
      </c>
      <c r="AN49" s="13" t="n">
        <f aca="false">IF($A49&lt;=$G$8,0,IF(AI49=0,AK49*$B$6*(1+$B$7)^(($G$8+AJ49*($B$8+$B$10))/4),0)+IF(AI49=$B$8,$B$11*$B$4*(1+$B$5)^(($G$8+$B$8+AJ49*($B$8+$B$10))/4)*AK49,0))</f>
        <v>0</v>
      </c>
      <c r="AO49" s="23" t="n">
        <f aca="false">IF($A49&lt;=$G$8,0,IF(AI49&lt;$B$8,AK49,0))</f>
        <v>0</v>
      </c>
      <c r="AP49" s="13" t="n">
        <f aca="false">F49+N49+V49+AD49+AL49</f>
        <v>1234448.24022274</v>
      </c>
      <c r="AQ49" s="13" t="n">
        <f aca="false">G49+O49+W49+AE49+AM49</f>
        <v>4937792.96089095</v>
      </c>
      <c r="AR49" s="13" t="n">
        <f aca="false">H49+P49+X49+AF49+AN49+IF($A49=$B$15,$B$14,0)</f>
        <v>0</v>
      </c>
      <c r="AS49" s="23" t="n">
        <f aca="false">I49+Q49+Y49+AG49+AO49</f>
        <v>0</v>
      </c>
      <c r="AT49" s="13" t="n">
        <f aca="false">AP49*(1-$B$12)-AS49*$B$13/4</f>
        <v>1160381.34580937</v>
      </c>
      <c r="AU49" s="13" t="n">
        <f aca="false">IF($A49&lt;=$B$23,$B$22*$E$4/$B$23+$E$4*$B$13/4,0)</f>
        <v>0</v>
      </c>
      <c r="AV49" s="13" t="n">
        <f aca="false">AT49-AR49-AU49</f>
        <v>1160381.34580937</v>
      </c>
      <c r="AW49" s="23" t="n">
        <f aca="false">(1+$B$16)^(-$A49/4)</f>
        <v>0.688515316427484</v>
      </c>
      <c r="AX49" s="13" t="n">
        <f aca="false">AV49*AW49</f>
        <v>798940.32948649</v>
      </c>
      <c r="AY49" s="13" t="n">
        <f aca="false">AV49</f>
        <v>1160381.34580937</v>
      </c>
    </row>
    <row r="50" customFormat="false" ht="15" hidden="false" customHeight="false" outlineLevel="0" collapsed="false">
      <c r="A50" s="0" t="n">
        <v>21</v>
      </c>
      <c r="B50" s="0" t="n">
        <f aca="false">$A50-$G$4-1</f>
        <v>14</v>
      </c>
      <c r="C50" s="0" t="n">
        <f aca="false">IF(B50&lt;0,-1,MOD(B50,$B$8+$B$10))</f>
        <v>14</v>
      </c>
      <c r="D50" s="0" t="n">
        <f aca="false">IF(B50&lt;0,0,INT(B50/($B$8+$B$10)))</f>
        <v>0</v>
      </c>
      <c r="E50" s="0" t="n">
        <f aca="false">IF($A50&lt;=$G$4,$E$4,$E$4*(1-$H$4)^(D50+1))</f>
        <v>12000</v>
      </c>
      <c r="F50" s="13" t="n">
        <f aca="false">IF($A50&lt;=$G$4,$E$4*$F$4/4,IF(C50&gt;=$B$8+$B$9,E50*$B$4*(1+$B$5)^(($G$4+$B$8+D50*($B$8+$B$10))/4)/4,0))</f>
        <v>1234448.24022274</v>
      </c>
      <c r="G50" s="13" t="n">
        <f aca="false">IF($A50&lt;=$G$4,$E$4*$F$4,IF(C50&gt;=$B$8,E50*$B$4*(1+$B$5)^(($G$4+$B$8+D50*($B$8+$B$10))/4),0))</f>
        <v>4937792.96089095</v>
      </c>
      <c r="H50" s="13" t="n">
        <f aca="false">IF($A50&lt;=$G$4,0,IF(C50=0,E50*$B$6*(1+$B$7)^(($G$4+D50*($B$8+$B$10))/4),0)+IF(C50=$B$8,$B$11*$B$4*(1+$B$5)^(($G$4+$B$8+D50*($B$8+$B$10))/4)*E50,0))</f>
        <v>0</v>
      </c>
      <c r="I50" s="23" t="n">
        <f aca="false">IF($A50&lt;=$G$4,0,IF(C50&lt;$B$8,E50,0))</f>
        <v>0</v>
      </c>
      <c r="J50" s="23" t="n">
        <f aca="false">$A50-$G$5-1</f>
        <v>20</v>
      </c>
      <c r="K50" s="23" t="n">
        <f aca="false">IF(J50&lt;0,-1,MOD(J50,$B$8+$B$10))</f>
        <v>20</v>
      </c>
      <c r="L50" s="23" t="n">
        <f aca="false">IF(J50&lt;0,0,INT(J50/($B$8+$B$10)))</f>
        <v>0</v>
      </c>
      <c r="M50" s="23" t="n">
        <f aca="false">IF($A50&lt;=$G$5,$E$5,$E$5*(1-$H$5)^(L50+1))</f>
        <v>0</v>
      </c>
      <c r="N50" s="13" t="n">
        <f aca="false">IF($A50&lt;=$G$5,$E$5*$F$5/4,IF(K50&gt;=$B$8+$B$9,M50*$B$4*(1+$B$5)^(($G$5+$B$8+L50*($B$8+$B$10))/4)/4,0))</f>
        <v>0</v>
      </c>
      <c r="O50" s="13" t="n">
        <f aca="false">IF($A50&lt;=$G$5,$E$5*$F$5,IF(K50&gt;=$B$8,M50*$B$4*(1+$B$5)^(($G$5+$B$8+L50*($B$8+$B$10))/4),0))</f>
        <v>0</v>
      </c>
      <c r="P50" s="13" t="n">
        <f aca="false">IF($A50&lt;=$G$5,0,IF(K50=0,M50*$B$6*(1+$B$7)^(($G$5+L50*($B$8+$B$10))/4),0)+IF(K50=$B$8,$B$11*$B$4*(1+$B$5)^(($G$5+$B$8+L50*($B$8+$B$10))/4)*M50,0))</f>
        <v>0</v>
      </c>
      <c r="Q50" s="23" t="n">
        <f aca="false">IF($A50&lt;=$G$5,0,IF(K50&lt;$B$8,M50,0))</f>
        <v>0</v>
      </c>
      <c r="R50" s="23" t="n">
        <f aca="false">$A50-$G$6-1</f>
        <v>20</v>
      </c>
      <c r="S50" s="23" t="n">
        <f aca="false">IF(R50&lt;0,-1,MOD(R50,$B$8+$B$10))</f>
        <v>20</v>
      </c>
      <c r="T50" s="23" t="n">
        <f aca="false">IF(R50&lt;0,0,INT(R50/($B$8+$B$10)))</f>
        <v>0</v>
      </c>
      <c r="U50" s="23" t="n">
        <f aca="false">IF($A50&lt;=$G$6,$E$6,$E$6*(1-$H$6)^(T50+1))</f>
        <v>0</v>
      </c>
      <c r="V50" s="13" t="n">
        <f aca="false">IF($A50&lt;=$G$6,$E$6*$F$6/4,IF(S50&gt;=$B$8+$B$9,U50*$B$4*(1+$B$5)^(($G$6+$B$8+T50*($B$8+$B$10))/4)/4,0))</f>
        <v>0</v>
      </c>
      <c r="W50" s="13" t="n">
        <f aca="false">IF($A50&lt;=$G$6,$E$6*$F$6,IF(S50&gt;=$B$8,U50*$B$4*(1+$B$5)^(($G$6+$B$8+T50*($B$8+$B$10))/4),0))</f>
        <v>0</v>
      </c>
      <c r="X50" s="13" t="n">
        <f aca="false">IF($A50&lt;=$G$6,0,IF(S50=0,U50*$B$6*(1+$B$7)^(($G$6+T50*($B$8+$B$10))/4),0)+IF(S50=$B$8,$B$11*$B$4*(1+$B$5)^(($G$6+$B$8+T50*($B$8+$B$10))/4)*U50,0))</f>
        <v>0</v>
      </c>
      <c r="Y50" s="23" t="n">
        <f aca="false">IF($A50&lt;=$G$6,0,IF(S50&lt;$B$8,U50,0))</f>
        <v>0</v>
      </c>
      <c r="Z50" s="23" t="n">
        <f aca="false">$A50-$G$7-1</f>
        <v>20</v>
      </c>
      <c r="AA50" s="23" t="n">
        <f aca="false">IF(Z50&lt;0,-1,MOD(Z50,$B$8+$B$10))</f>
        <v>20</v>
      </c>
      <c r="AB50" s="23" t="n">
        <f aca="false">IF(Z50&lt;0,0,INT(Z50/($B$8+$B$10)))</f>
        <v>0</v>
      </c>
      <c r="AC50" s="23" t="n">
        <f aca="false">IF($A50&lt;=$G$7,$E$7,$E$7*(1-$H$7)^(AB50+1))</f>
        <v>0</v>
      </c>
      <c r="AD50" s="13" t="n">
        <f aca="false">IF($A50&lt;=$G$7,$E$7*$F$7/4,IF(AA50&gt;=$B$8+$B$9,AC50*$B$4*(1+$B$5)^(($G$7+$B$8+AB50*($B$8+$B$10))/4)/4,0))</f>
        <v>0</v>
      </c>
      <c r="AE50" s="13" t="n">
        <f aca="false">IF($A50&lt;=$G$7,$E$7*$F$7,IF(AA50&gt;=$B$8,AC50*$B$4*(1+$B$5)^(($G$7+$B$8+AB50*($B$8+$B$10))/4),0))</f>
        <v>0</v>
      </c>
      <c r="AF50" s="13" t="n">
        <f aca="false">IF($A50&lt;=$G$7,0,IF(AA50=0,AC50*$B$6*(1+$B$7)^(($G$7+AB50*($B$8+$B$10))/4),0)+IF(AA50=$B$8,$B$11*$B$4*(1+$B$5)^(($G$7+$B$8+AB50*($B$8+$B$10))/4)*AC50,0))</f>
        <v>0</v>
      </c>
      <c r="AG50" s="23" t="n">
        <f aca="false">IF($A50&lt;=$G$7,0,IF(AA50&lt;$B$8,AC50,0))</f>
        <v>0</v>
      </c>
      <c r="AH50" s="23" t="n">
        <f aca="false">$A50-$G$8-1</f>
        <v>20</v>
      </c>
      <c r="AI50" s="23" t="n">
        <f aca="false">IF(AH50&lt;0,-1,MOD(AH50,$B$8+$B$10))</f>
        <v>20</v>
      </c>
      <c r="AJ50" s="23" t="n">
        <f aca="false">IF(AH50&lt;0,0,INT(AH50/($B$8+$B$10)))</f>
        <v>0</v>
      </c>
      <c r="AK50" s="23" t="n">
        <f aca="false">IF($A50&lt;=$G$8,$E$8,$E$8*(1-$H$8)^(AJ50+1))</f>
        <v>0</v>
      </c>
      <c r="AL50" s="13" t="n">
        <f aca="false">IF($A50&lt;=$G$8,$E$8*$F$8/4,IF(AI50&gt;=$B$8+$B$9,AK50*$B$4*(1+$B$5)^(($G$8+$B$8+AJ50*($B$8+$B$10))/4)/4,0))</f>
        <v>0</v>
      </c>
      <c r="AM50" s="13" t="n">
        <f aca="false">IF($A50&lt;=$G$8,$E$8*$F$8,IF(AI50&gt;=$B$8,AK50*$B$4*(1+$B$5)^(($G$8+$B$8+AJ50*($B$8+$B$10))/4),0))</f>
        <v>0</v>
      </c>
      <c r="AN50" s="13" t="n">
        <f aca="false">IF($A50&lt;=$G$8,0,IF(AI50=0,AK50*$B$6*(1+$B$7)^(($G$8+AJ50*($B$8+$B$10))/4),0)+IF(AI50=$B$8,$B$11*$B$4*(1+$B$5)^(($G$8+$B$8+AJ50*($B$8+$B$10))/4)*AK50,0))</f>
        <v>0</v>
      </c>
      <c r="AO50" s="23" t="n">
        <f aca="false">IF($A50&lt;=$G$8,0,IF(AI50&lt;$B$8,AK50,0))</f>
        <v>0</v>
      </c>
      <c r="AP50" s="13" t="n">
        <f aca="false">F50+N50+V50+AD50+AL50</f>
        <v>1234448.24022274</v>
      </c>
      <c r="AQ50" s="13" t="n">
        <f aca="false">G50+O50+W50+AE50+AM50</f>
        <v>4937792.96089095</v>
      </c>
      <c r="AR50" s="13" t="n">
        <f aca="false">H50+P50+X50+AF50+AN50+IF($A50=$B$15,$B$14,0)</f>
        <v>0</v>
      </c>
      <c r="AS50" s="23" t="n">
        <f aca="false">I50+Q50+Y50+AG50+AO50</f>
        <v>0</v>
      </c>
      <c r="AT50" s="13" t="n">
        <f aca="false">AP50*(1-$B$12)-AS50*$B$13/4</f>
        <v>1160381.34580937</v>
      </c>
      <c r="AU50" s="13" t="n">
        <f aca="false">IF($A50&lt;=$B$23,$B$22*$E$4/$B$23+$E$4*$B$13/4,0)</f>
        <v>0</v>
      </c>
      <c r="AV50" s="13" t="n">
        <f aca="false">AT50-AR50-AU50</f>
        <v>1160381.34580937</v>
      </c>
      <c r="AW50" s="23" t="n">
        <f aca="false">(1+$B$16)^(-$A50/4)</f>
        <v>0.675786148927696</v>
      </c>
      <c r="AX50" s="13" t="n">
        <f aca="false">AV50*AW50</f>
        <v>784169.640972053</v>
      </c>
      <c r="AY50" s="13" t="n">
        <f aca="false">AV50</f>
        <v>1160381.34580937</v>
      </c>
    </row>
    <row r="51" customFormat="false" ht="15" hidden="false" customHeight="false" outlineLevel="0" collapsed="false">
      <c r="A51" s="0" t="n">
        <v>22</v>
      </c>
      <c r="B51" s="0" t="n">
        <f aca="false">$A51-$G$4-1</f>
        <v>15</v>
      </c>
      <c r="C51" s="0" t="n">
        <f aca="false">IF(B51&lt;0,-1,MOD(B51,$B$8+$B$10))</f>
        <v>15</v>
      </c>
      <c r="D51" s="0" t="n">
        <f aca="false">IF(B51&lt;0,0,INT(B51/($B$8+$B$10)))</f>
        <v>0</v>
      </c>
      <c r="E51" s="0" t="n">
        <f aca="false">IF($A51&lt;=$G$4,$E$4,$E$4*(1-$H$4)^(D51+1))</f>
        <v>12000</v>
      </c>
      <c r="F51" s="13" t="n">
        <f aca="false">IF($A51&lt;=$G$4,$E$4*$F$4/4,IF(C51&gt;=$B$8+$B$9,E51*$B$4*(1+$B$5)^(($G$4+$B$8+D51*($B$8+$B$10))/4)/4,0))</f>
        <v>1234448.24022274</v>
      </c>
      <c r="G51" s="13" t="n">
        <f aca="false">IF($A51&lt;=$G$4,$E$4*$F$4,IF(C51&gt;=$B$8,E51*$B$4*(1+$B$5)^(($G$4+$B$8+D51*($B$8+$B$10))/4),0))</f>
        <v>4937792.96089095</v>
      </c>
      <c r="H51" s="13" t="n">
        <f aca="false">IF($A51&lt;=$G$4,0,IF(C51=0,E51*$B$6*(1+$B$7)^(($G$4+D51*($B$8+$B$10))/4),0)+IF(C51=$B$8,$B$11*$B$4*(1+$B$5)^(($G$4+$B$8+D51*($B$8+$B$10))/4)*E51,0))</f>
        <v>0</v>
      </c>
      <c r="I51" s="23" t="n">
        <f aca="false">IF($A51&lt;=$G$4,0,IF(C51&lt;$B$8,E51,0))</f>
        <v>0</v>
      </c>
      <c r="J51" s="23" t="n">
        <f aca="false">$A51-$G$5-1</f>
        <v>21</v>
      </c>
      <c r="K51" s="23" t="n">
        <f aca="false">IF(J51&lt;0,-1,MOD(J51,$B$8+$B$10))</f>
        <v>21</v>
      </c>
      <c r="L51" s="23" t="n">
        <f aca="false">IF(J51&lt;0,0,INT(J51/($B$8+$B$10)))</f>
        <v>0</v>
      </c>
      <c r="M51" s="23" t="n">
        <f aca="false">IF($A51&lt;=$G$5,$E$5,$E$5*(1-$H$5)^(L51+1))</f>
        <v>0</v>
      </c>
      <c r="N51" s="13" t="n">
        <f aca="false">IF($A51&lt;=$G$5,$E$5*$F$5/4,IF(K51&gt;=$B$8+$B$9,M51*$B$4*(1+$B$5)^(($G$5+$B$8+L51*($B$8+$B$10))/4)/4,0))</f>
        <v>0</v>
      </c>
      <c r="O51" s="13" t="n">
        <f aca="false">IF($A51&lt;=$G$5,$E$5*$F$5,IF(K51&gt;=$B$8,M51*$B$4*(1+$B$5)^(($G$5+$B$8+L51*($B$8+$B$10))/4),0))</f>
        <v>0</v>
      </c>
      <c r="P51" s="13" t="n">
        <f aca="false">IF($A51&lt;=$G$5,0,IF(K51=0,M51*$B$6*(1+$B$7)^(($G$5+L51*($B$8+$B$10))/4),0)+IF(K51=$B$8,$B$11*$B$4*(1+$B$5)^(($G$5+$B$8+L51*($B$8+$B$10))/4)*M51,0))</f>
        <v>0</v>
      </c>
      <c r="Q51" s="23" t="n">
        <f aca="false">IF($A51&lt;=$G$5,0,IF(K51&lt;$B$8,M51,0))</f>
        <v>0</v>
      </c>
      <c r="R51" s="23" t="n">
        <f aca="false">$A51-$G$6-1</f>
        <v>21</v>
      </c>
      <c r="S51" s="23" t="n">
        <f aca="false">IF(R51&lt;0,-1,MOD(R51,$B$8+$B$10))</f>
        <v>21</v>
      </c>
      <c r="T51" s="23" t="n">
        <f aca="false">IF(R51&lt;0,0,INT(R51/($B$8+$B$10)))</f>
        <v>0</v>
      </c>
      <c r="U51" s="23" t="n">
        <f aca="false">IF($A51&lt;=$G$6,$E$6,$E$6*(1-$H$6)^(T51+1))</f>
        <v>0</v>
      </c>
      <c r="V51" s="13" t="n">
        <f aca="false">IF($A51&lt;=$G$6,$E$6*$F$6/4,IF(S51&gt;=$B$8+$B$9,U51*$B$4*(1+$B$5)^(($G$6+$B$8+T51*($B$8+$B$10))/4)/4,0))</f>
        <v>0</v>
      </c>
      <c r="W51" s="13" t="n">
        <f aca="false">IF($A51&lt;=$G$6,$E$6*$F$6,IF(S51&gt;=$B$8,U51*$B$4*(1+$B$5)^(($G$6+$B$8+T51*($B$8+$B$10))/4),0))</f>
        <v>0</v>
      </c>
      <c r="X51" s="13" t="n">
        <f aca="false">IF($A51&lt;=$G$6,0,IF(S51=0,U51*$B$6*(1+$B$7)^(($G$6+T51*($B$8+$B$10))/4),0)+IF(S51=$B$8,$B$11*$B$4*(1+$B$5)^(($G$6+$B$8+T51*($B$8+$B$10))/4)*U51,0))</f>
        <v>0</v>
      </c>
      <c r="Y51" s="23" t="n">
        <f aca="false">IF($A51&lt;=$G$6,0,IF(S51&lt;$B$8,U51,0))</f>
        <v>0</v>
      </c>
      <c r="Z51" s="23" t="n">
        <f aca="false">$A51-$G$7-1</f>
        <v>21</v>
      </c>
      <c r="AA51" s="23" t="n">
        <f aca="false">IF(Z51&lt;0,-1,MOD(Z51,$B$8+$B$10))</f>
        <v>21</v>
      </c>
      <c r="AB51" s="23" t="n">
        <f aca="false">IF(Z51&lt;0,0,INT(Z51/($B$8+$B$10)))</f>
        <v>0</v>
      </c>
      <c r="AC51" s="23" t="n">
        <f aca="false">IF($A51&lt;=$G$7,$E$7,$E$7*(1-$H$7)^(AB51+1))</f>
        <v>0</v>
      </c>
      <c r="AD51" s="13" t="n">
        <f aca="false">IF($A51&lt;=$G$7,$E$7*$F$7/4,IF(AA51&gt;=$B$8+$B$9,AC51*$B$4*(1+$B$5)^(($G$7+$B$8+AB51*($B$8+$B$10))/4)/4,0))</f>
        <v>0</v>
      </c>
      <c r="AE51" s="13" t="n">
        <f aca="false">IF($A51&lt;=$G$7,$E$7*$F$7,IF(AA51&gt;=$B$8,AC51*$B$4*(1+$B$5)^(($G$7+$B$8+AB51*($B$8+$B$10))/4),0))</f>
        <v>0</v>
      </c>
      <c r="AF51" s="13" t="n">
        <f aca="false">IF($A51&lt;=$G$7,0,IF(AA51=0,AC51*$B$6*(1+$B$7)^(($G$7+AB51*($B$8+$B$10))/4),0)+IF(AA51=$B$8,$B$11*$B$4*(1+$B$5)^(($G$7+$B$8+AB51*($B$8+$B$10))/4)*AC51,0))</f>
        <v>0</v>
      </c>
      <c r="AG51" s="23" t="n">
        <f aca="false">IF($A51&lt;=$G$7,0,IF(AA51&lt;$B$8,AC51,0))</f>
        <v>0</v>
      </c>
      <c r="AH51" s="23" t="n">
        <f aca="false">$A51-$G$8-1</f>
        <v>21</v>
      </c>
      <c r="AI51" s="23" t="n">
        <f aca="false">IF(AH51&lt;0,-1,MOD(AH51,$B$8+$B$10))</f>
        <v>21</v>
      </c>
      <c r="AJ51" s="23" t="n">
        <f aca="false">IF(AH51&lt;0,0,INT(AH51/($B$8+$B$10)))</f>
        <v>0</v>
      </c>
      <c r="AK51" s="23" t="n">
        <f aca="false">IF($A51&lt;=$G$8,$E$8,$E$8*(1-$H$8)^(AJ51+1))</f>
        <v>0</v>
      </c>
      <c r="AL51" s="13" t="n">
        <f aca="false">IF($A51&lt;=$G$8,$E$8*$F$8/4,IF(AI51&gt;=$B$8+$B$9,AK51*$B$4*(1+$B$5)^(($G$8+$B$8+AJ51*($B$8+$B$10))/4)/4,0))</f>
        <v>0</v>
      </c>
      <c r="AM51" s="13" t="n">
        <f aca="false">IF($A51&lt;=$G$8,$E$8*$F$8,IF(AI51&gt;=$B$8,AK51*$B$4*(1+$B$5)^(($G$8+$B$8+AJ51*($B$8+$B$10))/4),0))</f>
        <v>0</v>
      </c>
      <c r="AN51" s="13" t="n">
        <f aca="false">IF($A51&lt;=$G$8,0,IF(AI51=0,AK51*$B$6*(1+$B$7)^(($G$8+AJ51*($B$8+$B$10))/4),0)+IF(AI51=$B$8,$B$11*$B$4*(1+$B$5)^(($G$8+$B$8+AJ51*($B$8+$B$10))/4)*AK51,0))</f>
        <v>0</v>
      </c>
      <c r="AO51" s="23" t="n">
        <f aca="false">IF($A51&lt;=$G$8,0,IF(AI51&lt;$B$8,AK51,0))</f>
        <v>0</v>
      </c>
      <c r="AP51" s="13" t="n">
        <f aca="false">F51+N51+V51+AD51+AL51</f>
        <v>1234448.24022274</v>
      </c>
      <c r="AQ51" s="13" t="n">
        <f aca="false">G51+O51+W51+AE51+AM51</f>
        <v>4937792.96089095</v>
      </c>
      <c r="AR51" s="13" t="n">
        <f aca="false">H51+P51+X51+AF51+AN51+IF($A51=$B$15,$B$14,0)</f>
        <v>0</v>
      </c>
      <c r="AS51" s="23" t="n">
        <f aca="false">I51+Q51+Y51+AG51+AO51</f>
        <v>0</v>
      </c>
      <c r="AT51" s="13" t="n">
        <f aca="false">AP51*(1-$B$12)-AS51*$B$13/4</f>
        <v>1160381.34580937</v>
      </c>
      <c r="AU51" s="13" t="n">
        <f aca="false">IF($A51&lt;=$B$23,$B$22*$E$4/$B$23+$E$4*$B$13/4,0)</f>
        <v>0</v>
      </c>
      <c r="AV51" s="13" t="n">
        <f aca="false">AT51-AR51-AU51</f>
        <v>1160381.34580937</v>
      </c>
      <c r="AW51" s="23" t="n">
        <f aca="false">(1+$B$16)^(-$A51/4)</f>
        <v>0.663292316360002</v>
      </c>
      <c r="AX51" s="13" t="n">
        <f aca="false">AV51*AW51</f>
        <v>769672.030722835</v>
      </c>
      <c r="AY51" s="13" t="n">
        <f aca="false">AV51</f>
        <v>1160381.34580937</v>
      </c>
    </row>
    <row r="52" customFormat="false" ht="15" hidden="false" customHeight="false" outlineLevel="0" collapsed="false">
      <c r="A52" s="0" t="n">
        <v>23</v>
      </c>
      <c r="B52" s="0" t="n">
        <f aca="false">$A52-$G$4-1</f>
        <v>16</v>
      </c>
      <c r="C52" s="0" t="n">
        <f aca="false">IF(B52&lt;0,-1,MOD(B52,$B$8+$B$10))</f>
        <v>16</v>
      </c>
      <c r="D52" s="0" t="n">
        <f aca="false">IF(B52&lt;0,0,INT(B52/($B$8+$B$10)))</f>
        <v>0</v>
      </c>
      <c r="E52" s="0" t="n">
        <f aca="false">IF($A52&lt;=$G$4,$E$4,$E$4*(1-$H$4)^(D52+1))</f>
        <v>12000</v>
      </c>
      <c r="F52" s="13" t="n">
        <f aca="false">IF($A52&lt;=$G$4,$E$4*$F$4/4,IF(C52&gt;=$B$8+$B$9,E52*$B$4*(1+$B$5)^(($G$4+$B$8+D52*($B$8+$B$10))/4)/4,0))</f>
        <v>1234448.24022274</v>
      </c>
      <c r="G52" s="13" t="n">
        <f aca="false">IF($A52&lt;=$G$4,$E$4*$F$4,IF(C52&gt;=$B$8,E52*$B$4*(1+$B$5)^(($G$4+$B$8+D52*($B$8+$B$10))/4),0))</f>
        <v>4937792.96089095</v>
      </c>
      <c r="H52" s="13" t="n">
        <f aca="false">IF($A52&lt;=$G$4,0,IF(C52=0,E52*$B$6*(1+$B$7)^(($G$4+D52*($B$8+$B$10))/4),0)+IF(C52=$B$8,$B$11*$B$4*(1+$B$5)^(($G$4+$B$8+D52*($B$8+$B$10))/4)*E52,0))</f>
        <v>0</v>
      </c>
      <c r="I52" s="23" t="n">
        <f aca="false">IF($A52&lt;=$G$4,0,IF(C52&lt;$B$8,E52,0))</f>
        <v>0</v>
      </c>
      <c r="J52" s="23" t="n">
        <f aca="false">$A52-$G$5-1</f>
        <v>22</v>
      </c>
      <c r="K52" s="23" t="n">
        <f aca="false">IF(J52&lt;0,-1,MOD(J52,$B$8+$B$10))</f>
        <v>22</v>
      </c>
      <c r="L52" s="23" t="n">
        <f aca="false">IF(J52&lt;0,0,INT(J52/($B$8+$B$10)))</f>
        <v>0</v>
      </c>
      <c r="M52" s="23" t="n">
        <f aca="false">IF($A52&lt;=$G$5,$E$5,$E$5*(1-$H$5)^(L52+1))</f>
        <v>0</v>
      </c>
      <c r="N52" s="13" t="n">
        <f aca="false">IF($A52&lt;=$G$5,$E$5*$F$5/4,IF(K52&gt;=$B$8+$B$9,M52*$B$4*(1+$B$5)^(($G$5+$B$8+L52*($B$8+$B$10))/4)/4,0))</f>
        <v>0</v>
      </c>
      <c r="O52" s="13" t="n">
        <f aca="false">IF($A52&lt;=$G$5,$E$5*$F$5,IF(K52&gt;=$B$8,M52*$B$4*(1+$B$5)^(($G$5+$B$8+L52*($B$8+$B$10))/4),0))</f>
        <v>0</v>
      </c>
      <c r="P52" s="13" t="n">
        <f aca="false">IF($A52&lt;=$G$5,0,IF(K52=0,M52*$B$6*(1+$B$7)^(($G$5+L52*($B$8+$B$10))/4),0)+IF(K52=$B$8,$B$11*$B$4*(1+$B$5)^(($G$5+$B$8+L52*($B$8+$B$10))/4)*M52,0))</f>
        <v>0</v>
      </c>
      <c r="Q52" s="23" t="n">
        <f aca="false">IF($A52&lt;=$G$5,0,IF(K52&lt;$B$8,M52,0))</f>
        <v>0</v>
      </c>
      <c r="R52" s="23" t="n">
        <f aca="false">$A52-$G$6-1</f>
        <v>22</v>
      </c>
      <c r="S52" s="23" t="n">
        <f aca="false">IF(R52&lt;0,-1,MOD(R52,$B$8+$B$10))</f>
        <v>22</v>
      </c>
      <c r="T52" s="23" t="n">
        <f aca="false">IF(R52&lt;0,0,INT(R52/($B$8+$B$10)))</f>
        <v>0</v>
      </c>
      <c r="U52" s="23" t="n">
        <f aca="false">IF($A52&lt;=$G$6,$E$6,$E$6*(1-$H$6)^(T52+1))</f>
        <v>0</v>
      </c>
      <c r="V52" s="13" t="n">
        <f aca="false">IF($A52&lt;=$G$6,$E$6*$F$6/4,IF(S52&gt;=$B$8+$B$9,U52*$B$4*(1+$B$5)^(($G$6+$B$8+T52*($B$8+$B$10))/4)/4,0))</f>
        <v>0</v>
      </c>
      <c r="W52" s="13" t="n">
        <f aca="false">IF($A52&lt;=$G$6,$E$6*$F$6,IF(S52&gt;=$B$8,U52*$B$4*(1+$B$5)^(($G$6+$B$8+T52*($B$8+$B$10))/4),0))</f>
        <v>0</v>
      </c>
      <c r="X52" s="13" t="n">
        <f aca="false">IF($A52&lt;=$G$6,0,IF(S52=0,U52*$B$6*(1+$B$7)^(($G$6+T52*($B$8+$B$10))/4),0)+IF(S52=$B$8,$B$11*$B$4*(1+$B$5)^(($G$6+$B$8+T52*($B$8+$B$10))/4)*U52,0))</f>
        <v>0</v>
      </c>
      <c r="Y52" s="23" t="n">
        <f aca="false">IF($A52&lt;=$G$6,0,IF(S52&lt;$B$8,U52,0))</f>
        <v>0</v>
      </c>
      <c r="Z52" s="23" t="n">
        <f aca="false">$A52-$G$7-1</f>
        <v>22</v>
      </c>
      <c r="AA52" s="23" t="n">
        <f aca="false">IF(Z52&lt;0,-1,MOD(Z52,$B$8+$B$10))</f>
        <v>22</v>
      </c>
      <c r="AB52" s="23" t="n">
        <f aca="false">IF(Z52&lt;0,0,INT(Z52/($B$8+$B$10)))</f>
        <v>0</v>
      </c>
      <c r="AC52" s="23" t="n">
        <f aca="false">IF($A52&lt;=$G$7,$E$7,$E$7*(1-$H$7)^(AB52+1))</f>
        <v>0</v>
      </c>
      <c r="AD52" s="13" t="n">
        <f aca="false">IF($A52&lt;=$G$7,$E$7*$F$7/4,IF(AA52&gt;=$B$8+$B$9,AC52*$B$4*(1+$B$5)^(($G$7+$B$8+AB52*($B$8+$B$10))/4)/4,0))</f>
        <v>0</v>
      </c>
      <c r="AE52" s="13" t="n">
        <f aca="false">IF($A52&lt;=$G$7,$E$7*$F$7,IF(AA52&gt;=$B$8,AC52*$B$4*(1+$B$5)^(($G$7+$B$8+AB52*($B$8+$B$10))/4),0))</f>
        <v>0</v>
      </c>
      <c r="AF52" s="13" t="n">
        <f aca="false">IF($A52&lt;=$G$7,0,IF(AA52=0,AC52*$B$6*(1+$B$7)^(($G$7+AB52*($B$8+$B$10))/4),0)+IF(AA52=$B$8,$B$11*$B$4*(1+$B$5)^(($G$7+$B$8+AB52*($B$8+$B$10))/4)*AC52,0))</f>
        <v>0</v>
      </c>
      <c r="AG52" s="23" t="n">
        <f aca="false">IF($A52&lt;=$G$7,0,IF(AA52&lt;$B$8,AC52,0))</f>
        <v>0</v>
      </c>
      <c r="AH52" s="23" t="n">
        <f aca="false">$A52-$G$8-1</f>
        <v>22</v>
      </c>
      <c r="AI52" s="23" t="n">
        <f aca="false">IF(AH52&lt;0,-1,MOD(AH52,$B$8+$B$10))</f>
        <v>22</v>
      </c>
      <c r="AJ52" s="23" t="n">
        <f aca="false">IF(AH52&lt;0,0,INT(AH52/($B$8+$B$10)))</f>
        <v>0</v>
      </c>
      <c r="AK52" s="23" t="n">
        <f aca="false">IF($A52&lt;=$G$8,$E$8,$E$8*(1-$H$8)^(AJ52+1))</f>
        <v>0</v>
      </c>
      <c r="AL52" s="13" t="n">
        <f aca="false">IF($A52&lt;=$G$8,$E$8*$F$8/4,IF(AI52&gt;=$B$8+$B$9,AK52*$B$4*(1+$B$5)^(($G$8+$B$8+AJ52*($B$8+$B$10))/4)/4,0))</f>
        <v>0</v>
      </c>
      <c r="AM52" s="13" t="n">
        <f aca="false">IF($A52&lt;=$G$8,$E$8*$F$8,IF(AI52&gt;=$B$8,AK52*$B$4*(1+$B$5)^(($G$8+$B$8+AJ52*($B$8+$B$10))/4),0))</f>
        <v>0</v>
      </c>
      <c r="AN52" s="13" t="n">
        <f aca="false">IF($A52&lt;=$G$8,0,IF(AI52=0,AK52*$B$6*(1+$B$7)^(($G$8+AJ52*($B$8+$B$10))/4),0)+IF(AI52=$B$8,$B$11*$B$4*(1+$B$5)^(($G$8+$B$8+AJ52*($B$8+$B$10))/4)*AK52,0))</f>
        <v>0</v>
      </c>
      <c r="AO52" s="23" t="n">
        <f aca="false">IF($A52&lt;=$G$8,0,IF(AI52&lt;$B$8,AK52,0))</f>
        <v>0</v>
      </c>
      <c r="AP52" s="13" t="n">
        <f aca="false">F52+N52+V52+AD52+AL52</f>
        <v>1234448.24022274</v>
      </c>
      <c r="AQ52" s="13" t="n">
        <f aca="false">G52+O52+W52+AE52+AM52</f>
        <v>4937792.96089095</v>
      </c>
      <c r="AR52" s="13" t="n">
        <f aca="false">H52+P52+X52+AF52+AN52+IF($A52=$B$15,$B$14,0)</f>
        <v>0</v>
      </c>
      <c r="AS52" s="23" t="n">
        <f aca="false">I52+Q52+Y52+AG52+AO52</f>
        <v>0</v>
      </c>
      <c r="AT52" s="13" t="n">
        <f aca="false">AP52*(1-$B$12)-AS52*$B$13/4</f>
        <v>1160381.34580937</v>
      </c>
      <c r="AU52" s="13" t="n">
        <f aca="false">IF($A52&lt;=$B$23,$B$22*$E$4/$B$23+$E$4*$B$13/4,0)</f>
        <v>0</v>
      </c>
      <c r="AV52" s="13" t="n">
        <f aca="false">AT52-AR52-AU52</f>
        <v>1160381.34580937</v>
      </c>
      <c r="AW52" s="23" t="n">
        <f aca="false">(1+$B$16)^(-$A52/4)</f>
        <v>0.651029467887613</v>
      </c>
      <c r="AX52" s="13" t="n">
        <f aca="false">AV52*AW52</f>
        <v>755442.450108988</v>
      </c>
      <c r="AY52" s="13" t="n">
        <f aca="false">AV52</f>
        <v>1160381.34580937</v>
      </c>
    </row>
    <row r="53" customFormat="false" ht="15" hidden="false" customHeight="false" outlineLevel="0" collapsed="false">
      <c r="A53" s="0" t="n">
        <v>24</v>
      </c>
      <c r="B53" s="0" t="n">
        <f aca="false">$A53-$G$4-1</f>
        <v>17</v>
      </c>
      <c r="C53" s="0" t="n">
        <f aca="false">IF(B53&lt;0,-1,MOD(B53,$B$8+$B$10))</f>
        <v>17</v>
      </c>
      <c r="D53" s="0" t="n">
        <f aca="false">IF(B53&lt;0,0,INT(B53/($B$8+$B$10)))</f>
        <v>0</v>
      </c>
      <c r="E53" s="0" t="n">
        <f aca="false">IF($A53&lt;=$G$4,$E$4,$E$4*(1-$H$4)^(D53+1))</f>
        <v>12000</v>
      </c>
      <c r="F53" s="13" t="n">
        <f aca="false">IF($A53&lt;=$G$4,$E$4*$F$4/4,IF(C53&gt;=$B$8+$B$9,E53*$B$4*(1+$B$5)^(($G$4+$B$8+D53*($B$8+$B$10))/4)/4,0))</f>
        <v>1234448.24022274</v>
      </c>
      <c r="G53" s="13" t="n">
        <f aca="false">IF($A53&lt;=$G$4,$E$4*$F$4,IF(C53&gt;=$B$8,E53*$B$4*(1+$B$5)^(($G$4+$B$8+D53*($B$8+$B$10))/4),0))</f>
        <v>4937792.96089095</v>
      </c>
      <c r="H53" s="13" t="n">
        <f aca="false">IF($A53&lt;=$G$4,0,IF(C53=0,E53*$B$6*(1+$B$7)^(($G$4+D53*($B$8+$B$10))/4),0)+IF(C53=$B$8,$B$11*$B$4*(1+$B$5)^(($G$4+$B$8+D53*($B$8+$B$10))/4)*E53,0))</f>
        <v>0</v>
      </c>
      <c r="I53" s="23" t="n">
        <f aca="false">IF($A53&lt;=$G$4,0,IF(C53&lt;$B$8,E53,0))</f>
        <v>0</v>
      </c>
      <c r="J53" s="23" t="n">
        <f aca="false">$A53-$G$5-1</f>
        <v>23</v>
      </c>
      <c r="K53" s="23" t="n">
        <f aca="false">IF(J53&lt;0,-1,MOD(J53,$B$8+$B$10))</f>
        <v>23</v>
      </c>
      <c r="L53" s="23" t="n">
        <f aca="false">IF(J53&lt;0,0,INT(J53/($B$8+$B$10)))</f>
        <v>0</v>
      </c>
      <c r="M53" s="23" t="n">
        <f aca="false">IF($A53&lt;=$G$5,$E$5,$E$5*(1-$H$5)^(L53+1))</f>
        <v>0</v>
      </c>
      <c r="N53" s="13" t="n">
        <f aca="false">IF($A53&lt;=$G$5,$E$5*$F$5/4,IF(K53&gt;=$B$8+$B$9,M53*$B$4*(1+$B$5)^(($G$5+$B$8+L53*($B$8+$B$10))/4)/4,0))</f>
        <v>0</v>
      </c>
      <c r="O53" s="13" t="n">
        <f aca="false">IF($A53&lt;=$G$5,$E$5*$F$5,IF(K53&gt;=$B$8,M53*$B$4*(1+$B$5)^(($G$5+$B$8+L53*($B$8+$B$10))/4),0))</f>
        <v>0</v>
      </c>
      <c r="P53" s="13" t="n">
        <f aca="false">IF($A53&lt;=$G$5,0,IF(K53=0,M53*$B$6*(1+$B$7)^(($G$5+L53*($B$8+$B$10))/4),0)+IF(K53=$B$8,$B$11*$B$4*(1+$B$5)^(($G$5+$B$8+L53*($B$8+$B$10))/4)*M53,0))</f>
        <v>0</v>
      </c>
      <c r="Q53" s="23" t="n">
        <f aca="false">IF($A53&lt;=$G$5,0,IF(K53&lt;$B$8,M53,0))</f>
        <v>0</v>
      </c>
      <c r="R53" s="23" t="n">
        <f aca="false">$A53-$G$6-1</f>
        <v>23</v>
      </c>
      <c r="S53" s="23" t="n">
        <f aca="false">IF(R53&lt;0,-1,MOD(R53,$B$8+$B$10))</f>
        <v>23</v>
      </c>
      <c r="T53" s="23" t="n">
        <f aca="false">IF(R53&lt;0,0,INT(R53/($B$8+$B$10)))</f>
        <v>0</v>
      </c>
      <c r="U53" s="23" t="n">
        <f aca="false">IF($A53&lt;=$G$6,$E$6,$E$6*(1-$H$6)^(T53+1))</f>
        <v>0</v>
      </c>
      <c r="V53" s="13" t="n">
        <f aca="false">IF($A53&lt;=$G$6,$E$6*$F$6/4,IF(S53&gt;=$B$8+$B$9,U53*$B$4*(1+$B$5)^(($G$6+$B$8+T53*($B$8+$B$10))/4)/4,0))</f>
        <v>0</v>
      </c>
      <c r="W53" s="13" t="n">
        <f aca="false">IF($A53&lt;=$G$6,$E$6*$F$6,IF(S53&gt;=$B$8,U53*$B$4*(1+$B$5)^(($G$6+$B$8+T53*($B$8+$B$10))/4),0))</f>
        <v>0</v>
      </c>
      <c r="X53" s="13" t="n">
        <f aca="false">IF($A53&lt;=$G$6,0,IF(S53=0,U53*$B$6*(1+$B$7)^(($G$6+T53*($B$8+$B$10))/4),0)+IF(S53=$B$8,$B$11*$B$4*(1+$B$5)^(($G$6+$B$8+T53*($B$8+$B$10))/4)*U53,0))</f>
        <v>0</v>
      </c>
      <c r="Y53" s="23" t="n">
        <f aca="false">IF($A53&lt;=$G$6,0,IF(S53&lt;$B$8,U53,0))</f>
        <v>0</v>
      </c>
      <c r="Z53" s="23" t="n">
        <f aca="false">$A53-$G$7-1</f>
        <v>23</v>
      </c>
      <c r="AA53" s="23" t="n">
        <f aca="false">IF(Z53&lt;0,-1,MOD(Z53,$B$8+$B$10))</f>
        <v>23</v>
      </c>
      <c r="AB53" s="23" t="n">
        <f aca="false">IF(Z53&lt;0,0,INT(Z53/($B$8+$B$10)))</f>
        <v>0</v>
      </c>
      <c r="AC53" s="23" t="n">
        <f aca="false">IF($A53&lt;=$G$7,$E$7,$E$7*(1-$H$7)^(AB53+1))</f>
        <v>0</v>
      </c>
      <c r="AD53" s="13" t="n">
        <f aca="false">IF($A53&lt;=$G$7,$E$7*$F$7/4,IF(AA53&gt;=$B$8+$B$9,AC53*$B$4*(1+$B$5)^(($G$7+$B$8+AB53*($B$8+$B$10))/4)/4,0))</f>
        <v>0</v>
      </c>
      <c r="AE53" s="13" t="n">
        <f aca="false">IF($A53&lt;=$G$7,$E$7*$F$7,IF(AA53&gt;=$B$8,AC53*$B$4*(1+$B$5)^(($G$7+$B$8+AB53*($B$8+$B$10))/4),0))</f>
        <v>0</v>
      </c>
      <c r="AF53" s="13" t="n">
        <f aca="false">IF($A53&lt;=$G$7,0,IF(AA53=0,AC53*$B$6*(1+$B$7)^(($G$7+AB53*($B$8+$B$10))/4),0)+IF(AA53=$B$8,$B$11*$B$4*(1+$B$5)^(($G$7+$B$8+AB53*($B$8+$B$10))/4)*AC53,0))</f>
        <v>0</v>
      </c>
      <c r="AG53" s="23" t="n">
        <f aca="false">IF($A53&lt;=$G$7,0,IF(AA53&lt;$B$8,AC53,0))</f>
        <v>0</v>
      </c>
      <c r="AH53" s="23" t="n">
        <f aca="false">$A53-$G$8-1</f>
        <v>23</v>
      </c>
      <c r="AI53" s="23" t="n">
        <f aca="false">IF(AH53&lt;0,-1,MOD(AH53,$B$8+$B$10))</f>
        <v>23</v>
      </c>
      <c r="AJ53" s="23" t="n">
        <f aca="false">IF(AH53&lt;0,0,INT(AH53/($B$8+$B$10)))</f>
        <v>0</v>
      </c>
      <c r="AK53" s="23" t="n">
        <f aca="false">IF($A53&lt;=$G$8,$E$8,$E$8*(1-$H$8)^(AJ53+1))</f>
        <v>0</v>
      </c>
      <c r="AL53" s="13" t="n">
        <f aca="false">IF($A53&lt;=$G$8,$E$8*$F$8/4,IF(AI53&gt;=$B$8+$B$9,AK53*$B$4*(1+$B$5)^(($G$8+$B$8+AJ53*($B$8+$B$10))/4)/4,0))</f>
        <v>0</v>
      </c>
      <c r="AM53" s="13" t="n">
        <f aca="false">IF($A53&lt;=$G$8,$E$8*$F$8,IF(AI53&gt;=$B$8,AK53*$B$4*(1+$B$5)^(($G$8+$B$8+AJ53*($B$8+$B$10))/4),0))</f>
        <v>0</v>
      </c>
      <c r="AN53" s="13" t="n">
        <f aca="false">IF($A53&lt;=$G$8,0,IF(AI53=0,AK53*$B$6*(1+$B$7)^(($G$8+AJ53*($B$8+$B$10))/4),0)+IF(AI53=$B$8,$B$11*$B$4*(1+$B$5)^(($G$8+$B$8+AJ53*($B$8+$B$10))/4)*AK53,0))</f>
        <v>0</v>
      </c>
      <c r="AO53" s="23" t="n">
        <f aca="false">IF($A53&lt;=$G$8,0,IF(AI53&lt;$B$8,AK53,0))</f>
        <v>0</v>
      </c>
      <c r="AP53" s="13" t="n">
        <f aca="false">F53+N53+V53+AD53+AL53</f>
        <v>1234448.24022274</v>
      </c>
      <c r="AQ53" s="13" t="n">
        <f aca="false">G53+O53+W53+AE53+AM53</f>
        <v>4937792.96089095</v>
      </c>
      <c r="AR53" s="13" t="n">
        <f aca="false">H53+P53+X53+AF53+AN53+IF($A53=$B$15,$B$14,0)</f>
        <v>0</v>
      </c>
      <c r="AS53" s="23" t="n">
        <f aca="false">I53+Q53+Y53+AG53+AO53</f>
        <v>0</v>
      </c>
      <c r="AT53" s="13" t="n">
        <f aca="false">AP53*(1-$B$12)-AS53*$B$13/4</f>
        <v>1160381.34580937</v>
      </c>
      <c r="AU53" s="13" t="n">
        <f aca="false">IF($A53&lt;=$B$23,$B$22*$E$4/$B$23+$E$4*$B$13/4,0)</f>
        <v>0</v>
      </c>
      <c r="AV53" s="13" t="n">
        <f aca="false">AT53-AR53-AU53</f>
        <v>1160381.34580937</v>
      </c>
      <c r="AW53" s="23" t="n">
        <f aca="false">(1+$B$16)^(-$A53/4)</f>
        <v>0.638993333111354</v>
      </c>
      <c r="AX53" s="13" t="n">
        <f aca="false">AV53*AW53</f>
        <v>741475.94383897</v>
      </c>
      <c r="AY53" s="13" t="n">
        <f aca="false">AV53</f>
        <v>1160381.34580937</v>
      </c>
    </row>
    <row r="54" customFormat="false" ht="15" hidden="false" customHeight="false" outlineLevel="0" collapsed="false">
      <c r="A54" s="0" t="n">
        <v>25</v>
      </c>
      <c r="B54" s="0" t="n">
        <f aca="false">$A54-$G$4-1</f>
        <v>18</v>
      </c>
      <c r="C54" s="0" t="n">
        <f aca="false">IF(B54&lt;0,-1,MOD(B54,$B$8+$B$10))</f>
        <v>18</v>
      </c>
      <c r="D54" s="0" t="n">
        <f aca="false">IF(B54&lt;0,0,INT(B54/($B$8+$B$10)))</f>
        <v>0</v>
      </c>
      <c r="E54" s="0" t="n">
        <f aca="false">IF($A54&lt;=$G$4,$E$4,$E$4*(1-$H$4)^(D54+1))</f>
        <v>12000</v>
      </c>
      <c r="F54" s="13" t="n">
        <f aca="false">IF($A54&lt;=$G$4,$E$4*$F$4/4,IF(C54&gt;=$B$8+$B$9,E54*$B$4*(1+$B$5)^(($G$4+$B$8+D54*($B$8+$B$10))/4)/4,0))</f>
        <v>1234448.24022274</v>
      </c>
      <c r="G54" s="13" t="n">
        <f aca="false">IF($A54&lt;=$G$4,$E$4*$F$4,IF(C54&gt;=$B$8,E54*$B$4*(1+$B$5)^(($G$4+$B$8+D54*($B$8+$B$10))/4),0))</f>
        <v>4937792.96089095</v>
      </c>
      <c r="H54" s="13" t="n">
        <f aca="false">IF($A54&lt;=$G$4,0,IF(C54=0,E54*$B$6*(1+$B$7)^(($G$4+D54*($B$8+$B$10))/4),0)+IF(C54=$B$8,$B$11*$B$4*(1+$B$5)^(($G$4+$B$8+D54*($B$8+$B$10))/4)*E54,0))</f>
        <v>0</v>
      </c>
      <c r="I54" s="23" t="n">
        <f aca="false">IF($A54&lt;=$G$4,0,IF(C54&lt;$B$8,E54,0))</f>
        <v>0</v>
      </c>
      <c r="J54" s="23" t="n">
        <f aca="false">$A54-$G$5-1</f>
        <v>24</v>
      </c>
      <c r="K54" s="23" t="n">
        <f aca="false">IF(J54&lt;0,-1,MOD(J54,$B$8+$B$10))</f>
        <v>24</v>
      </c>
      <c r="L54" s="23" t="n">
        <f aca="false">IF(J54&lt;0,0,INT(J54/($B$8+$B$10)))</f>
        <v>0</v>
      </c>
      <c r="M54" s="23" t="n">
        <f aca="false">IF($A54&lt;=$G$5,$E$5,$E$5*(1-$H$5)^(L54+1))</f>
        <v>0</v>
      </c>
      <c r="N54" s="13" t="n">
        <f aca="false">IF($A54&lt;=$G$5,$E$5*$F$5/4,IF(K54&gt;=$B$8+$B$9,M54*$B$4*(1+$B$5)^(($G$5+$B$8+L54*($B$8+$B$10))/4)/4,0))</f>
        <v>0</v>
      </c>
      <c r="O54" s="13" t="n">
        <f aca="false">IF($A54&lt;=$G$5,$E$5*$F$5,IF(K54&gt;=$B$8,M54*$B$4*(1+$B$5)^(($G$5+$B$8+L54*($B$8+$B$10))/4),0))</f>
        <v>0</v>
      </c>
      <c r="P54" s="13" t="n">
        <f aca="false">IF($A54&lt;=$G$5,0,IF(K54=0,M54*$B$6*(1+$B$7)^(($G$5+L54*($B$8+$B$10))/4),0)+IF(K54=$B$8,$B$11*$B$4*(1+$B$5)^(($G$5+$B$8+L54*($B$8+$B$10))/4)*M54,0))</f>
        <v>0</v>
      </c>
      <c r="Q54" s="23" t="n">
        <f aca="false">IF($A54&lt;=$G$5,0,IF(K54&lt;$B$8,M54,0))</f>
        <v>0</v>
      </c>
      <c r="R54" s="23" t="n">
        <f aca="false">$A54-$G$6-1</f>
        <v>24</v>
      </c>
      <c r="S54" s="23" t="n">
        <f aca="false">IF(R54&lt;0,-1,MOD(R54,$B$8+$B$10))</f>
        <v>24</v>
      </c>
      <c r="T54" s="23" t="n">
        <f aca="false">IF(R54&lt;0,0,INT(R54/($B$8+$B$10)))</f>
        <v>0</v>
      </c>
      <c r="U54" s="23" t="n">
        <f aca="false">IF($A54&lt;=$G$6,$E$6,$E$6*(1-$H$6)^(T54+1))</f>
        <v>0</v>
      </c>
      <c r="V54" s="13" t="n">
        <f aca="false">IF($A54&lt;=$G$6,$E$6*$F$6/4,IF(S54&gt;=$B$8+$B$9,U54*$B$4*(1+$B$5)^(($G$6+$B$8+T54*($B$8+$B$10))/4)/4,0))</f>
        <v>0</v>
      </c>
      <c r="W54" s="13" t="n">
        <f aca="false">IF($A54&lt;=$G$6,$E$6*$F$6,IF(S54&gt;=$B$8,U54*$B$4*(1+$B$5)^(($G$6+$B$8+T54*($B$8+$B$10))/4),0))</f>
        <v>0</v>
      </c>
      <c r="X54" s="13" t="n">
        <f aca="false">IF($A54&lt;=$G$6,0,IF(S54=0,U54*$B$6*(1+$B$7)^(($G$6+T54*($B$8+$B$10))/4),0)+IF(S54=$B$8,$B$11*$B$4*(1+$B$5)^(($G$6+$B$8+T54*($B$8+$B$10))/4)*U54,0))</f>
        <v>0</v>
      </c>
      <c r="Y54" s="23" t="n">
        <f aca="false">IF($A54&lt;=$G$6,0,IF(S54&lt;$B$8,U54,0))</f>
        <v>0</v>
      </c>
      <c r="Z54" s="23" t="n">
        <f aca="false">$A54-$G$7-1</f>
        <v>24</v>
      </c>
      <c r="AA54" s="23" t="n">
        <f aca="false">IF(Z54&lt;0,-1,MOD(Z54,$B$8+$B$10))</f>
        <v>24</v>
      </c>
      <c r="AB54" s="23" t="n">
        <f aca="false">IF(Z54&lt;0,0,INT(Z54/($B$8+$B$10)))</f>
        <v>0</v>
      </c>
      <c r="AC54" s="23" t="n">
        <f aca="false">IF($A54&lt;=$G$7,$E$7,$E$7*(1-$H$7)^(AB54+1))</f>
        <v>0</v>
      </c>
      <c r="AD54" s="13" t="n">
        <f aca="false">IF($A54&lt;=$G$7,$E$7*$F$7/4,IF(AA54&gt;=$B$8+$B$9,AC54*$B$4*(1+$B$5)^(($G$7+$B$8+AB54*($B$8+$B$10))/4)/4,0))</f>
        <v>0</v>
      </c>
      <c r="AE54" s="13" t="n">
        <f aca="false">IF($A54&lt;=$G$7,$E$7*$F$7,IF(AA54&gt;=$B$8,AC54*$B$4*(1+$B$5)^(($G$7+$B$8+AB54*($B$8+$B$10))/4),0))</f>
        <v>0</v>
      </c>
      <c r="AF54" s="13" t="n">
        <f aca="false">IF($A54&lt;=$G$7,0,IF(AA54=0,AC54*$B$6*(1+$B$7)^(($G$7+AB54*($B$8+$B$10))/4),0)+IF(AA54=$B$8,$B$11*$B$4*(1+$B$5)^(($G$7+$B$8+AB54*($B$8+$B$10))/4)*AC54,0))</f>
        <v>0</v>
      </c>
      <c r="AG54" s="23" t="n">
        <f aca="false">IF($A54&lt;=$G$7,0,IF(AA54&lt;$B$8,AC54,0))</f>
        <v>0</v>
      </c>
      <c r="AH54" s="23" t="n">
        <f aca="false">$A54-$G$8-1</f>
        <v>24</v>
      </c>
      <c r="AI54" s="23" t="n">
        <f aca="false">IF(AH54&lt;0,-1,MOD(AH54,$B$8+$B$10))</f>
        <v>24</v>
      </c>
      <c r="AJ54" s="23" t="n">
        <f aca="false">IF(AH54&lt;0,0,INT(AH54/($B$8+$B$10)))</f>
        <v>0</v>
      </c>
      <c r="AK54" s="23" t="n">
        <f aca="false">IF($A54&lt;=$G$8,$E$8,$E$8*(1-$H$8)^(AJ54+1))</f>
        <v>0</v>
      </c>
      <c r="AL54" s="13" t="n">
        <f aca="false">IF($A54&lt;=$G$8,$E$8*$F$8/4,IF(AI54&gt;=$B$8+$B$9,AK54*$B$4*(1+$B$5)^(($G$8+$B$8+AJ54*($B$8+$B$10))/4)/4,0))</f>
        <v>0</v>
      </c>
      <c r="AM54" s="13" t="n">
        <f aca="false">IF($A54&lt;=$G$8,$E$8*$F$8,IF(AI54&gt;=$B$8,AK54*$B$4*(1+$B$5)^(($G$8+$B$8+AJ54*($B$8+$B$10))/4),0))</f>
        <v>0</v>
      </c>
      <c r="AN54" s="13" t="n">
        <f aca="false">IF($A54&lt;=$G$8,0,IF(AI54=0,AK54*$B$6*(1+$B$7)^(($G$8+AJ54*($B$8+$B$10))/4),0)+IF(AI54=$B$8,$B$11*$B$4*(1+$B$5)^(($G$8+$B$8+AJ54*($B$8+$B$10))/4)*AK54,0))</f>
        <v>0</v>
      </c>
      <c r="AO54" s="23" t="n">
        <f aca="false">IF($A54&lt;=$G$8,0,IF(AI54&lt;$B$8,AK54,0))</f>
        <v>0</v>
      </c>
      <c r="AP54" s="13" t="n">
        <f aca="false">F54+N54+V54+AD54+AL54</f>
        <v>1234448.24022274</v>
      </c>
      <c r="AQ54" s="13" t="n">
        <f aca="false">G54+O54+W54+AE54+AM54</f>
        <v>4937792.96089095</v>
      </c>
      <c r="AR54" s="13" t="n">
        <f aca="false">H54+P54+X54+AF54+AN54+IF($A54=$B$15,$B$14,0)</f>
        <v>0</v>
      </c>
      <c r="AS54" s="23" t="n">
        <f aca="false">I54+Q54+Y54+AG54+AO54</f>
        <v>0</v>
      </c>
      <c r="AT54" s="13" t="n">
        <f aca="false">AP54*(1-$B$12)-AS54*$B$13/4</f>
        <v>1160381.34580937</v>
      </c>
      <c r="AU54" s="13" t="n">
        <f aca="false">IF($A54&lt;=$B$23,$B$22*$E$4/$B$23+$E$4*$B$13/4,0)</f>
        <v>0</v>
      </c>
      <c r="AV54" s="13" t="n">
        <f aca="false">AT54-AR54-AU54</f>
        <v>1160381.34580937</v>
      </c>
      <c r="AW54" s="23" t="n">
        <f aca="false">(1+$B$16)^(-$A54/4)</f>
        <v>0.627179720582548</v>
      </c>
      <c r="AX54" s="13" t="n">
        <f aca="false">AV54*AW54</f>
        <v>727767.648233924</v>
      </c>
      <c r="AY54" s="13" t="n">
        <f aca="false">AV54</f>
        <v>1160381.34580937</v>
      </c>
    </row>
    <row r="55" customFormat="false" ht="15" hidden="false" customHeight="false" outlineLevel="0" collapsed="false">
      <c r="A55" s="0" t="n">
        <v>26</v>
      </c>
      <c r="B55" s="0" t="n">
        <f aca="false">$A55-$G$4-1</f>
        <v>19</v>
      </c>
      <c r="C55" s="0" t="n">
        <f aca="false">IF(B55&lt;0,-1,MOD(B55,$B$8+$B$10))</f>
        <v>19</v>
      </c>
      <c r="D55" s="0" t="n">
        <f aca="false">IF(B55&lt;0,0,INT(B55/($B$8+$B$10)))</f>
        <v>0</v>
      </c>
      <c r="E55" s="0" t="n">
        <f aca="false">IF($A55&lt;=$G$4,$E$4,$E$4*(1-$H$4)^(D55+1))</f>
        <v>12000</v>
      </c>
      <c r="F55" s="13" t="n">
        <f aca="false">IF($A55&lt;=$G$4,$E$4*$F$4/4,IF(C55&gt;=$B$8+$B$9,E55*$B$4*(1+$B$5)^(($G$4+$B$8+D55*($B$8+$B$10))/4)/4,0))</f>
        <v>1234448.24022274</v>
      </c>
      <c r="G55" s="13" t="n">
        <f aca="false">IF($A55&lt;=$G$4,$E$4*$F$4,IF(C55&gt;=$B$8,E55*$B$4*(1+$B$5)^(($G$4+$B$8+D55*($B$8+$B$10))/4),0))</f>
        <v>4937792.96089095</v>
      </c>
      <c r="H55" s="13" t="n">
        <f aca="false">IF($A55&lt;=$G$4,0,IF(C55=0,E55*$B$6*(1+$B$7)^(($G$4+D55*($B$8+$B$10))/4),0)+IF(C55=$B$8,$B$11*$B$4*(1+$B$5)^(($G$4+$B$8+D55*($B$8+$B$10))/4)*E55,0))</f>
        <v>0</v>
      </c>
      <c r="I55" s="23" t="n">
        <f aca="false">IF($A55&lt;=$G$4,0,IF(C55&lt;$B$8,E55,0))</f>
        <v>0</v>
      </c>
      <c r="J55" s="23" t="n">
        <f aca="false">$A55-$G$5-1</f>
        <v>25</v>
      </c>
      <c r="K55" s="23" t="n">
        <f aca="false">IF(J55&lt;0,-1,MOD(J55,$B$8+$B$10))</f>
        <v>25</v>
      </c>
      <c r="L55" s="23" t="n">
        <f aca="false">IF(J55&lt;0,0,INT(J55/($B$8+$B$10)))</f>
        <v>0</v>
      </c>
      <c r="M55" s="23" t="n">
        <f aca="false">IF($A55&lt;=$G$5,$E$5,$E$5*(1-$H$5)^(L55+1))</f>
        <v>0</v>
      </c>
      <c r="N55" s="13" t="n">
        <f aca="false">IF($A55&lt;=$G$5,$E$5*$F$5/4,IF(K55&gt;=$B$8+$B$9,M55*$B$4*(1+$B$5)^(($G$5+$B$8+L55*($B$8+$B$10))/4)/4,0))</f>
        <v>0</v>
      </c>
      <c r="O55" s="13" t="n">
        <f aca="false">IF($A55&lt;=$G$5,$E$5*$F$5,IF(K55&gt;=$B$8,M55*$B$4*(1+$B$5)^(($G$5+$B$8+L55*($B$8+$B$10))/4),0))</f>
        <v>0</v>
      </c>
      <c r="P55" s="13" t="n">
        <f aca="false">IF($A55&lt;=$G$5,0,IF(K55=0,M55*$B$6*(1+$B$7)^(($G$5+L55*($B$8+$B$10))/4),0)+IF(K55=$B$8,$B$11*$B$4*(1+$B$5)^(($G$5+$B$8+L55*($B$8+$B$10))/4)*M55,0))</f>
        <v>0</v>
      </c>
      <c r="Q55" s="23" t="n">
        <f aca="false">IF($A55&lt;=$G$5,0,IF(K55&lt;$B$8,M55,0))</f>
        <v>0</v>
      </c>
      <c r="R55" s="23" t="n">
        <f aca="false">$A55-$G$6-1</f>
        <v>25</v>
      </c>
      <c r="S55" s="23" t="n">
        <f aca="false">IF(R55&lt;0,-1,MOD(R55,$B$8+$B$10))</f>
        <v>25</v>
      </c>
      <c r="T55" s="23" t="n">
        <f aca="false">IF(R55&lt;0,0,INT(R55/($B$8+$B$10)))</f>
        <v>0</v>
      </c>
      <c r="U55" s="23" t="n">
        <f aca="false">IF($A55&lt;=$G$6,$E$6,$E$6*(1-$H$6)^(T55+1))</f>
        <v>0</v>
      </c>
      <c r="V55" s="13" t="n">
        <f aca="false">IF($A55&lt;=$G$6,$E$6*$F$6/4,IF(S55&gt;=$B$8+$B$9,U55*$B$4*(1+$B$5)^(($G$6+$B$8+T55*($B$8+$B$10))/4)/4,0))</f>
        <v>0</v>
      </c>
      <c r="W55" s="13" t="n">
        <f aca="false">IF($A55&lt;=$G$6,$E$6*$F$6,IF(S55&gt;=$B$8,U55*$B$4*(1+$B$5)^(($G$6+$B$8+T55*($B$8+$B$10))/4),0))</f>
        <v>0</v>
      </c>
      <c r="X55" s="13" t="n">
        <f aca="false">IF($A55&lt;=$G$6,0,IF(S55=0,U55*$B$6*(1+$B$7)^(($G$6+T55*($B$8+$B$10))/4),0)+IF(S55=$B$8,$B$11*$B$4*(1+$B$5)^(($G$6+$B$8+T55*($B$8+$B$10))/4)*U55,0))</f>
        <v>0</v>
      </c>
      <c r="Y55" s="23" t="n">
        <f aca="false">IF($A55&lt;=$G$6,0,IF(S55&lt;$B$8,U55,0))</f>
        <v>0</v>
      </c>
      <c r="Z55" s="23" t="n">
        <f aca="false">$A55-$G$7-1</f>
        <v>25</v>
      </c>
      <c r="AA55" s="23" t="n">
        <f aca="false">IF(Z55&lt;0,-1,MOD(Z55,$B$8+$B$10))</f>
        <v>25</v>
      </c>
      <c r="AB55" s="23" t="n">
        <f aca="false">IF(Z55&lt;0,0,INT(Z55/($B$8+$B$10)))</f>
        <v>0</v>
      </c>
      <c r="AC55" s="23" t="n">
        <f aca="false">IF($A55&lt;=$G$7,$E$7,$E$7*(1-$H$7)^(AB55+1))</f>
        <v>0</v>
      </c>
      <c r="AD55" s="13" t="n">
        <f aca="false">IF($A55&lt;=$G$7,$E$7*$F$7/4,IF(AA55&gt;=$B$8+$B$9,AC55*$B$4*(1+$B$5)^(($G$7+$B$8+AB55*($B$8+$B$10))/4)/4,0))</f>
        <v>0</v>
      </c>
      <c r="AE55" s="13" t="n">
        <f aca="false">IF($A55&lt;=$G$7,$E$7*$F$7,IF(AA55&gt;=$B$8,AC55*$B$4*(1+$B$5)^(($G$7+$B$8+AB55*($B$8+$B$10))/4),0))</f>
        <v>0</v>
      </c>
      <c r="AF55" s="13" t="n">
        <f aca="false">IF($A55&lt;=$G$7,0,IF(AA55=0,AC55*$B$6*(1+$B$7)^(($G$7+AB55*($B$8+$B$10))/4),0)+IF(AA55=$B$8,$B$11*$B$4*(1+$B$5)^(($G$7+$B$8+AB55*($B$8+$B$10))/4)*AC55,0))</f>
        <v>0</v>
      </c>
      <c r="AG55" s="23" t="n">
        <f aca="false">IF($A55&lt;=$G$7,0,IF(AA55&lt;$B$8,AC55,0))</f>
        <v>0</v>
      </c>
      <c r="AH55" s="23" t="n">
        <f aca="false">$A55-$G$8-1</f>
        <v>25</v>
      </c>
      <c r="AI55" s="23" t="n">
        <f aca="false">IF(AH55&lt;0,-1,MOD(AH55,$B$8+$B$10))</f>
        <v>25</v>
      </c>
      <c r="AJ55" s="23" t="n">
        <f aca="false">IF(AH55&lt;0,0,INT(AH55/($B$8+$B$10)))</f>
        <v>0</v>
      </c>
      <c r="AK55" s="23" t="n">
        <f aca="false">IF($A55&lt;=$G$8,$E$8,$E$8*(1-$H$8)^(AJ55+1))</f>
        <v>0</v>
      </c>
      <c r="AL55" s="13" t="n">
        <f aca="false">IF($A55&lt;=$G$8,$E$8*$F$8/4,IF(AI55&gt;=$B$8+$B$9,AK55*$B$4*(1+$B$5)^(($G$8+$B$8+AJ55*($B$8+$B$10))/4)/4,0))</f>
        <v>0</v>
      </c>
      <c r="AM55" s="13" t="n">
        <f aca="false">IF($A55&lt;=$G$8,$E$8*$F$8,IF(AI55&gt;=$B$8,AK55*$B$4*(1+$B$5)^(($G$8+$B$8+AJ55*($B$8+$B$10))/4),0))</f>
        <v>0</v>
      </c>
      <c r="AN55" s="13" t="n">
        <f aca="false">IF($A55&lt;=$G$8,0,IF(AI55=0,AK55*$B$6*(1+$B$7)^(($G$8+AJ55*($B$8+$B$10))/4),0)+IF(AI55=$B$8,$B$11*$B$4*(1+$B$5)^(($G$8+$B$8+AJ55*($B$8+$B$10))/4)*AK55,0))</f>
        <v>0</v>
      </c>
      <c r="AO55" s="23" t="n">
        <f aca="false">IF($A55&lt;=$G$8,0,IF(AI55&lt;$B$8,AK55,0))</f>
        <v>0</v>
      </c>
      <c r="AP55" s="13" t="n">
        <f aca="false">F55+N55+V55+AD55+AL55</f>
        <v>1234448.24022274</v>
      </c>
      <c r="AQ55" s="13" t="n">
        <f aca="false">G55+O55+W55+AE55+AM55</f>
        <v>4937792.96089095</v>
      </c>
      <c r="AR55" s="13" t="n">
        <f aca="false">H55+P55+X55+AF55+AN55+IF($A55=$B$15,$B$14,0)</f>
        <v>0</v>
      </c>
      <c r="AS55" s="23" t="n">
        <f aca="false">I55+Q55+Y55+AG55+AO55</f>
        <v>0</v>
      </c>
      <c r="AT55" s="13" t="n">
        <f aca="false">AP55*(1-$B$12)-AS55*$B$13/4</f>
        <v>1160381.34580937</v>
      </c>
      <c r="AU55" s="13" t="n">
        <f aca="false">IF($A55&lt;=$B$23,$B$22*$E$4/$B$23+$E$4*$B$13/4,0)</f>
        <v>0</v>
      </c>
      <c r="AV55" s="13" t="n">
        <f aca="false">AT55-AR55-AU55</f>
        <v>1160381.34580937</v>
      </c>
      <c r="AW55" s="23" t="n">
        <f aca="false">(1+$B$16)^(-$A55/4)</f>
        <v>0.615584516343389</v>
      </c>
      <c r="AX55" s="13" t="n">
        <f aca="false">AV55*AW55</f>
        <v>714312.789533954</v>
      </c>
      <c r="AY55" s="13" t="n">
        <f aca="false">AV55</f>
        <v>1160381.34580937</v>
      </c>
    </row>
    <row r="56" customFormat="false" ht="15" hidden="false" customHeight="false" outlineLevel="0" collapsed="false">
      <c r="A56" s="0" t="n">
        <v>27</v>
      </c>
      <c r="B56" s="0" t="n">
        <f aca="false">$A56-$G$4-1</f>
        <v>20</v>
      </c>
      <c r="C56" s="0" t="n">
        <f aca="false">IF(B56&lt;0,-1,MOD(B56,$B$8+$B$10))</f>
        <v>20</v>
      </c>
      <c r="D56" s="0" t="n">
        <f aca="false">IF(B56&lt;0,0,INT(B56/($B$8+$B$10)))</f>
        <v>0</v>
      </c>
      <c r="E56" s="0" t="n">
        <f aca="false">IF($A56&lt;=$G$4,$E$4,$E$4*(1-$H$4)^(D56+1))</f>
        <v>12000</v>
      </c>
      <c r="F56" s="13" t="n">
        <f aca="false">IF($A56&lt;=$G$4,$E$4*$F$4/4,IF(C56&gt;=$B$8+$B$9,E56*$B$4*(1+$B$5)^(($G$4+$B$8+D56*($B$8+$B$10))/4)/4,0))</f>
        <v>1234448.24022274</v>
      </c>
      <c r="G56" s="13" t="n">
        <f aca="false">IF($A56&lt;=$G$4,$E$4*$F$4,IF(C56&gt;=$B$8,E56*$B$4*(1+$B$5)^(($G$4+$B$8+D56*($B$8+$B$10))/4),0))</f>
        <v>4937792.96089095</v>
      </c>
      <c r="H56" s="13" t="n">
        <f aca="false">IF($A56&lt;=$G$4,0,IF(C56=0,E56*$B$6*(1+$B$7)^(($G$4+D56*($B$8+$B$10))/4),0)+IF(C56=$B$8,$B$11*$B$4*(1+$B$5)^(($G$4+$B$8+D56*($B$8+$B$10))/4)*E56,0))</f>
        <v>0</v>
      </c>
      <c r="I56" s="23" t="n">
        <f aca="false">IF($A56&lt;=$G$4,0,IF(C56&lt;$B$8,E56,0))</f>
        <v>0</v>
      </c>
      <c r="J56" s="23" t="n">
        <f aca="false">$A56-$G$5-1</f>
        <v>26</v>
      </c>
      <c r="K56" s="23" t="n">
        <f aca="false">IF(J56&lt;0,-1,MOD(J56,$B$8+$B$10))</f>
        <v>26</v>
      </c>
      <c r="L56" s="23" t="n">
        <f aca="false">IF(J56&lt;0,0,INT(J56/($B$8+$B$10)))</f>
        <v>0</v>
      </c>
      <c r="M56" s="23" t="n">
        <f aca="false">IF($A56&lt;=$G$5,$E$5,$E$5*(1-$H$5)^(L56+1))</f>
        <v>0</v>
      </c>
      <c r="N56" s="13" t="n">
        <f aca="false">IF($A56&lt;=$G$5,$E$5*$F$5/4,IF(K56&gt;=$B$8+$B$9,M56*$B$4*(1+$B$5)^(($G$5+$B$8+L56*($B$8+$B$10))/4)/4,0))</f>
        <v>0</v>
      </c>
      <c r="O56" s="13" t="n">
        <f aca="false">IF($A56&lt;=$G$5,$E$5*$F$5,IF(K56&gt;=$B$8,M56*$B$4*(1+$B$5)^(($G$5+$B$8+L56*($B$8+$B$10))/4),0))</f>
        <v>0</v>
      </c>
      <c r="P56" s="13" t="n">
        <f aca="false">IF($A56&lt;=$G$5,0,IF(K56=0,M56*$B$6*(1+$B$7)^(($G$5+L56*($B$8+$B$10))/4),0)+IF(K56=$B$8,$B$11*$B$4*(1+$B$5)^(($G$5+$B$8+L56*($B$8+$B$10))/4)*M56,0))</f>
        <v>0</v>
      </c>
      <c r="Q56" s="23" t="n">
        <f aca="false">IF($A56&lt;=$G$5,0,IF(K56&lt;$B$8,M56,0))</f>
        <v>0</v>
      </c>
      <c r="R56" s="23" t="n">
        <f aca="false">$A56-$G$6-1</f>
        <v>26</v>
      </c>
      <c r="S56" s="23" t="n">
        <f aca="false">IF(R56&lt;0,-1,MOD(R56,$B$8+$B$10))</f>
        <v>26</v>
      </c>
      <c r="T56" s="23" t="n">
        <f aca="false">IF(R56&lt;0,0,INT(R56/($B$8+$B$10)))</f>
        <v>0</v>
      </c>
      <c r="U56" s="23" t="n">
        <f aca="false">IF($A56&lt;=$G$6,$E$6,$E$6*(1-$H$6)^(T56+1))</f>
        <v>0</v>
      </c>
      <c r="V56" s="13" t="n">
        <f aca="false">IF($A56&lt;=$G$6,$E$6*$F$6/4,IF(S56&gt;=$B$8+$B$9,U56*$B$4*(1+$B$5)^(($G$6+$B$8+T56*($B$8+$B$10))/4)/4,0))</f>
        <v>0</v>
      </c>
      <c r="W56" s="13" t="n">
        <f aca="false">IF($A56&lt;=$G$6,$E$6*$F$6,IF(S56&gt;=$B$8,U56*$B$4*(1+$B$5)^(($G$6+$B$8+T56*($B$8+$B$10))/4),0))</f>
        <v>0</v>
      </c>
      <c r="X56" s="13" t="n">
        <f aca="false">IF($A56&lt;=$G$6,0,IF(S56=0,U56*$B$6*(1+$B$7)^(($G$6+T56*($B$8+$B$10))/4),0)+IF(S56=$B$8,$B$11*$B$4*(1+$B$5)^(($G$6+$B$8+T56*($B$8+$B$10))/4)*U56,0))</f>
        <v>0</v>
      </c>
      <c r="Y56" s="23" t="n">
        <f aca="false">IF($A56&lt;=$G$6,0,IF(S56&lt;$B$8,U56,0))</f>
        <v>0</v>
      </c>
      <c r="Z56" s="23" t="n">
        <f aca="false">$A56-$G$7-1</f>
        <v>26</v>
      </c>
      <c r="AA56" s="23" t="n">
        <f aca="false">IF(Z56&lt;0,-1,MOD(Z56,$B$8+$B$10))</f>
        <v>26</v>
      </c>
      <c r="AB56" s="23" t="n">
        <f aca="false">IF(Z56&lt;0,0,INT(Z56/($B$8+$B$10)))</f>
        <v>0</v>
      </c>
      <c r="AC56" s="23" t="n">
        <f aca="false">IF($A56&lt;=$G$7,$E$7,$E$7*(1-$H$7)^(AB56+1))</f>
        <v>0</v>
      </c>
      <c r="AD56" s="13" t="n">
        <f aca="false">IF($A56&lt;=$G$7,$E$7*$F$7/4,IF(AA56&gt;=$B$8+$B$9,AC56*$B$4*(1+$B$5)^(($G$7+$B$8+AB56*($B$8+$B$10))/4)/4,0))</f>
        <v>0</v>
      </c>
      <c r="AE56" s="13" t="n">
        <f aca="false">IF($A56&lt;=$G$7,$E$7*$F$7,IF(AA56&gt;=$B$8,AC56*$B$4*(1+$B$5)^(($G$7+$B$8+AB56*($B$8+$B$10))/4),0))</f>
        <v>0</v>
      </c>
      <c r="AF56" s="13" t="n">
        <f aca="false">IF($A56&lt;=$G$7,0,IF(AA56=0,AC56*$B$6*(1+$B$7)^(($G$7+AB56*($B$8+$B$10))/4),0)+IF(AA56=$B$8,$B$11*$B$4*(1+$B$5)^(($G$7+$B$8+AB56*($B$8+$B$10))/4)*AC56,0))</f>
        <v>0</v>
      </c>
      <c r="AG56" s="23" t="n">
        <f aca="false">IF($A56&lt;=$G$7,0,IF(AA56&lt;$B$8,AC56,0))</f>
        <v>0</v>
      </c>
      <c r="AH56" s="23" t="n">
        <f aca="false">$A56-$G$8-1</f>
        <v>26</v>
      </c>
      <c r="AI56" s="23" t="n">
        <f aca="false">IF(AH56&lt;0,-1,MOD(AH56,$B$8+$B$10))</f>
        <v>26</v>
      </c>
      <c r="AJ56" s="23" t="n">
        <f aca="false">IF(AH56&lt;0,0,INT(AH56/($B$8+$B$10)))</f>
        <v>0</v>
      </c>
      <c r="AK56" s="23" t="n">
        <f aca="false">IF($A56&lt;=$G$8,$E$8,$E$8*(1-$H$8)^(AJ56+1))</f>
        <v>0</v>
      </c>
      <c r="AL56" s="13" t="n">
        <f aca="false">IF($A56&lt;=$G$8,$E$8*$F$8/4,IF(AI56&gt;=$B$8+$B$9,AK56*$B$4*(1+$B$5)^(($G$8+$B$8+AJ56*($B$8+$B$10))/4)/4,0))</f>
        <v>0</v>
      </c>
      <c r="AM56" s="13" t="n">
        <f aca="false">IF($A56&lt;=$G$8,$E$8*$F$8,IF(AI56&gt;=$B$8,AK56*$B$4*(1+$B$5)^(($G$8+$B$8+AJ56*($B$8+$B$10))/4),0))</f>
        <v>0</v>
      </c>
      <c r="AN56" s="13" t="n">
        <f aca="false">IF($A56&lt;=$G$8,0,IF(AI56=0,AK56*$B$6*(1+$B$7)^(($G$8+AJ56*($B$8+$B$10))/4),0)+IF(AI56=$B$8,$B$11*$B$4*(1+$B$5)^(($G$8+$B$8+AJ56*($B$8+$B$10))/4)*AK56,0))</f>
        <v>0</v>
      </c>
      <c r="AO56" s="23" t="n">
        <f aca="false">IF($A56&lt;=$G$8,0,IF(AI56&lt;$B$8,AK56,0))</f>
        <v>0</v>
      </c>
      <c r="AP56" s="13" t="n">
        <f aca="false">F56+N56+V56+AD56+AL56</f>
        <v>1234448.24022274</v>
      </c>
      <c r="AQ56" s="13" t="n">
        <f aca="false">G56+O56+W56+AE56+AM56</f>
        <v>4937792.96089095</v>
      </c>
      <c r="AR56" s="13" t="n">
        <f aca="false">H56+P56+X56+AF56+AN56+IF($A56=$B$15,$B$14,0)</f>
        <v>0</v>
      </c>
      <c r="AS56" s="23" t="n">
        <f aca="false">I56+Q56+Y56+AG56+AO56</f>
        <v>0</v>
      </c>
      <c r="AT56" s="13" t="n">
        <f aca="false">AP56*(1-$B$12)-AS56*$B$13/4</f>
        <v>1160381.34580937</v>
      </c>
      <c r="AU56" s="13" t="n">
        <f aca="false">IF($A56&lt;=$B$23,$B$22*$E$4/$B$23+$E$4*$B$13/4,0)</f>
        <v>0</v>
      </c>
      <c r="AV56" s="13" t="n">
        <f aca="false">AT56-AR56-AU56</f>
        <v>1160381.34580937</v>
      </c>
      <c r="AW56" s="23" t="n">
        <f aca="false">(1+$B$16)^(-$A56/4)</f>
        <v>0.604203682494304</v>
      </c>
      <c r="AX56" s="13" t="n">
        <f aca="false">AV56*AW56</f>
        <v>701106.68223572</v>
      </c>
      <c r="AY56" s="13" t="n">
        <f aca="false">AV56</f>
        <v>1160381.34580937</v>
      </c>
    </row>
    <row r="57" customFormat="false" ht="15" hidden="false" customHeight="false" outlineLevel="0" collapsed="false">
      <c r="A57" s="0" t="n">
        <v>28</v>
      </c>
      <c r="B57" s="0" t="n">
        <f aca="false">$A57-$G$4-1</f>
        <v>21</v>
      </c>
      <c r="C57" s="0" t="n">
        <f aca="false">IF(B57&lt;0,-1,MOD(B57,$B$8+$B$10))</f>
        <v>21</v>
      </c>
      <c r="D57" s="0" t="n">
        <f aca="false">IF(B57&lt;0,0,INT(B57/($B$8+$B$10)))</f>
        <v>0</v>
      </c>
      <c r="E57" s="0" t="n">
        <f aca="false">IF($A57&lt;=$G$4,$E$4,$E$4*(1-$H$4)^(D57+1))</f>
        <v>12000</v>
      </c>
      <c r="F57" s="13" t="n">
        <f aca="false">IF($A57&lt;=$G$4,$E$4*$F$4/4,IF(C57&gt;=$B$8+$B$9,E57*$B$4*(1+$B$5)^(($G$4+$B$8+D57*($B$8+$B$10))/4)/4,0))</f>
        <v>1234448.24022274</v>
      </c>
      <c r="G57" s="13" t="n">
        <f aca="false">IF($A57&lt;=$G$4,$E$4*$F$4,IF(C57&gt;=$B$8,E57*$B$4*(1+$B$5)^(($G$4+$B$8+D57*($B$8+$B$10))/4),0))</f>
        <v>4937792.96089095</v>
      </c>
      <c r="H57" s="13" t="n">
        <f aca="false">IF($A57&lt;=$G$4,0,IF(C57=0,E57*$B$6*(1+$B$7)^(($G$4+D57*($B$8+$B$10))/4),0)+IF(C57=$B$8,$B$11*$B$4*(1+$B$5)^(($G$4+$B$8+D57*($B$8+$B$10))/4)*E57,0))</f>
        <v>0</v>
      </c>
      <c r="I57" s="23" t="n">
        <f aca="false">IF($A57&lt;=$G$4,0,IF(C57&lt;$B$8,E57,0))</f>
        <v>0</v>
      </c>
      <c r="J57" s="23" t="n">
        <f aca="false">$A57-$G$5-1</f>
        <v>27</v>
      </c>
      <c r="K57" s="23" t="n">
        <f aca="false">IF(J57&lt;0,-1,MOD(J57,$B$8+$B$10))</f>
        <v>27</v>
      </c>
      <c r="L57" s="23" t="n">
        <f aca="false">IF(J57&lt;0,0,INT(J57/($B$8+$B$10)))</f>
        <v>0</v>
      </c>
      <c r="M57" s="23" t="n">
        <f aca="false">IF($A57&lt;=$G$5,$E$5,$E$5*(1-$H$5)^(L57+1))</f>
        <v>0</v>
      </c>
      <c r="N57" s="13" t="n">
        <f aca="false">IF($A57&lt;=$G$5,$E$5*$F$5/4,IF(K57&gt;=$B$8+$B$9,M57*$B$4*(1+$B$5)^(($G$5+$B$8+L57*($B$8+$B$10))/4)/4,0))</f>
        <v>0</v>
      </c>
      <c r="O57" s="13" t="n">
        <f aca="false">IF($A57&lt;=$G$5,$E$5*$F$5,IF(K57&gt;=$B$8,M57*$B$4*(1+$B$5)^(($G$5+$B$8+L57*($B$8+$B$10))/4),0))</f>
        <v>0</v>
      </c>
      <c r="P57" s="13" t="n">
        <f aca="false">IF($A57&lt;=$G$5,0,IF(K57=0,M57*$B$6*(1+$B$7)^(($G$5+L57*($B$8+$B$10))/4),0)+IF(K57=$B$8,$B$11*$B$4*(1+$B$5)^(($G$5+$B$8+L57*($B$8+$B$10))/4)*M57,0))</f>
        <v>0</v>
      </c>
      <c r="Q57" s="23" t="n">
        <f aca="false">IF($A57&lt;=$G$5,0,IF(K57&lt;$B$8,M57,0))</f>
        <v>0</v>
      </c>
      <c r="R57" s="23" t="n">
        <f aca="false">$A57-$G$6-1</f>
        <v>27</v>
      </c>
      <c r="S57" s="23" t="n">
        <f aca="false">IF(R57&lt;0,-1,MOD(R57,$B$8+$B$10))</f>
        <v>27</v>
      </c>
      <c r="T57" s="23" t="n">
        <f aca="false">IF(R57&lt;0,0,INT(R57/($B$8+$B$10)))</f>
        <v>0</v>
      </c>
      <c r="U57" s="23" t="n">
        <f aca="false">IF($A57&lt;=$G$6,$E$6,$E$6*(1-$H$6)^(T57+1))</f>
        <v>0</v>
      </c>
      <c r="V57" s="13" t="n">
        <f aca="false">IF($A57&lt;=$G$6,$E$6*$F$6/4,IF(S57&gt;=$B$8+$B$9,U57*$B$4*(1+$B$5)^(($G$6+$B$8+T57*($B$8+$B$10))/4)/4,0))</f>
        <v>0</v>
      </c>
      <c r="W57" s="13" t="n">
        <f aca="false">IF($A57&lt;=$G$6,$E$6*$F$6,IF(S57&gt;=$B$8,U57*$B$4*(1+$B$5)^(($G$6+$B$8+T57*($B$8+$B$10))/4),0))</f>
        <v>0</v>
      </c>
      <c r="X57" s="13" t="n">
        <f aca="false">IF($A57&lt;=$G$6,0,IF(S57=0,U57*$B$6*(1+$B$7)^(($G$6+T57*($B$8+$B$10))/4),0)+IF(S57=$B$8,$B$11*$B$4*(1+$B$5)^(($G$6+$B$8+T57*($B$8+$B$10))/4)*U57,0))</f>
        <v>0</v>
      </c>
      <c r="Y57" s="23" t="n">
        <f aca="false">IF($A57&lt;=$G$6,0,IF(S57&lt;$B$8,U57,0))</f>
        <v>0</v>
      </c>
      <c r="Z57" s="23" t="n">
        <f aca="false">$A57-$G$7-1</f>
        <v>27</v>
      </c>
      <c r="AA57" s="23" t="n">
        <f aca="false">IF(Z57&lt;0,-1,MOD(Z57,$B$8+$B$10))</f>
        <v>27</v>
      </c>
      <c r="AB57" s="23" t="n">
        <f aca="false">IF(Z57&lt;0,0,INT(Z57/($B$8+$B$10)))</f>
        <v>0</v>
      </c>
      <c r="AC57" s="23" t="n">
        <f aca="false">IF($A57&lt;=$G$7,$E$7,$E$7*(1-$H$7)^(AB57+1))</f>
        <v>0</v>
      </c>
      <c r="AD57" s="13" t="n">
        <f aca="false">IF($A57&lt;=$G$7,$E$7*$F$7/4,IF(AA57&gt;=$B$8+$B$9,AC57*$B$4*(1+$B$5)^(($G$7+$B$8+AB57*($B$8+$B$10))/4)/4,0))</f>
        <v>0</v>
      </c>
      <c r="AE57" s="13" t="n">
        <f aca="false">IF($A57&lt;=$G$7,$E$7*$F$7,IF(AA57&gt;=$B$8,AC57*$B$4*(1+$B$5)^(($G$7+$B$8+AB57*($B$8+$B$10))/4),0))</f>
        <v>0</v>
      </c>
      <c r="AF57" s="13" t="n">
        <f aca="false">IF($A57&lt;=$G$7,0,IF(AA57=0,AC57*$B$6*(1+$B$7)^(($G$7+AB57*($B$8+$B$10))/4),0)+IF(AA57=$B$8,$B$11*$B$4*(1+$B$5)^(($G$7+$B$8+AB57*($B$8+$B$10))/4)*AC57,0))</f>
        <v>0</v>
      </c>
      <c r="AG57" s="23" t="n">
        <f aca="false">IF($A57&lt;=$G$7,0,IF(AA57&lt;$B$8,AC57,0))</f>
        <v>0</v>
      </c>
      <c r="AH57" s="23" t="n">
        <f aca="false">$A57-$G$8-1</f>
        <v>27</v>
      </c>
      <c r="AI57" s="23" t="n">
        <f aca="false">IF(AH57&lt;0,-1,MOD(AH57,$B$8+$B$10))</f>
        <v>27</v>
      </c>
      <c r="AJ57" s="23" t="n">
        <f aca="false">IF(AH57&lt;0,0,INT(AH57/($B$8+$B$10)))</f>
        <v>0</v>
      </c>
      <c r="AK57" s="23" t="n">
        <f aca="false">IF($A57&lt;=$G$8,$E$8,$E$8*(1-$H$8)^(AJ57+1))</f>
        <v>0</v>
      </c>
      <c r="AL57" s="13" t="n">
        <f aca="false">IF($A57&lt;=$G$8,$E$8*$F$8/4,IF(AI57&gt;=$B$8+$B$9,AK57*$B$4*(1+$B$5)^(($G$8+$B$8+AJ57*($B$8+$B$10))/4)/4,0))</f>
        <v>0</v>
      </c>
      <c r="AM57" s="13" t="n">
        <f aca="false">IF($A57&lt;=$G$8,$E$8*$F$8,IF(AI57&gt;=$B$8,AK57*$B$4*(1+$B$5)^(($G$8+$B$8+AJ57*($B$8+$B$10))/4),0))</f>
        <v>0</v>
      </c>
      <c r="AN57" s="13" t="n">
        <f aca="false">IF($A57&lt;=$G$8,0,IF(AI57=0,AK57*$B$6*(1+$B$7)^(($G$8+AJ57*($B$8+$B$10))/4),0)+IF(AI57=$B$8,$B$11*$B$4*(1+$B$5)^(($G$8+$B$8+AJ57*($B$8+$B$10))/4)*AK57,0))</f>
        <v>0</v>
      </c>
      <c r="AO57" s="23" t="n">
        <f aca="false">IF($A57&lt;=$G$8,0,IF(AI57&lt;$B$8,AK57,0))</f>
        <v>0</v>
      </c>
      <c r="AP57" s="13" t="n">
        <f aca="false">F57+N57+V57+AD57+AL57</f>
        <v>1234448.24022274</v>
      </c>
      <c r="AQ57" s="13" t="n">
        <f aca="false">G57+O57+W57+AE57+AM57</f>
        <v>4937792.96089095</v>
      </c>
      <c r="AR57" s="13" t="n">
        <f aca="false">H57+P57+X57+AF57+AN57+IF($A57=$B$15,$B$14,0)</f>
        <v>0</v>
      </c>
      <c r="AS57" s="23" t="n">
        <f aca="false">I57+Q57+Y57+AG57+AO57</f>
        <v>0</v>
      </c>
      <c r="AT57" s="13" t="n">
        <f aca="false">AP57*(1-$B$12)-AS57*$B$13/4</f>
        <v>1160381.34580937</v>
      </c>
      <c r="AU57" s="13" t="n">
        <f aca="false">IF($A57&lt;=$B$23,$B$22*$E$4/$B$23+$E$4*$B$13/4,0)</f>
        <v>0</v>
      </c>
      <c r="AV57" s="13" t="n">
        <f aca="false">AT57-AR57-AU57</f>
        <v>1160381.34580937</v>
      </c>
      <c r="AW57" s="23" t="n">
        <f aca="false">(1+$B$16)^(-$A57/4)</f>
        <v>0.5930332557878</v>
      </c>
      <c r="AX57" s="13" t="n">
        <f aca="false">AV57*AW57</f>
        <v>688144.727460761</v>
      </c>
      <c r="AY57" s="13" t="n">
        <f aca="false">AV57</f>
        <v>1160381.34580937</v>
      </c>
    </row>
    <row r="58" customFormat="false" ht="15" hidden="false" customHeight="false" outlineLevel="0" collapsed="false">
      <c r="A58" s="0" t="n">
        <v>29</v>
      </c>
      <c r="B58" s="0" t="n">
        <f aca="false">$A58-$G$4-1</f>
        <v>22</v>
      </c>
      <c r="C58" s="0" t="n">
        <f aca="false">IF(B58&lt;0,-1,MOD(B58,$B$8+$B$10))</f>
        <v>22</v>
      </c>
      <c r="D58" s="0" t="n">
        <f aca="false">IF(B58&lt;0,0,INT(B58/($B$8+$B$10)))</f>
        <v>0</v>
      </c>
      <c r="E58" s="0" t="n">
        <f aca="false">IF($A58&lt;=$G$4,$E$4,$E$4*(1-$H$4)^(D58+1))</f>
        <v>12000</v>
      </c>
      <c r="F58" s="13" t="n">
        <f aca="false">IF($A58&lt;=$G$4,$E$4*$F$4/4,IF(C58&gt;=$B$8+$B$9,E58*$B$4*(1+$B$5)^(($G$4+$B$8+D58*($B$8+$B$10))/4)/4,0))</f>
        <v>1234448.24022274</v>
      </c>
      <c r="G58" s="13" t="n">
        <f aca="false">IF($A58&lt;=$G$4,$E$4*$F$4,IF(C58&gt;=$B$8,E58*$B$4*(1+$B$5)^(($G$4+$B$8+D58*($B$8+$B$10))/4),0))</f>
        <v>4937792.96089095</v>
      </c>
      <c r="H58" s="13" t="n">
        <f aca="false">IF($A58&lt;=$G$4,0,IF(C58=0,E58*$B$6*(1+$B$7)^(($G$4+D58*($B$8+$B$10))/4),0)+IF(C58=$B$8,$B$11*$B$4*(1+$B$5)^(($G$4+$B$8+D58*($B$8+$B$10))/4)*E58,0))</f>
        <v>0</v>
      </c>
      <c r="I58" s="23" t="n">
        <f aca="false">IF($A58&lt;=$G$4,0,IF(C58&lt;$B$8,E58,0))</f>
        <v>0</v>
      </c>
      <c r="J58" s="23" t="n">
        <f aca="false">$A58-$G$5-1</f>
        <v>28</v>
      </c>
      <c r="K58" s="23" t="n">
        <f aca="false">IF(J58&lt;0,-1,MOD(J58,$B$8+$B$10))</f>
        <v>28</v>
      </c>
      <c r="L58" s="23" t="n">
        <f aca="false">IF(J58&lt;0,0,INT(J58/($B$8+$B$10)))</f>
        <v>0</v>
      </c>
      <c r="M58" s="23" t="n">
        <f aca="false">IF($A58&lt;=$G$5,$E$5,$E$5*(1-$H$5)^(L58+1))</f>
        <v>0</v>
      </c>
      <c r="N58" s="13" t="n">
        <f aca="false">IF($A58&lt;=$G$5,$E$5*$F$5/4,IF(K58&gt;=$B$8+$B$9,M58*$B$4*(1+$B$5)^(($G$5+$B$8+L58*($B$8+$B$10))/4)/4,0))</f>
        <v>0</v>
      </c>
      <c r="O58" s="13" t="n">
        <f aca="false">IF($A58&lt;=$G$5,$E$5*$F$5,IF(K58&gt;=$B$8,M58*$B$4*(1+$B$5)^(($G$5+$B$8+L58*($B$8+$B$10))/4),0))</f>
        <v>0</v>
      </c>
      <c r="P58" s="13" t="n">
        <f aca="false">IF($A58&lt;=$G$5,0,IF(K58=0,M58*$B$6*(1+$B$7)^(($G$5+L58*($B$8+$B$10))/4),0)+IF(K58=$B$8,$B$11*$B$4*(1+$B$5)^(($G$5+$B$8+L58*($B$8+$B$10))/4)*M58,0))</f>
        <v>0</v>
      </c>
      <c r="Q58" s="23" t="n">
        <f aca="false">IF($A58&lt;=$G$5,0,IF(K58&lt;$B$8,M58,0))</f>
        <v>0</v>
      </c>
      <c r="R58" s="23" t="n">
        <f aca="false">$A58-$G$6-1</f>
        <v>28</v>
      </c>
      <c r="S58" s="23" t="n">
        <f aca="false">IF(R58&lt;0,-1,MOD(R58,$B$8+$B$10))</f>
        <v>28</v>
      </c>
      <c r="T58" s="23" t="n">
        <f aca="false">IF(R58&lt;0,0,INT(R58/($B$8+$B$10)))</f>
        <v>0</v>
      </c>
      <c r="U58" s="23" t="n">
        <f aca="false">IF($A58&lt;=$G$6,$E$6,$E$6*(1-$H$6)^(T58+1))</f>
        <v>0</v>
      </c>
      <c r="V58" s="13" t="n">
        <f aca="false">IF($A58&lt;=$G$6,$E$6*$F$6/4,IF(S58&gt;=$B$8+$B$9,U58*$B$4*(1+$B$5)^(($G$6+$B$8+T58*($B$8+$B$10))/4)/4,0))</f>
        <v>0</v>
      </c>
      <c r="W58" s="13" t="n">
        <f aca="false">IF($A58&lt;=$G$6,$E$6*$F$6,IF(S58&gt;=$B$8,U58*$B$4*(1+$B$5)^(($G$6+$B$8+T58*($B$8+$B$10))/4),0))</f>
        <v>0</v>
      </c>
      <c r="X58" s="13" t="n">
        <f aca="false">IF($A58&lt;=$G$6,0,IF(S58=0,U58*$B$6*(1+$B$7)^(($G$6+T58*($B$8+$B$10))/4),0)+IF(S58=$B$8,$B$11*$B$4*(1+$B$5)^(($G$6+$B$8+T58*($B$8+$B$10))/4)*U58,0))</f>
        <v>0</v>
      </c>
      <c r="Y58" s="23" t="n">
        <f aca="false">IF($A58&lt;=$G$6,0,IF(S58&lt;$B$8,U58,0))</f>
        <v>0</v>
      </c>
      <c r="Z58" s="23" t="n">
        <f aca="false">$A58-$G$7-1</f>
        <v>28</v>
      </c>
      <c r="AA58" s="23" t="n">
        <f aca="false">IF(Z58&lt;0,-1,MOD(Z58,$B$8+$B$10))</f>
        <v>28</v>
      </c>
      <c r="AB58" s="23" t="n">
        <f aca="false">IF(Z58&lt;0,0,INT(Z58/($B$8+$B$10)))</f>
        <v>0</v>
      </c>
      <c r="AC58" s="23" t="n">
        <f aca="false">IF($A58&lt;=$G$7,$E$7,$E$7*(1-$H$7)^(AB58+1))</f>
        <v>0</v>
      </c>
      <c r="AD58" s="13" t="n">
        <f aca="false">IF($A58&lt;=$G$7,$E$7*$F$7/4,IF(AA58&gt;=$B$8+$B$9,AC58*$B$4*(1+$B$5)^(($G$7+$B$8+AB58*($B$8+$B$10))/4)/4,0))</f>
        <v>0</v>
      </c>
      <c r="AE58" s="13" t="n">
        <f aca="false">IF($A58&lt;=$G$7,$E$7*$F$7,IF(AA58&gt;=$B$8,AC58*$B$4*(1+$B$5)^(($G$7+$B$8+AB58*($B$8+$B$10))/4),0))</f>
        <v>0</v>
      </c>
      <c r="AF58" s="13" t="n">
        <f aca="false">IF($A58&lt;=$G$7,0,IF(AA58=0,AC58*$B$6*(1+$B$7)^(($G$7+AB58*($B$8+$B$10))/4),0)+IF(AA58=$B$8,$B$11*$B$4*(1+$B$5)^(($G$7+$B$8+AB58*($B$8+$B$10))/4)*AC58,0))</f>
        <v>0</v>
      </c>
      <c r="AG58" s="23" t="n">
        <f aca="false">IF($A58&lt;=$G$7,0,IF(AA58&lt;$B$8,AC58,0))</f>
        <v>0</v>
      </c>
      <c r="AH58" s="23" t="n">
        <f aca="false">$A58-$G$8-1</f>
        <v>28</v>
      </c>
      <c r="AI58" s="23" t="n">
        <f aca="false">IF(AH58&lt;0,-1,MOD(AH58,$B$8+$B$10))</f>
        <v>28</v>
      </c>
      <c r="AJ58" s="23" t="n">
        <f aca="false">IF(AH58&lt;0,0,INT(AH58/($B$8+$B$10)))</f>
        <v>0</v>
      </c>
      <c r="AK58" s="23" t="n">
        <f aca="false">IF($A58&lt;=$G$8,$E$8,$E$8*(1-$H$8)^(AJ58+1))</f>
        <v>0</v>
      </c>
      <c r="AL58" s="13" t="n">
        <f aca="false">IF($A58&lt;=$G$8,$E$8*$F$8/4,IF(AI58&gt;=$B$8+$B$9,AK58*$B$4*(1+$B$5)^(($G$8+$B$8+AJ58*($B$8+$B$10))/4)/4,0))</f>
        <v>0</v>
      </c>
      <c r="AM58" s="13" t="n">
        <f aca="false">IF($A58&lt;=$G$8,$E$8*$F$8,IF(AI58&gt;=$B$8,AK58*$B$4*(1+$B$5)^(($G$8+$B$8+AJ58*($B$8+$B$10))/4),0))</f>
        <v>0</v>
      </c>
      <c r="AN58" s="13" t="n">
        <f aca="false">IF($A58&lt;=$G$8,0,IF(AI58=0,AK58*$B$6*(1+$B$7)^(($G$8+AJ58*($B$8+$B$10))/4),0)+IF(AI58=$B$8,$B$11*$B$4*(1+$B$5)^(($G$8+$B$8+AJ58*($B$8+$B$10))/4)*AK58,0))</f>
        <v>0</v>
      </c>
      <c r="AO58" s="23" t="n">
        <f aca="false">IF($A58&lt;=$G$8,0,IF(AI58&lt;$B$8,AK58,0))</f>
        <v>0</v>
      </c>
      <c r="AP58" s="13" t="n">
        <f aca="false">F58+N58+V58+AD58+AL58</f>
        <v>1234448.24022274</v>
      </c>
      <c r="AQ58" s="13" t="n">
        <f aca="false">G58+O58+W58+AE58+AM58</f>
        <v>4937792.96089095</v>
      </c>
      <c r="AR58" s="13" t="n">
        <f aca="false">H58+P58+X58+AF58+AN58+IF($A58=$B$15,$B$14,0)</f>
        <v>0</v>
      </c>
      <c r="AS58" s="23" t="n">
        <f aca="false">I58+Q58+Y58+AG58+AO58</f>
        <v>0</v>
      </c>
      <c r="AT58" s="13" t="n">
        <f aca="false">AP58*(1-$B$12)-AS58*$B$13/4</f>
        <v>1160381.34580937</v>
      </c>
      <c r="AU58" s="13" t="n">
        <f aca="false">IF($A58&lt;=$B$23,$B$22*$E$4/$B$23+$E$4*$B$13/4,0)</f>
        <v>0</v>
      </c>
      <c r="AV58" s="13" t="n">
        <f aca="false">AT58-AR58-AU58</f>
        <v>1160381.34580937</v>
      </c>
      <c r="AW58" s="23" t="n">
        <f aca="false">(1+$B$16)^(-$A58/4)</f>
        <v>0.582069346248305</v>
      </c>
      <c r="AX58" s="13" t="n">
        <f aca="false">AV58*AW58</f>
        <v>675422.411353989</v>
      </c>
      <c r="AY58" s="13" t="n">
        <f aca="false">AV58</f>
        <v>1160381.34580937</v>
      </c>
    </row>
    <row r="59" customFormat="false" ht="15" hidden="false" customHeight="false" outlineLevel="0" collapsed="false">
      <c r="A59" s="0" t="n">
        <v>30</v>
      </c>
      <c r="B59" s="0" t="n">
        <f aca="false">$A59-$G$4-1</f>
        <v>23</v>
      </c>
      <c r="C59" s="0" t="n">
        <f aca="false">IF(B59&lt;0,-1,MOD(B59,$B$8+$B$10))</f>
        <v>23</v>
      </c>
      <c r="D59" s="0" t="n">
        <f aca="false">IF(B59&lt;0,0,INT(B59/($B$8+$B$10)))</f>
        <v>0</v>
      </c>
      <c r="E59" s="0" t="n">
        <f aca="false">IF($A59&lt;=$G$4,$E$4,$E$4*(1-$H$4)^(D59+1))</f>
        <v>12000</v>
      </c>
      <c r="F59" s="13" t="n">
        <f aca="false">IF($A59&lt;=$G$4,$E$4*$F$4/4,IF(C59&gt;=$B$8+$B$9,E59*$B$4*(1+$B$5)^(($G$4+$B$8+D59*($B$8+$B$10))/4)/4,0))</f>
        <v>1234448.24022274</v>
      </c>
      <c r="G59" s="13" t="n">
        <f aca="false">IF($A59&lt;=$G$4,$E$4*$F$4,IF(C59&gt;=$B$8,E59*$B$4*(1+$B$5)^(($G$4+$B$8+D59*($B$8+$B$10))/4),0))</f>
        <v>4937792.96089095</v>
      </c>
      <c r="H59" s="13" t="n">
        <f aca="false">IF($A59&lt;=$G$4,0,IF(C59=0,E59*$B$6*(1+$B$7)^(($G$4+D59*($B$8+$B$10))/4),0)+IF(C59=$B$8,$B$11*$B$4*(1+$B$5)^(($G$4+$B$8+D59*($B$8+$B$10))/4)*E59,0))</f>
        <v>0</v>
      </c>
      <c r="I59" s="23" t="n">
        <f aca="false">IF($A59&lt;=$G$4,0,IF(C59&lt;$B$8,E59,0))</f>
        <v>0</v>
      </c>
      <c r="J59" s="23" t="n">
        <f aca="false">$A59-$G$5-1</f>
        <v>29</v>
      </c>
      <c r="K59" s="23" t="n">
        <f aca="false">IF(J59&lt;0,-1,MOD(J59,$B$8+$B$10))</f>
        <v>29</v>
      </c>
      <c r="L59" s="23" t="n">
        <f aca="false">IF(J59&lt;0,0,INT(J59/($B$8+$B$10)))</f>
        <v>0</v>
      </c>
      <c r="M59" s="23" t="n">
        <f aca="false">IF($A59&lt;=$G$5,$E$5,$E$5*(1-$H$5)^(L59+1))</f>
        <v>0</v>
      </c>
      <c r="N59" s="13" t="n">
        <f aca="false">IF($A59&lt;=$G$5,$E$5*$F$5/4,IF(K59&gt;=$B$8+$B$9,M59*$B$4*(1+$B$5)^(($G$5+$B$8+L59*($B$8+$B$10))/4)/4,0))</f>
        <v>0</v>
      </c>
      <c r="O59" s="13" t="n">
        <f aca="false">IF($A59&lt;=$G$5,$E$5*$F$5,IF(K59&gt;=$B$8,M59*$B$4*(1+$B$5)^(($G$5+$B$8+L59*($B$8+$B$10))/4),0))</f>
        <v>0</v>
      </c>
      <c r="P59" s="13" t="n">
        <f aca="false">IF($A59&lt;=$G$5,0,IF(K59=0,M59*$B$6*(1+$B$7)^(($G$5+L59*($B$8+$B$10))/4),0)+IF(K59=$B$8,$B$11*$B$4*(1+$B$5)^(($G$5+$B$8+L59*($B$8+$B$10))/4)*M59,0))</f>
        <v>0</v>
      </c>
      <c r="Q59" s="23" t="n">
        <f aca="false">IF($A59&lt;=$G$5,0,IF(K59&lt;$B$8,M59,0))</f>
        <v>0</v>
      </c>
      <c r="R59" s="23" t="n">
        <f aca="false">$A59-$G$6-1</f>
        <v>29</v>
      </c>
      <c r="S59" s="23" t="n">
        <f aca="false">IF(R59&lt;0,-1,MOD(R59,$B$8+$B$10))</f>
        <v>29</v>
      </c>
      <c r="T59" s="23" t="n">
        <f aca="false">IF(R59&lt;0,0,INT(R59/($B$8+$B$10)))</f>
        <v>0</v>
      </c>
      <c r="U59" s="23" t="n">
        <f aca="false">IF($A59&lt;=$G$6,$E$6,$E$6*(1-$H$6)^(T59+1))</f>
        <v>0</v>
      </c>
      <c r="V59" s="13" t="n">
        <f aca="false">IF($A59&lt;=$G$6,$E$6*$F$6/4,IF(S59&gt;=$B$8+$B$9,U59*$B$4*(1+$B$5)^(($G$6+$B$8+T59*($B$8+$B$10))/4)/4,0))</f>
        <v>0</v>
      </c>
      <c r="W59" s="13" t="n">
        <f aca="false">IF($A59&lt;=$G$6,$E$6*$F$6,IF(S59&gt;=$B$8,U59*$B$4*(1+$B$5)^(($G$6+$B$8+T59*($B$8+$B$10))/4),0))</f>
        <v>0</v>
      </c>
      <c r="X59" s="13" t="n">
        <f aca="false">IF($A59&lt;=$G$6,0,IF(S59=0,U59*$B$6*(1+$B$7)^(($G$6+T59*($B$8+$B$10))/4),0)+IF(S59=$B$8,$B$11*$B$4*(1+$B$5)^(($G$6+$B$8+T59*($B$8+$B$10))/4)*U59,0))</f>
        <v>0</v>
      </c>
      <c r="Y59" s="23" t="n">
        <f aca="false">IF($A59&lt;=$G$6,0,IF(S59&lt;$B$8,U59,0))</f>
        <v>0</v>
      </c>
      <c r="Z59" s="23" t="n">
        <f aca="false">$A59-$G$7-1</f>
        <v>29</v>
      </c>
      <c r="AA59" s="23" t="n">
        <f aca="false">IF(Z59&lt;0,-1,MOD(Z59,$B$8+$B$10))</f>
        <v>29</v>
      </c>
      <c r="AB59" s="23" t="n">
        <f aca="false">IF(Z59&lt;0,0,INT(Z59/($B$8+$B$10)))</f>
        <v>0</v>
      </c>
      <c r="AC59" s="23" t="n">
        <f aca="false">IF($A59&lt;=$G$7,$E$7,$E$7*(1-$H$7)^(AB59+1))</f>
        <v>0</v>
      </c>
      <c r="AD59" s="13" t="n">
        <f aca="false">IF($A59&lt;=$G$7,$E$7*$F$7/4,IF(AA59&gt;=$B$8+$B$9,AC59*$B$4*(1+$B$5)^(($G$7+$B$8+AB59*($B$8+$B$10))/4)/4,0))</f>
        <v>0</v>
      </c>
      <c r="AE59" s="13" t="n">
        <f aca="false">IF($A59&lt;=$G$7,$E$7*$F$7,IF(AA59&gt;=$B$8,AC59*$B$4*(1+$B$5)^(($G$7+$B$8+AB59*($B$8+$B$10))/4),0))</f>
        <v>0</v>
      </c>
      <c r="AF59" s="13" t="n">
        <f aca="false">IF($A59&lt;=$G$7,0,IF(AA59=0,AC59*$B$6*(1+$B$7)^(($G$7+AB59*($B$8+$B$10))/4),0)+IF(AA59=$B$8,$B$11*$B$4*(1+$B$5)^(($G$7+$B$8+AB59*($B$8+$B$10))/4)*AC59,0))</f>
        <v>0</v>
      </c>
      <c r="AG59" s="23" t="n">
        <f aca="false">IF($A59&lt;=$G$7,0,IF(AA59&lt;$B$8,AC59,0))</f>
        <v>0</v>
      </c>
      <c r="AH59" s="23" t="n">
        <f aca="false">$A59-$G$8-1</f>
        <v>29</v>
      </c>
      <c r="AI59" s="23" t="n">
        <f aca="false">IF(AH59&lt;0,-1,MOD(AH59,$B$8+$B$10))</f>
        <v>29</v>
      </c>
      <c r="AJ59" s="23" t="n">
        <f aca="false">IF(AH59&lt;0,0,INT(AH59/($B$8+$B$10)))</f>
        <v>0</v>
      </c>
      <c r="AK59" s="23" t="n">
        <f aca="false">IF($A59&lt;=$G$8,$E$8,$E$8*(1-$H$8)^(AJ59+1))</f>
        <v>0</v>
      </c>
      <c r="AL59" s="13" t="n">
        <f aca="false">IF($A59&lt;=$G$8,$E$8*$F$8/4,IF(AI59&gt;=$B$8+$B$9,AK59*$B$4*(1+$B$5)^(($G$8+$B$8+AJ59*($B$8+$B$10))/4)/4,0))</f>
        <v>0</v>
      </c>
      <c r="AM59" s="13" t="n">
        <f aca="false">IF($A59&lt;=$G$8,$E$8*$F$8,IF(AI59&gt;=$B$8,AK59*$B$4*(1+$B$5)^(($G$8+$B$8+AJ59*($B$8+$B$10))/4),0))</f>
        <v>0</v>
      </c>
      <c r="AN59" s="13" t="n">
        <f aca="false">IF($A59&lt;=$G$8,0,IF(AI59=0,AK59*$B$6*(1+$B$7)^(($G$8+AJ59*($B$8+$B$10))/4),0)+IF(AI59=$B$8,$B$11*$B$4*(1+$B$5)^(($G$8+$B$8+AJ59*($B$8+$B$10))/4)*AK59,0))</f>
        <v>0</v>
      </c>
      <c r="AO59" s="23" t="n">
        <f aca="false">IF($A59&lt;=$G$8,0,IF(AI59&lt;$B$8,AK59,0))</f>
        <v>0</v>
      </c>
      <c r="AP59" s="13" t="n">
        <f aca="false">F59+N59+V59+AD59+AL59</f>
        <v>1234448.24022274</v>
      </c>
      <c r="AQ59" s="13" t="n">
        <f aca="false">G59+O59+W59+AE59+AM59</f>
        <v>4937792.96089095</v>
      </c>
      <c r="AR59" s="13" t="n">
        <f aca="false">H59+P59+X59+AF59+AN59+IF($A59=$B$15,$B$14,0)</f>
        <v>0</v>
      </c>
      <c r="AS59" s="23" t="n">
        <f aca="false">I59+Q59+Y59+AG59+AO59</f>
        <v>0</v>
      </c>
      <c r="AT59" s="13" t="n">
        <f aca="false">AP59*(1-$B$12)-AS59*$B$13/4</f>
        <v>1160381.34580937</v>
      </c>
      <c r="AU59" s="13" t="n">
        <f aca="false">IF($A59&lt;=$B$23,$B$22*$E$4/$B$23+$E$4*$B$13/4,0)</f>
        <v>0</v>
      </c>
      <c r="AV59" s="13" t="n">
        <f aca="false">AT59-AR59-AU59</f>
        <v>1160381.34580937</v>
      </c>
      <c r="AW59" s="23" t="n">
        <f aca="false">(1+$B$16)^(-$A59/4)</f>
        <v>0.571308135817531</v>
      </c>
      <c r="AX59" s="13" t="n">
        <f aca="false">AV59*AW59</f>
        <v>662935.30351179</v>
      </c>
      <c r="AY59" s="13" t="n">
        <f aca="false">AV59</f>
        <v>1160381.34580937</v>
      </c>
    </row>
    <row r="60" customFormat="false" ht="15" hidden="false" customHeight="false" outlineLevel="0" collapsed="false">
      <c r="A60" s="0" t="n">
        <v>31</v>
      </c>
      <c r="B60" s="0" t="n">
        <f aca="false">$A60-$G$4-1</f>
        <v>24</v>
      </c>
      <c r="C60" s="0" t="n">
        <f aca="false">IF(B60&lt;0,-1,MOD(B60,$B$8+$B$10))</f>
        <v>24</v>
      </c>
      <c r="D60" s="0" t="n">
        <f aca="false">IF(B60&lt;0,0,INT(B60/($B$8+$B$10)))</f>
        <v>0</v>
      </c>
      <c r="E60" s="0" t="n">
        <f aca="false">IF($A60&lt;=$G$4,$E$4,$E$4*(1-$H$4)^(D60+1))</f>
        <v>12000</v>
      </c>
      <c r="F60" s="13" t="n">
        <f aca="false">IF($A60&lt;=$G$4,$E$4*$F$4/4,IF(C60&gt;=$B$8+$B$9,E60*$B$4*(1+$B$5)^(($G$4+$B$8+D60*($B$8+$B$10))/4)/4,0))</f>
        <v>1234448.24022274</v>
      </c>
      <c r="G60" s="13" t="n">
        <f aca="false">IF($A60&lt;=$G$4,$E$4*$F$4,IF(C60&gt;=$B$8,E60*$B$4*(1+$B$5)^(($G$4+$B$8+D60*($B$8+$B$10))/4),0))</f>
        <v>4937792.96089095</v>
      </c>
      <c r="H60" s="13" t="n">
        <f aca="false">IF($A60&lt;=$G$4,0,IF(C60=0,E60*$B$6*(1+$B$7)^(($G$4+D60*($B$8+$B$10))/4),0)+IF(C60=$B$8,$B$11*$B$4*(1+$B$5)^(($G$4+$B$8+D60*($B$8+$B$10))/4)*E60,0))</f>
        <v>0</v>
      </c>
      <c r="I60" s="23" t="n">
        <f aca="false">IF($A60&lt;=$G$4,0,IF(C60&lt;$B$8,E60,0))</f>
        <v>0</v>
      </c>
      <c r="J60" s="23" t="n">
        <f aca="false">$A60-$G$5-1</f>
        <v>30</v>
      </c>
      <c r="K60" s="23" t="n">
        <f aca="false">IF(J60&lt;0,-1,MOD(J60,$B$8+$B$10))</f>
        <v>30</v>
      </c>
      <c r="L60" s="23" t="n">
        <f aca="false">IF(J60&lt;0,0,INT(J60/($B$8+$B$10)))</f>
        <v>0</v>
      </c>
      <c r="M60" s="23" t="n">
        <f aca="false">IF($A60&lt;=$G$5,$E$5,$E$5*(1-$H$5)^(L60+1))</f>
        <v>0</v>
      </c>
      <c r="N60" s="13" t="n">
        <f aca="false">IF($A60&lt;=$G$5,$E$5*$F$5/4,IF(K60&gt;=$B$8+$B$9,M60*$B$4*(1+$B$5)^(($G$5+$B$8+L60*($B$8+$B$10))/4)/4,0))</f>
        <v>0</v>
      </c>
      <c r="O60" s="13" t="n">
        <f aca="false">IF($A60&lt;=$G$5,$E$5*$F$5,IF(K60&gt;=$B$8,M60*$B$4*(1+$B$5)^(($G$5+$B$8+L60*($B$8+$B$10))/4),0))</f>
        <v>0</v>
      </c>
      <c r="P60" s="13" t="n">
        <f aca="false">IF($A60&lt;=$G$5,0,IF(K60=0,M60*$B$6*(1+$B$7)^(($G$5+L60*($B$8+$B$10))/4),0)+IF(K60=$B$8,$B$11*$B$4*(1+$B$5)^(($G$5+$B$8+L60*($B$8+$B$10))/4)*M60,0))</f>
        <v>0</v>
      </c>
      <c r="Q60" s="23" t="n">
        <f aca="false">IF($A60&lt;=$G$5,0,IF(K60&lt;$B$8,M60,0))</f>
        <v>0</v>
      </c>
      <c r="R60" s="23" t="n">
        <f aca="false">$A60-$G$6-1</f>
        <v>30</v>
      </c>
      <c r="S60" s="23" t="n">
        <f aca="false">IF(R60&lt;0,-1,MOD(R60,$B$8+$B$10))</f>
        <v>30</v>
      </c>
      <c r="T60" s="23" t="n">
        <f aca="false">IF(R60&lt;0,0,INT(R60/($B$8+$B$10)))</f>
        <v>0</v>
      </c>
      <c r="U60" s="23" t="n">
        <f aca="false">IF($A60&lt;=$G$6,$E$6,$E$6*(1-$H$6)^(T60+1))</f>
        <v>0</v>
      </c>
      <c r="V60" s="13" t="n">
        <f aca="false">IF($A60&lt;=$G$6,$E$6*$F$6/4,IF(S60&gt;=$B$8+$B$9,U60*$B$4*(1+$B$5)^(($G$6+$B$8+T60*($B$8+$B$10))/4)/4,0))</f>
        <v>0</v>
      </c>
      <c r="W60" s="13" t="n">
        <f aca="false">IF($A60&lt;=$G$6,$E$6*$F$6,IF(S60&gt;=$B$8,U60*$B$4*(1+$B$5)^(($G$6+$B$8+T60*($B$8+$B$10))/4),0))</f>
        <v>0</v>
      </c>
      <c r="X60" s="13" t="n">
        <f aca="false">IF($A60&lt;=$G$6,0,IF(S60=0,U60*$B$6*(1+$B$7)^(($G$6+T60*($B$8+$B$10))/4),0)+IF(S60=$B$8,$B$11*$B$4*(1+$B$5)^(($G$6+$B$8+T60*($B$8+$B$10))/4)*U60,0))</f>
        <v>0</v>
      </c>
      <c r="Y60" s="23" t="n">
        <f aca="false">IF($A60&lt;=$G$6,0,IF(S60&lt;$B$8,U60,0))</f>
        <v>0</v>
      </c>
      <c r="Z60" s="23" t="n">
        <f aca="false">$A60-$G$7-1</f>
        <v>30</v>
      </c>
      <c r="AA60" s="23" t="n">
        <f aca="false">IF(Z60&lt;0,-1,MOD(Z60,$B$8+$B$10))</f>
        <v>30</v>
      </c>
      <c r="AB60" s="23" t="n">
        <f aca="false">IF(Z60&lt;0,0,INT(Z60/($B$8+$B$10)))</f>
        <v>0</v>
      </c>
      <c r="AC60" s="23" t="n">
        <f aca="false">IF($A60&lt;=$G$7,$E$7,$E$7*(1-$H$7)^(AB60+1))</f>
        <v>0</v>
      </c>
      <c r="AD60" s="13" t="n">
        <f aca="false">IF($A60&lt;=$G$7,$E$7*$F$7/4,IF(AA60&gt;=$B$8+$B$9,AC60*$B$4*(1+$B$5)^(($G$7+$B$8+AB60*($B$8+$B$10))/4)/4,0))</f>
        <v>0</v>
      </c>
      <c r="AE60" s="13" t="n">
        <f aca="false">IF($A60&lt;=$G$7,$E$7*$F$7,IF(AA60&gt;=$B$8,AC60*$B$4*(1+$B$5)^(($G$7+$B$8+AB60*($B$8+$B$10))/4),0))</f>
        <v>0</v>
      </c>
      <c r="AF60" s="13" t="n">
        <f aca="false">IF($A60&lt;=$G$7,0,IF(AA60=0,AC60*$B$6*(1+$B$7)^(($G$7+AB60*($B$8+$B$10))/4),0)+IF(AA60=$B$8,$B$11*$B$4*(1+$B$5)^(($G$7+$B$8+AB60*($B$8+$B$10))/4)*AC60,0))</f>
        <v>0</v>
      </c>
      <c r="AG60" s="23" t="n">
        <f aca="false">IF($A60&lt;=$G$7,0,IF(AA60&lt;$B$8,AC60,0))</f>
        <v>0</v>
      </c>
      <c r="AH60" s="23" t="n">
        <f aca="false">$A60-$G$8-1</f>
        <v>30</v>
      </c>
      <c r="AI60" s="23" t="n">
        <f aca="false">IF(AH60&lt;0,-1,MOD(AH60,$B$8+$B$10))</f>
        <v>30</v>
      </c>
      <c r="AJ60" s="23" t="n">
        <f aca="false">IF(AH60&lt;0,0,INT(AH60/($B$8+$B$10)))</f>
        <v>0</v>
      </c>
      <c r="AK60" s="23" t="n">
        <f aca="false">IF($A60&lt;=$G$8,$E$8,$E$8*(1-$H$8)^(AJ60+1))</f>
        <v>0</v>
      </c>
      <c r="AL60" s="13" t="n">
        <f aca="false">IF($A60&lt;=$G$8,$E$8*$F$8/4,IF(AI60&gt;=$B$8+$B$9,AK60*$B$4*(1+$B$5)^(($G$8+$B$8+AJ60*($B$8+$B$10))/4)/4,0))</f>
        <v>0</v>
      </c>
      <c r="AM60" s="13" t="n">
        <f aca="false">IF($A60&lt;=$G$8,$E$8*$F$8,IF(AI60&gt;=$B$8,AK60*$B$4*(1+$B$5)^(($G$8+$B$8+AJ60*($B$8+$B$10))/4),0))</f>
        <v>0</v>
      </c>
      <c r="AN60" s="13" t="n">
        <f aca="false">IF($A60&lt;=$G$8,0,IF(AI60=0,AK60*$B$6*(1+$B$7)^(($G$8+AJ60*($B$8+$B$10))/4),0)+IF(AI60=$B$8,$B$11*$B$4*(1+$B$5)^(($G$8+$B$8+AJ60*($B$8+$B$10))/4)*AK60,0))</f>
        <v>0</v>
      </c>
      <c r="AO60" s="23" t="n">
        <f aca="false">IF($A60&lt;=$G$8,0,IF(AI60&lt;$B$8,AK60,0))</f>
        <v>0</v>
      </c>
      <c r="AP60" s="13" t="n">
        <f aca="false">F60+N60+V60+AD60+AL60</f>
        <v>1234448.24022274</v>
      </c>
      <c r="AQ60" s="13" t="n">
        <f aca="false">G60+O60+W60+AE60+AM60</f>
        <v>4937792.96089095</v>
      </c>
      <c r="AR60" s="13" t="n">
        <f aca="false">H60+P60+X60+AF60+AN60+IF($A60=$B$15,$B$14,0)</f>
        <v>0</v>
      </c>
      <c r="AS60" s="23" t="n">
        <f aca="false">I60+Q60+Y60+AG60+AO60</f>
        <v>0</v>
      </c>
      <c r="AT60" s="13" t="n">
        <f aca="false">AP60*(1-$B$12)-AS60*$B$13/4</f>
        <v>1160381.34580937</v>
      </c>
      <c r="AU60" s="13" t="n">
        <f aca="false">IF($A60&lt;=$B$23,$B$22*$E$4/$B$23+$E$4*$B$13/4,0)</f>
        <v>0</v>
      </c>
      <c r="AV60" s="13" t="n">
        <f aca="false">AT60-AR60-AU60</f>
        <v>1160381.34580937</v>
      </c>
      <c r="AW60" s="23" t="n">
        <f aca="false">(1+$B$16)^(-$A60/4)</f>
        <v>0.560745877024877</v>
      </c>
      <c r="AX60" s="13" t="n">
        <f aca="false">AV60*AW60</f>
        <v>650679.055439183</v>
      </c>
      <c r="AY60" s="13" t="n">
        <f aca="false">AV60</f>
        <v>1160381.34580937</v>
      </c>
    </row>
    <row r="61" customFormat="false" ht="15" hidden="false" customHeight="false" outlineLevel="0" collapsed="false">
      <c r="A61" s="0" t="n">
        <v>32</v>
      </c>
      <c r="B61" s="0" t="n">
        <f aca="false">$A61-$G$4-1</f>
        <v>25</v>
      </c>
      <c r="C61" s="0" t="n">
        <f aca="false">IF(B61&lt;0,-1,MOD(B61,$B$8+$B$10))</f>
        <v>25</v>
      </c>
      <c r="D61" s="0" t="n">
        <f aca="false">IF(B61&lt;0,0,INT(B61/($B$8+$B$10)))</f>
        <v>0</v>
      </c>
      <c r="E61" s="0" t="n">
        <f aca="false">IF($A61&lt;=$G$4,$E$4,$E$4*(1-$H$4)^(D61+1))</f>
        <v>12000</v>
      </c>
      <c r="F61" s="13" t="n">
        <f aca="false">IF($A61&lt;=$G$4,$E$4*$F$4/4,IF(C61&gt;=$B$8+$B$9,E61*$B$4*(1+$B$5)^(($G$4+$B$8+D61*($B$8+$B$10))/4)/4,0))</f>
        <v>1234448.24022274</v>
      </c>
      <c r="G61" s="13" t="n">
        <f aca="false">IF($A61&lt;=$G$4,$E$4*$F$4,IF(C61&gt;=$B$8,E61*$B$4*(1+$B$5)^(($G$4+$B$8+D61*($B$8+$B$10))/4),0))</f>
        <v>4937792.96089095</v>
      </c>
      <c r="H61" s="13" t="n">
        <f aca="false">IF($A61&lt;=$G$4,0,IF(C61=0,E61*$B$6*(1+$B$7)^(($G$4+D61*($B$8+$B$10))/4),0)+IF(C61=$B$8,$B$11*$B$4*(1+$B$5)^(($G$4+$B$8+D61*($B$8+$B$10))/4)*E61,0))</f>
        <v>0</v>
      </c>
      <c r="I61" s="23" t="n">
        <f aca="false">IF($A61&lt;=$G$4,0,IF(C61&lt;$B$8,E61,0))</f>
        <v>0</v>
      </c>
      <c r="J61" s="23" t="n">
        <f aca="false">$A61-$G$5-1</f>
        <v>31</v>
      </c>
      <c r="K61" s="23" t="n">
        <f aca="false">IF(J61&lt;0,-1,MOD(J61,$B$8+$B$10))</f>
        <v>31</v>
      </c>
      <c r="L61" s="23" t="n">
        <f aca="false">IF(J61&lt;0,0,INT(J61/($B$8+$B$10)))</f>
        <v>0</v>
      </c>
      <c r="M61" s="23" t="n">
        <f aca="false">IF($A61&lt;=$G$5,$E$5,$E$5*(1-$H$5)^(L61+1))</f>
        <v>0</v>
      </c>
      <c r="N61" s="13" t="n">
        <f aca="false">IF($A61&lt;=$G$5,$E$5*$F$5/4,IF(K61&gt;=$B$8+$B$9,M61*$B$4*(1+$B$5)^(($G$5+$B$8+L61*($B$8+$B$10))/4)/4,0))</f>
        <v>0</v>
      </c>
      <c r="O61" s="13" t="n">
        <f aca="false">IF($A61&lt;=$G$5,$E$5*$F$5,IF(K61&gt;=$B$8,M61*$B$4*(1+$B$5)^(($G$5+$B$8+L61*($B$8+$B$10))/4),0))</f>
        <v>0</v>
      </c>
      <c r="P61" s="13" t="n">
        <f aca="false">IF($A61&lt;=$G$5,0,IF(K61=0,M61*$B$6*(1+$B$7)^(($G$5+L61*($B$8+$B$10))/4),0)+IF(K61=$B$8,$B$11*$B$4*(1+$B$5)^(($G$5+$B$8+L61*($B$8+$B$10))/4)*M61,0))</f>
        <v>0</v>
      </c>
      <c r="Q61" s="23" t="n">
        <f aca="false">IF($A61&lt;=$G$5,0,IF(K61&lt;$B$8,M61,0))</f>
        <v>0</v>
      </c>
      <c r="R61" s="23" t="n">
        <f aca="false">$A61-$G$6-1</f>
        <v>31</v>
      </c>
      <c r="S61" s="23" t="n">
        <f aca="false">IF(R61&lt;0,-1,MOD(R61,$B$8+$B$10))</f>
        <v>31</v>
      </c>
      <c r="T61" s="23" t="n">
        <f aca="false">IF(R61&lt;0,0,INT(R61/($B$8+$B$10)))</f>
        <v>0</v>
      </c>
      <c r="U61" s="23" t="n">
        <f aca="false">IF($A61&lt;=$G$6,$E$6,$E$6*(1-$H$6)^(T61+1))</f>
        <v>0</v>
      </c>
      <c r="V61" s="13" t="n">
        <f aca="false">IF($A61&lt;=$G$6,$E$6*$F$6/4,IF(S61&gt;=$B$8+$B$9,U61*$B$4*(1+$B$5)^(($G$6+$B$8+T61*($B$8+$B$10))/4)/4,0))</f>
        <v>0</v>
      </c>
      <c r="W61" s="13" t="n">
        <f aca="false">IF($A61&lt;=$G$6,$E$6*$F$6,IF(S61&gt;=$B$8,U61*$B$4*(1+$B$5)^(($G$6+$B$8+T61*($B$8+$B$10))/4),0))</f>
        <v>0</v>
      </c>
      <c r="X61" s="13" t="n">
        <f aca="false">IF($A61&lt;=$G$6,0,IF(S61=0,U61*$B$6*(1+$B$7)^(($G$6+T61*($B$8+$B$10))/4),0)+IF(S61=$B$8,$B$11*$B$4*(1+$B$5)^(($G$6+$B$8+T61*($B$8+$B$10))/4)*U61,0))</f>
        <v>0</v>
      </c>
      <c r="Y61" s="23" t="n">
        <f aca="false">IF($A61&lt;=$G$6,0,IF(S61&lt;$B$8,U61,0))</f>
        <v>0</v>
      </c>
      <c r="Z61" s="23" t="n">
        <f aca="false">$A61-$G$7-1</f>
        <v>31</v>
      </c>
      <c r="AA61" s="23" t="n">
        <f aca="false">IF(Z61&lt;0,-1,MOD(Z61,$B$8+$B$10))</f>
        <v>31</v>
      </c>
      <c r="AB61" s="23" t="n">
        <f aca="false">IF(Z61&lt;0,0,INT(Z61/($B$8+$B$10)))</f>
        <v>0</v>
      </c>
      <c r="AC61" s="23" t="n">
        <f aca="false">IF($A61&lt;=$G$7,$E$7,$E$7*(1-$H$7)^(AB61+1))</f>
        <v>0</v>
      </c>
      <c r="AD61" s="13" t="n">
        <f aca="false">IF($A61&lt;=$G$7,$E$7*$F$7/4,IF(AA61&gt;=$B$8+$B$9,AC61*$B$4*(1+$B$5)^(($G$7+$B$8+AB61*($B$8+$B$10))/4)/4,0))</f>
        <v>0</v>
      </c>
      <c r="AE61" s="13" t="n">
        <f aca="false">IF($A61&lt;=$G$7,$E$7*$F$7,IF(AA61&gt;=$B$8,AC61*$B$4*(1+$B$5)^(($G$7+$B$8+AB61*($B$8+$B$10))/4),0))</f>
        <v>0</v>
      </c>
      <c r="AF61" s="13" t="n">
        <f aca="false">IF($A61&lt;=$G$7,0,IF(AA61=0,AC61*$B$6*(1+$B$7)^(($G$7+AB61*($B$8+$B$10))/4),0)+IF(AA61=$B$8,$B$11*$B$4*(1+$B$5)^(($G$7+$B$8+AB61*($B$8+$B$10))/4)*AC61,0))</f>
        <v>0</v>
      </c>
      <c r="AG61" s="23" t="n">
        <f aca="false">IF($A61&lt;=$G$7,0,IF(AA61&lt;$B$8,AC61,0))</f>
        <v>0</v>
      </c>
      <c r="AH61" s="23" t="n">
        <f aca="false">$A61-$G$8-1</f>
        <v>31</v>
      </c>
      <c r="AI61" s="23" t="n">
        <f aca="false">IF(AH61&lt;0,-1,MOD(AH61,$B$8+$B$10))</f>
        <v>31</v>
      </c>
      <c r="AJ61" s="23" t="n">
        <f aca="false">IF(AH61&lt;0,0,INT(AH61/($B$8+$B$10)))</f>
        <v>0</v>
      </c>
      <c r="AK61" s="23" t="n">
        <f aca="false">IF($A61&lt;=$G$8,$E$8,$E$8*(1-$H$8)^(AJ61+1))</f>
        <v>0</v>
      </c>
      <c r="AL61" s="13" t="n">
        <f aca="false">IF($A61&lt;=$G$8,$E$8*$F$8/4,IF(AI61&gt;=$B$8+$B$9,AK61*$B$4*(1+$B$5)^(($G$8+$B$8+AJ61*($B$8+$B$10))/4)/4,0))</f>
        <v>0</v>
      </c>
      <c r="AM61" s="13" t="n">
        <f aca="false">IF($A61&lt;=$G$8,$E$8*$F$8,IF(AI61&gt;=$B$8,AK61*$B$4*(1+$B$5)^(($G$8+$B$8+AJ61*($B$8+$B$10))/4),0))</f>
        <v>0</v>
      </c>
      <c r="AN61" s="13" t="n">
        <f aca="false">IF($A61&lt;=$G$8,0,IF(AI61=0,AK61*$B$6*(1+$B$7)^(($G$8+AJ61*($B$8+$B$10))/4),0)+IF(AI61=$B$8,$B$11*$B$4*(1+$B$5)^(($G$8+$B$8+AJ61*($B$8+$B$10))/4)*AK61,0))</f>
        <v>0</v>
      </c>
      <c r="AO61" s="23" t="n">
        <f aca="false">IF($A61&lt;=$G$8,0,IF(AI61&lt;$B$8,AK61,0))</f>
        <v>0</v>
      </c>
      <c r="AP61" s="13" t="n">
        <f aca="false">F61+N61+V61+AD61+AL61</f>
        <v>1234448.24022274</v>
      </c>
      <c r="AQ61" s="13" t="n">
        <f aca="false">G61+O61+W61+AE61+AM61</f>
        <v>4937792.96089095</v>
      </c>
      <c r="AR61" s="13" t="n">
        <f aca="false">H61+P61+X61+AF61+AN61+IF($A61=$B$15,$B$14,0)</f>
        <v>0</v>
      </c>
      <c r="AS61" s="23" t="n">
        <f aca="false">I61+Q61+Y61+AG61+AO61</f>
        <v>0</v>
      </c>
      <c r="AT61" s="13" t="n">
        <f aca="false">AP61*(1-$B$12)-AS61*$B$13/4</f>
        <v>1160381.34580937</v>
      </c>
      <c r="AU61" s="13" t="n">
        <f aca="false">IF($A61&lt;=$B$23,$B$22*$E$4/$B$23+$E$4*$B$13/4,0)</f>
        <v>0</v>
      </c>
      <c r="AV61" s="13" t="n">
        <f aca="false">AT61-AR61-AU61</f>
        <v>1160381.34580937</v>
      </c>
      <c r="AW61" s="23" t="n">
        <f aca="false">(1+$B$16)^(-$A61/4)</f>
        <v>0.550378891682413</v>
      </c>
      <c r="AX61" s="13" t="n">
        <f aca="false">AV61*AW61</f>
        <v>638649.399035509</v>
      </c>
      <c r="AY61" s="13" t="n">
        <f aca="false">AV61</f>
        <v>1160381.34580937</v>
      </c>
    </row>
    <row r="62" customFormat="false" ht="15" hidden="false" customHeight="false" outlineLevel="0" collapsed="false">
      <c r="A62" s="0" t="n">
        <v>33</v>
      </c>
      <c r="B62" s="0" t="n">
        <f aca="false">$A62-$G$4-1</f>
        <v>26</v>
      </c>
      <c r="C62" s="0" t="n">
        <f aca="false">IF(B62&lt;0,-1,MOD(B62,$B$8+$B$10))</f>
        <v>26</v>
      </c>
      <c r="D62" s="0" t="n">
        <f aca="false">IF(B62&lt;0,0,INT(B62/($B$8+$B$10)))</f>
        <v>0</v>
      </c>
      <c r="E62" s="0" t="n">
        <f aca="false">IF($A62&lt;=$G$4,$E$4,$E$4*(1-$H$4)^(D62+1))</f>
        <v>12000</v>
      </c>
      <c r="F62" s="13" t="n">
        <f aca="false">IF($A62&lt;=$G$4,$E$4*$F$4/4,IF(C62&gt;=$B$8+$B$9,E62*$B$4*(1+$B$5)^(($G$4+$B$8+D62*($B$8+$B$10))/4)/4,0))</f>
        <v>1234448.24022274</v>
      </c>
      <c r="G62" s="13" t="n">
        <f aca="false">IF($A62&lt;=$G$4,$E$4*$F$4,IF(C62&gt;=$B$8,E62*$B$4*(1+$B$5)^(($G$4+$B$8+D62*($B$8+$B$10))/4),0))</f>
        <v>4937792.96089095</v>
      </c>
      <c r="H62" s="13" t="n">
        <f aca="false">IF($A62&lt;=$G$4,0,IF(C62=0,E62*$B$6*(1+$B$7)^(($G$4+D62*($B$8+$B$10))/4),0)+IF(C62=$B$8,$B$11*$B$4*(1+$B$5)^(($G$4+$B$8+D62*($B$8+$B$10))/4)*E62,0))</f>
        <v>0</v>
      </c>
      <c r="I62" s="23" t="n">
        <f aca="false">IF($A62&lt;=$G$4,0,IF(C62&lt;$B$8,E62,0))</f>
        <v>0</v>
      </c>
      <c r="J62" s="23" t="n">
        <f aca="false">$A62-$G$5-1</f>
        <v>32</v>
      </c>
      <c r="K62" s="23" t="n">
        <f aca="false">IF(J62&lt;0,-1,MOD(J62,$B$8+$B$10))</f>
        <v>32</v>
      </c>
      <c r="L62" s="23" t="n">
        <f aca="false">IF(J62&lt;0,0,INT(J62/($B$8+$B$10)))</f>
        <v>0</v>
      </c>
      <c r="M62" s="23" t="n">
        <f aca="false">IF($A62&lt;=$G$5,$E$5,$E$5*(1-$H$5)^(L62+1))</f>
        <v>0</v>
      </c>
      <c r="N62" s="13" t="n">
        <f aca="false">IF($A62&lt;=$G$5,$E$5*$F$5/4,IF(K62&gt;=$B$8+$B$9,M62*$B$4*(1+$B$5)^(($G$5+$B$8+L62*($B$8+$B$10))/4)/4,0))</f>
        <v>0</v>
      </c>
      <c r="O62" s="13" t="n">
        <f aca="false">IF($A62&lt;=$G$5,$E$5*$F$5,IF(K62&gt;=$B$8,M62*$B$4*(1+$B$5)^(($G$5+$B$8+L62*($B$8+$B$10))/4),0))</f>
        <v>0</v>
      </c>
      <c r="P62" s="13" t="n">
        <f aca="false">IF($A62&lt;=$G$5,0,IF(K62=0,M62*$B$6*(1+$B$7)^(($G$5+L62*($B$8+$B$10))/4),0)+IF(K62=$B$8,$B$11*$B$4*(1+$B$5)^(($G$5+$B$8+L62*($B$8+$B$10))/4)*M62,0))</f>
        <v>0</v>
      </c>
      <c r="Q62" s="23" t="n">
        <f aca="false">IF($A62&lt;=$G$5,0,IF(K62&lt;$B$8,M62,0))</f>
        <v>0</v>
      </c>
      <c r="R62" s="23" t="n">
        <f aca="false">$A62-$G$6-1</f>
        <v>32</v>
      </c>
      <c r="S62" s="23" t="n">
        <f aca="false">IF(R62&lt;0,-1,MOD(R62,$B$8+$B$10))</f>
        <v>32</v>
      </c>
      <c r="T62" s="23" t="n">
        <f aca="false">IF(R62&lt;0,0,INT(R62/($B$8+$B$10)))</f>
        <v>0</v>
      </c>
      <c r="U62" s="23" t="n">
        <f aca="false">IF($A62&lt;=$G$6,$E$6,$E$6*(1-$H$6)^(T62+1))</f>
        <v>0</v>
      </c>
      <c r="V62" s="13" t="n">
        <f aca="false">IF($A62&lt;=$G$6,$E$6*$F$6/4,IF(S62&gt;=$B$8+$B$9,U62*$B$4*(1+$B$5)^(($G$6+$B$8+T62*($B$8+$B$10))/4)/4,0))</f>
        <v>0</v>
      </c>
      <c r="W62" s="13" t="n">
        <f aca="false">IF($A62&lt;=$G$6,$E$6*$F$6,IF(S62&gt;=$B$8,U62*$B$4*(1+$B$5)^(($G$6+$B$8+T62*($B$8+$B$10))/4),0))</f>
        <v>0</v>
      </c>
      <c r="X62" s="13" t="n">
        <f aca="false">IF($A62&lt;=$G$6,0,IF(S62=0,U62*$B$6*(1+$B$7)^(($G$6+T62*($B$8+$B$10))/4),0)+IF(S62=$B$8,$B$11*$B$4*(1+$B$5)^(($G$6+$B$8+T62*($B$8+$B$10))/4)*U62,0))</f>
        <v>0</v>
      </c>
      <c r="Y62" s="23" t="n">
        <f aca="false">IF($A62&lt;=$G$6,0,IF(S62&lt;$B$8,U62,0))</f>
        <v>0</v>
      </c>
      <c r="Z62" s="23" t="n">
        <f aca="false">$A62-$G$7-1</f>
        <v>32</v>
      </c>
      <c r="AA62" s="23" t="n">
        <f aca="false">IF(Z62&lt;0,-1,MOD(Z62,$B$8+$B$10))</f>
        <v>32</v>
      </c>
      <c r="AB62" s="23" t="n">
        <f aca="false">IF(Z62&lt;0,0,INT(Z62/($B$8+$B$10)))</f>
        <v>0</v>
      </c>
      <c r="AC62" s="23" t="n">
        <f aca="false">IF($A62&lt;=$G$7,$E$7,$E$7*(1-$H$7)^(AB62+1))</f>
        <v>0</v>
      </c>
      <c r="AD62" s="13" t="n">
        <f aca="false">IF($A62&lt;=$G$7,$E$7*$F$7/4,IF(AA62&gt;=$B$8+$B$9,AC62*$B$4*(1+$B$5)^(($G$7+$B$8+AB62*($B$8+$B$10))/4)/4,0))</f>
        <v>0</v>
      </c>
      <c r="AE62" s="13" t="n">
        <f aca="false">IF($A62&lt;=$G$7,$E$7*$F$7,IF(AA62&gt;=$B$8,AC62*$B$4*(1+$B$5)^(($G$7+$B$8+AB62*($B$8+$B$10))/4),0))</f>
        <v>0</v>
      </c>
      <c r="AF62" s="13" t="n">
        <f aca="false">IF($A62&lt;=$G$7,0,IF(AA62=0,AC62*$B$6*(1+$B$7)^(($G$7+AB62*($B$8+$B$10))/4),0)+IF(AA62=$B$8,$B$11*$B$4*(1+$B$5)^(($G$7+$B$8+AB62*($B$8+$B$10))/4)*AC62,0))</f>
        <v>0</v>
      </c>
      <c r="AG62" s="23" t="n">
        <f aca="false">IF($A62&lt;=$G$7,0,IF(AA62&lt;$B$8,AC62,0))</f>
        <v>0</v>
      </c>
      <c r="AH62" s="23" t="n">
        <f aca="false">$A62-$G$8-1</f>
        <v>32</v>
      </c>
      <c r="AI62" s="23" t="n">
        <f aca="false">IF(AH62&lt;0,-1,MOD(AH62,$B$8+$B$10))</f>
        <v>32</v>
      </c>
      <c r="AJ62" s="23" t="n">
        <f aca="false">IF(AH62&lt;0,0,INT(AH62/($B$8+$B$10)))</f>
        <v>0</v>
      </c>
      <c r="AK62" s="23" t="n">
        <f aca="false">IF($A62&lt;=$G$8,$E$8,$E$8*(1-$H$8)^(AJ62+1))</f>
        <v>0</v>
      </c>
      <c r="AL62" s="13" t="n">
        <f aca="false">IF($A62&lt;=$G$8,$E$8*$F$8/4,IF(AI62&gt;=$B$8+$B$9,AK62*$B$4*(1+$B$5)^(($G$8+$B$8+AJ62*($B$8+$B$10))/4)/4,0))</f>
        <v>0</v>
      </c>
      <c r="AM62" s="13" t="n">
        <f aca="false">IF($A62&lt;=$G$8,$E$8*$F$8,IF(AI62&gt;=$B$8,AK62*$B$4*(1+$B$5)^(($G$8+$B$8+AJ62*($B$8+$B$10))/4),0))</f>
        <v>0</v>
      </c>
      <c r="AN62" s="13" t="n">
        <f aca="false">IF($A62&lt;=$G$8,0,IF(AI62=0,AK62*$B$6*(1+$B$7)^(($G$8+AJ62*($B$8+$B$10))/4),0)+IF(AI62=$B$8,$B$11*$B$4*(1+$B$5)^(($G$8+$B$8+AJ62*($B$8+$B$10))/4)*AK62,0))</f>
        <v>0</v>
      </c>
      <c r="AO62" s="23" t="n">
        <f aca="false">IF($A62&lt;=$G$8,0,IF(AI62&lt;$B$8,AK62,0))</f>
        <v>0</v>
      </c>
      <c r="AP62" s="13" t="n">
        <f aca="false">F62+N62+V62+AD62+AL62</f>
        <v>1234448.24022274</v>
      </c>
      <c r="AQ62" s="13" t="n">
        <f aca="false">G62+O62+W62+AE62+AM62</f>
        <v>4937792.96089095</v>
      </c>
      <c r="AR62" s="13" t="n">
        <f aca="false">H62+P62+X62+AF62+AN62+IF($A62=$B$15,$B$14,0)</f>
        <v>0</v>
      </c>
      <c r="AS62" s="23" t="n">
        <f aca="false">I62+Q62+Y62+AG62+AO62</f>
        <v>0</v>
      </c>
      <c r="AT62" s="13" t="n">
        <f aca="false">AP62*(1-$B$12)-AS62*$B$13/4</f>
        <v>1160381.34580937</v>
      </c>
      <c r="AU62" s="13" t="n">
        <f aca="false">IF($A62&lt;=$B$23,$B$22*$E$4/$B$23+$E$4*$B$13/4,0)</f>
        <v>0</v>
      </c>
      <c r="AV62" s="13" t="n">
        <f aca="false">AT62-AR62-AU62</f>
        <v>1160381.34580937</v>
      </c>
      <c r="AW62" s="23" t="n">
        <f aca="false">(1+$B$16)^(-$A62/4)</f>
        <v>0.540203569603995</v>
      </c>
      <c r="AX62" s="13" t="n">
        <f aca="false">AV62*AW62</f>
        <v>626842.145108111</v>
      </c>
      <c r="AY62" s="13" t="n">
        <f aca="false">AV62</f>
        <v>1160381.34580937</v>
      </c>
    </row>
    <row r="63" customFormat="false" ht="15" hidden="false" customHeight="false" outlineLevel="0" collapsed="false">
      <c r="A63" s="0" t="n">
        <v>34</v>
      </c>
      <c r="B63" s="0" t="n">
        <f aca="false">$A63-$G$4-1</f>
        <v>27</v>
      </c>
      <c r="C63" s="0" t="n">
        <f aca="false">IF(B63&lt;0,-1,MOD(B63,$B$8+$B$10))</f>
        <v>27</v>
      </c>
      <c r="D63" s="0" t="n">
        <f aca="false">IF(B63&lt;0,0,INT(B63/($B$8+$B$10)))</f>
        <v>0</v>
      </c>
      <c r="E63" s="0" t="n">
        <f aca="false">IF($A63&lt;=$G$4,$E$4,$E$4*(1-$H$4)^(D63+1))</f>
        <v>12000</v>
      </c>
      <c r="F63" s="13" t="n">
        <f aca="false">IF($A63&lt;=$G$4,$E$4*$F$4/4,IF(C63&gt;=$B$8+$B$9,E63*$B$4*(1+$B$5)^(($G$4+$B$8+D63*($B$8+$B$10))/4)/4,0))</f>
        <v>1234448.24022274</v>
      </c>
      <c r="G63" s="13" t="n">
        <f aca="false">IF($A63&lt;=$G$4,$E$4*$F$4,IF(C63&gt;=$B$8,E63*$B$4*(1+$B$5)^(($G$4+$B$8+D63*($B$8+$B$10))/4),0))</f>
        <v>4937792.96089095</v>
      </c>
      <c r="H63" s="13" t="n">
        <f aca="false">IF($A63&lt;=$G$4,0,IF(C63=0,E63*$B$6*(1+$B$7)^(($G$4+D63*($B$8+$B$10))/4),0)+IF(C63=$B$8,$B$11*$B$4*(1+$B$5)^(($G$4+$B$8+D63*($B$8+$B$10))/4)*E63,0))</f>
        <v>0</v>
      </c>
      <c r="I63" s="23" t="n">
        <f aca="false">IF($A63&lt;=$G$4,0,IF(C63&lt;$B$8,E63,0))</f>
        <v>0</v>
      </c>
      <c r="J63" s="23" t="n">
        <f aca="false">$A63-$G$5-1</f>
        <v>33</v>
      </c>
      <c r="K63" s="23" t="n">
        <f aca="false">IF(J63&lt;0,-1,MOD(J63,$B$8+$B$10))</f>
        <v>33</v>
      </c>
      <c r="L63" s="23" t="n">
        <f aca="false">IF(J63&lt;0,0,INT(J63/($B$8+$B$10)))</f>
        <v>0</v>
      </c>
      <c r="M63" s="23" t="n">
        <f aca="false">IF($A63&lt;=$G$5,$E$5,$E$5*(1-$H$5)^(L63+1))</f>
        <v>0</v>
      </c>
      <c r="N63" s="13" t="n">
        <f aca="false">IF($A63&lt;=$G$5,$E$5*$F$5/4,IF(K63&gt;=$B$8+$B$9,M63*$B$4*(1+$B$5)^(($G$5+$B$8+L63*($B$8+$B$10))/4)/4,0))</f>
        <v>0</v>
      </c>
      <c r="O63" s="13" t="n">
        <f aca="false">IF($A63&lt;=$G$5,$E$5*$F$5,IF(K63&gt;=$B$8,M63*$B$4*(1+$B$5)^(($G$5+$B$8+L63*($B$8+$B$10))/4),0))</f>
        <v>0</v>
      </c>
      <c r="P63" s="13" t="n">
        <f aca="false">IF($A63&lt;=$G$5,0,IF(K63=0,M63*$B$6*(1+$B$7)^(($G$5+L63*($B$8+$B$10))/4),0)+IF(K63=$B$8,$B$11*$B$4*(1+$B$5)^(($G$5+$B$8+L63*($B$8+$B$10))/4)*M63,0))</f>
        <v>0</v>
      </c>
      <c r="Q63" s="23" t="n">
        <f aca="false">IF($A63&lt;=$G$5,0,IF(K63&lt;$B$8,M63,0))</f>
        <v>0</v>
      </c>
      <c r="R63" s="23" t="n">
        <f aca="false">$A63-$G$6-1</f>
        <v>33</v>
      </c>
      <c r="S63" s="23" t="n">
        <f aca="false">IF(R63&lt;0,-1,MOD(R63,$B$8+$B$10))</f>
        <v>33</v>
      </c>
      <c r="T63" s="23" t="n">
        <f aca="false">IF(R63&lt;0,0,INT(R63/($B$8+$B$10)))</f>
        <v>0</v>
      </c>
      <c r="U63" s="23" t="n">
        <f aca="false">IF($A63&lt;=$G$6,$E$6,$E$6*(1-$H$6)^(T63+1))</f>
        <v>0</v>
      </c>
      <c r="V63" s="13" t="n">
        <f aca="false">IF($A63&lt;=$G$6,$E$6*$F$6/4,IF(S63&gt;=$B$8+$B$9,U63*$B$4*(1+$B$5)^(($G$6+$B$8+T63*($B$8+$B$10))/4)/4,0))</f>
        <v>0</v>
      </c>
      <c r="W63" s="13" t="n">
        <f aca="false">IF($A63&lt;=$G$6,$E$6*$F$6,IF(S63&gt;=$B$8,U63*$B$4*(1+$B$5)^(($G$6+$B$8+T63*($B$8+$B$10))/4),0))</f>
        <v>0</v>
      </c>
      <c r="X63" s="13" t="n">
        <f aca="false">IF($A63&lt;=$G$6,0,IF(S63=0,U63*$B$6*(1+$B$7)^(($G$6+T63*($B$8+$B$10))/4),0)+IF(S63=$B$8,$B$11*$B$4*(1+$B$5)^(($G$6+$B$8+T63*($B$8+$B$10))/4)*U63,0))</f>
        <v>0</v>
      </c>
      <c r="Y63" s="23" t="n">
        <f aca="false">IF($A63&lt;=$G$6,0,IF(S63&lt;$B$8,U63,0))</f>
        <v>0</v>
      </c>
      <c r="Z63" s="23" t="n">
        <f aca="false">$A63-$G$7-1</f>
        <v>33</v>
      </c>
      <c r="AA63" s="23" t="n">
        <f aca="false">IF(Z63&lt;0,-1,MOD(Z63,$B$8+$B$10))</f>
        <v>33</v>
      </c>
      <c r="AB63" s="23" t="n">
        <f aca="false">IF(Z63&lt;0,0,INT(Z63/($B$8+$B$10)))</f>
        <v>0</v>
      </c>
      <c r="AC63" s="23" t="n">
        <f aca="false">IF($A63&lt;=$G$7,$E$7,$E$7*(1-$H$7)^(AB63+1))</f>
        <v>0</v>
      </c>
      <c r="AD63" s="13" t="n">
        <f aca="false">IF($A63&lt;=$G$7,$E$7*$F$7/4,IF(AA63&gt;=$B$8+$B$9,AC63*$B$4*(1+$B$5)^(($G$7+$B$8+AB63*($B$8+$B$10))/4)/4,0))</f>
        <v>0</v>
      </c>
      <c r="AE63" s="13" t="n">
        <f aca="false">IF($A63&lt;=$G$7,$E$7*$F$7,IF(AA63&gt;=$B$8,AC63*$B$4*(1+$B$5)^(($G$7+$B$8+AB63*($B$8+$B$10))/4),0))</f>
        <v>0</v>
      </c>
      <c r="AF63" s="13" t="n">
        <f aca="false">IF($A63&lt;=$G$7,0,IF(AA63=0,AC63*$B$6*(1+$B$7)^(($G$7+AB63*($B$8+$B$10))/4),0)+IF(AA63=$B$8,$B$11*$B$4*(1+$B$5)^(($G$7+$B$8+AB63*($B$8+$B$10))/4)*AC63,0))</f>
        <v>0</v>
      </c>
      <c r="AG63" s="23" t="n">
        <f aca="false">IF($A63&lt;=$G$7,0,IF(AA63&lt;$B$8,AC63,0))</f>
        <v>0</v>
      </c>
      <c r="AH63" s="23" t="n">
        <f aca="false">$A63-$G$8-1</f>
        <v>33</v>
      </c>
      <c r="AI63" s="23" t="n">
        <f aca="false">IF(AH63&lt;0,-1,MOD(AH63,$B$8+$B$10))</f>
        <v>33</v>
      </c>
      <c r="AJ63" s="23" t="n">
        <f aca="false">IF(AH63&lt;0,0,INT(AH63/($B$8+$B$10)))</f>
        <v>0</v>
      </c>
      <c r="AK63" s="23" t="n">
        <f aca="false">IF($A63&lt;=$G$8,$E$8,$E$8*(1-$H$8)^(AJ63+1))</f>
        <v>0</v>
      </c>
      <c r="AL63" s="13" t="n">
        <f aca="false">IF($A63&lt;=$G$8,$E$8*$F$8/4,IF(AI63&gt;=$B$8+$B$9,AK63*$B$4*(1+$B$5)^(($G$8+$B$8+AJ63*($B$8+$B$10))/4)/4,0))</f>
        <v>0</v>
      </c>
      <c r="AM63" s="13" t="n">
        <f aca="false">IF($A63&lt;=$G$8,$E$8*$F$8,IF(AI63&gt;=$B$8,AK63*$B$4*(1+$B$5)^(($G$8+$B$8+AJ63*($B$8+$B$10))/4),0))</f>
        <v>0</v>
      </c>
      <c r="AN63" s="13" t="n">
        <f aca="false">IF($A63&lt;=$G$8,0,IF(AI63=0,AK63*$B$6*(1+$B$7)^(($G$8+AJ63*($B$8+$B$10))/4),0)+IF(AI63=$B$8,$B$11*$B$4*(1+$B$5)^(($G$8+$B$8+AJ63*($B$8+$B$10))/4)*AK63,0))</f>
        <v>0</v>
      </c>
      <c r="AO63" s="23" t="n">
        <f aca="false">IF($A63&lt;=$G$8,0,IF(AI63&lt;$B$8,AK63,0))</f>
        <v>0</v>
      </c>
      <c r="AP63" s="13" t="n">
        <f aca="false">F63+N63+V63+AD63+AL63</f>
        <v>1234448.24022274</v>
      </c>
      <c r="AQ63" s="13" t="n">
        <f aca="false">G63+O63+W63+AE63+AM63</f>
        <v>4937792.96089095</v>
      </c>
      <c r="AR63" s="13" t="n">
        <f aca="false">H63+P63+X63+AF63+AN63+IF($A63=$B$15,$B$14,0)</f>
        <v>0</v>
      </c>
      <c r="AS63" s="23" t="n">
        <f aca="false">I63+Q63+Y63+AG63+AO63</f>
        <v>0</v>
      </c>
      <c r="AT63" s="13" t="n">
        <f aca="false">AP63*(1-$B$12)-AS63*$B$13/4</f>
        <v>1160381.34580937</v>
      </c>
      <c r="AU63" s="13" t="n">
        <f aca="false">IF($A63&lt;=$B$23,$B$22*$E$4/$B$23+$E$4*$B$13/4,0)</f>
        <v>0</v>
      </c>
      <c r="AV63" s="13" t="n">
        <f aca="false">AT63-AR63-AU63</f>
        <v>1160381.34580937</v>
      </c>
      <c r="AW63" s="23" t="n">
        <f aca="false">(1+$B$16)^(-$A63/4)</f>
        <v>0.530216367348056</v>
      </c>
      <c r="AX63" s="13" t="n">
        <f aca="false">AV63*AW63</f>
        <v>615253.181913494</v>
      </c>
      <c r="AY63" s="13" t="n">
        <f aca="false">AV63</f>
        <v>1160381.34580937</v>
      </c>
    </row>
    <row r="64" customFormat="false" ht="15" hidden="false" customHeight="false" outlineLevel="0" collapsed="false">
      <c r="A64" s="0" t="n">
        <v>35</v>
      </c>
      <c r="B64" s="0" t="n">
        <f aca="false">$A64-$G$4-1</f>
        <v>28</v>
      </c>
      <c r="C64" s="0" t="n">
        <f aca="false">IF(B64&lt;0,-1,MOD(B64,$B$8+$B$10))</f>
        <v>28</v>
      </c>
      <c r="D64" s="0" t="n">
        <f aca="false">IF(B64&lt;0,0,INT(B64/($B$8+$B$10)))</f>
        <v>0</v>
      </c>
      <c r="E64" s="0" t="n">
        <f aca="false">IF($A64&lt;=$G$4,$E$4,$E$4*(1-$H$4)^(D64+1))</f>
        <v>12000</v>
      </c>
      <c r="F64" s="13" t="n">
        <f aca="false">IF($A64&lt;=$G$4,$E$4*$F$4/4,IF(C64&gt;=$B$8+$B$9,E64*$B$4*(1+$B$5)^(($G$4+$B$8+D64*($B$8+$B$10))/4)/4,0))</f>
        <v>1234448.24022274</v>
      </c>
      <c r="G64" s="13" t="n">
        <f aca="false">IF($A64&lt;=$G$4,$E$4*$F$4,IF(C64&gt;=$B$8,E64*$B$4*(1+$B$5)^(($G$4+$B$8+D64*($B$8+$B$10))/4),0))</f>
        <v>4937792.96089095</v>
      </c>
      <c r="H64" s="13" t="n">
        <f aca="false">IF($A64&lt;=$G$4,0,IF(C64=0,E64*$B$6*(1+$B$7)^(($G$4+D64*($B$8+$B$10))/4),0)+IF(C64=$B$8,$B$11*$B$4*(1+$B$5)^(($G$4+$B$8+D64*($B$8+$B$10))/4)*E64,0))</f>
        <v>0</v>
      </c>
      <c r="I64" s="23" t="n">
        <f aca="false">IF($A64&lt;=$G$4,0,IF(C64&lt;$B$8,E64,0))</f>
        <v>0</v>
      </c>
      <c r="J64" s="23" t="n">
        <f aca="false">$A64-$G$5-1</f>
        <v>34</v>
      </c>
      <c r="K64" s="23" t="n">
        <f aca="false">IF(J64&lt;0,-1,MOD(J64,$B$8+$B$10))</f>
        <v>34</v>
      </c>
      <c r="L64" s="23" t="n">
        <f aca="false">IF(J64&lt;0,0,INT(J64/($B$8+$B$10)))</f>
        <v>0</v>
      </c>
      <c r="M64" s="23" t="n">
        <f aca="false">IF($A64&lt;=$G$5,$E$5,$E$5*(1-$H$5)^(L64+1))</f>
        <v>0</v>
      </c>
      <c r="N64" s="13" t="n">
        <f aca="false">IF($A64&lt;=$G$5,$E$5*$F$5/4,IF(K64&gt;=$B$8+$B$9,M64*$B$4*(1+$B$5)^(($G$5+$B$8+L64*($B$8+$B$10))/4)/4,0))</f>
        <v>0</v>
      </c>
      <c r="O64" s="13" t="n">
        <f aca="false">IF($A64&lt;=$G$5,$E$5*$F$5,IF(K64&gt;=$B$8,M64*$B$4*(1+$B$5)^(($G$5+$B$8+L64*($B$8+$B$10))/4),0))</f>
        <v>0</v>
      </c>
      <c r="P64" s="13" t="n">
        <f aca="false">IF($A64&lt;=$G$5,0,IF(K64=0,M64*$B$6*(1+$B$7)^(($G$5+L64*($B$8+$B$10))/4),0)+IF(K64=$B$8,$B$11*$B$4*(1+$B$5)^(($G$5+$B$8+L64*($B$8+$B$10))/4)*M64,0))</f>
        <v>0</v>
      </c>
      <c r="Q64" s="23" t="n">
        <f aca="false">IF($A64&lt;=$G$5,0,IF(K64&lt;$B$8,M64,0))</f>
        <v>0</v>
      </c>
      <c r="R64" s="23" t="n">
        <f aca="false">$A64-$G$6-1</f>
        <v>34</v>
      </c>
      <c r="S64" s="23" t="n">
        <f aca="false">IF(R64&lt;0,-1,MOD(R64,$B$8+$B$10))</f>
        <v>34</v>
      </c>
      <c r="T64" s="23" t="n">
        <f aca="false">IF(R64&lt;0,0,INT(R64/($B$8+$B$10)))</f>
        <v>0</v>
      </c>
      <c r="U64" s="23" t="n">
        <f aca="false">IF($A64&lt;=$G$6,$E$6,$E$6*(1-$H$6)^(T64+1))</f>
        <v>0</v>
      </c>
      <c r="V64" s="13" t="n">
        <f aca="false">IF($A64&lt;=$G$6,$E$6*$F$6/4,IF(S64&gt;=$B$8+$B$9,U64*$B$4*(1+$B$5)^(($G$6+$B$8+T64*($B$8+$B$10))/4)/4,0))</f>
        <v>0</v>
      </c>
      <c r="W64" s="13" t="n">
        <f aca="false">IF($A64&lt;=$G$6,$E$6*$F$6,IF(S64&gt;=$B$8,U64*$B$4*(1+$B$5)^(($G$6+$B$8+T64*($B$8+$B$10))/4),0))</f>
        <v>0</v>
      </c>
      <c r="X64" s="13" t="n">
        <f aca="false">IF($A64&lt;=$G$6,0,IF(S64=0,U64*$B$6*(1+$B$7)^(($G$6+T64*($B$8+$B$10))/4),0)+IF(S64=$B$8,$B$11*$B$4*(1+$B$5)^(($G$6+$B$8+T64*($B$8+$B$10))/4)*U64,0))</f>
        <v>0</v>
      </c>
      <c r="Y64" s="23" t="n">
        <f aca="false">IF($A64&lt;=$G$6,0,IF(S64&lt;$B$8,U64,0))</f>
        <v>0</v>
      </c>
      <c r="Z64" s="23" t="n">
        <f aca="false">$A64-$G$7-1</f>
        <v>34</v>
      </c>
      <c r="AA64" s="23" t="n">
        <f aca="false">IF(Z64&lt;0,-1,MOD(Z64,$B$8+$B$10))</f>
        <v>34</v>
      </c>
      <c r="AB64" s="23" t="n">
        <f aca="false">IF(Z64&lt;0,0,INT(Z64/($B$8+$B$10)))</f>
        <v>0</v>
      </c>
      <c r="AC64" s="23" t="n">
        <f aca="false">IF($A64&lt;=$G$7,$E$7,$E$7*(1-$H$7)^(AB64+1))</f>
        <v>0</v>
      </c>
      <c r="AD64" s="13" t="n">
        <f aca="false">IF($A64&lt;=$G$7,$E$7*$F$7/4,IF(AA64&gt;=$B$8+$B$9,AC64*$B$4*(1+$B$5)^(($G$7+$B$8+AB64*($B$8+$B$10))/4)/4,0))</f>
        <v>0</v>
      </c>
      <c r="AE64" s="13" t="n">
        <f aca="false">IF($A64&lt;=$G$7,$E$7*$F$7,IF(AA64&gt;=$B$8,AC64*$B$4*(1+$B$5)^(($G$7+$B$8+AB64*($B$8+$B$10))/4),0))</f>
        <v>0</v>
      </c>
      <c r="AF64" s="13" t="n">
        <f aca="false">IF($A64&lt;=$G$7,0,IF(AA64=0,AC64*$B$6*(1+$B$7)^(($G$7+AB64*($B$8+$B$10))/4),0)+IF(AA64=$B$8,$B$11*$B$4*(1+$B$5)^(($G$7+$B$8+AB64*($B$8+$B$10))/4)*AC64,0))</f>
        <v>0</v>
      </c>
      <c r="AG64" s="23" t="n">
        <f aca="false">IF($A64&lt;=$G$7,0,IF(AA64&lt;$B$8,AC64,0))</f>
        <v>0</v>
      </c>
      <c r="AH64" s="23" t="n">
        <f aca="false">$A64-$G$8-1</f>
        <v>34</v>
      </c>
      <c r="AI64" s="23" t="n">
        <f aca="false">IF(AH64&lt;0,-1,MOD(AH64,$B$8+$B$10))</f>
        <v>34</v>
      </c>
      <c r="AJ64" s="23" t="n">
        <f aca="false">IF(AH64&lt;0,0,INT(AH64/($B$8+$B$10)))</f>
        <v>0</v>
      </c>
      <c r="AK64" s="23" t="n">
        <f aca="false">IF($A64&lt;=$G$8,$E$8,$E$8*(1-$H$8)^(AJ64+1))</f>
        <v>0</v>
      </c>
      <c r="AL64" s="13" t="n">
        <f aca="false">IF($A64&lt;=$G$8,$E$8*$F$8/4,IF(AI64&gt;=$B$8+$B$9,AK64*$B$4*(1+$B$5)^(($G$8+$B$8+AJ64*($B$8+$B$10))/4)/4,0))</f>
        <v>0</v>
      </c>
      <c r="AM64" s="13" t="n">
        <f aca="false">IF($A64&lt;=$G$8,$E$8*$F$8,IF(AI64&gt;=$B$8,AK64*$B$4*(1+$B$5)^(($G$8+$B$8+AJ64*($B$8+$B$10))/4),0))</f>
        <v>0</v>
      </c>
      <c r="AN64" s="13" t="n">
        <f aca="false">IF($A64&lt;=$G$8,0,IF(AI64=0,AK64*$B$6*(1+$B$7)^(($G$8+AJ64*($B$8+$B$10))/4),0)+IF(AI64=$B$8,$B$11*$B$4*(1+$B$5)^(($G$8+$B$8+AJ64*($B$8+$B$10))/4)*AK64,0))</f>
        <v>0</v>
      </c>
      <c r="AO64" s="23" t="n">
        <f aca="false">IF($A64&lt;=$G$8,0,IF(AI64&lt;$B$8,AK64,0))</f>
        <v>0</v>
      </c>
      <c r="AP64" s="13" t="n">
        <f aca="false">F64+N64+V64+AD64+AL64</f>
        <v>1234448.24022274</v>
      </c>
      <c r="AQ64" s="13" t="n">
        <f aca="false">G64+O64+W64+AE64+AM64</f>
        <v>4937792.96089095</v>
      </c>
      <c r="AR64" s="13" t="n">
        <f aca="false">H64+P64+X64+AF64+AN64+IF($A64=$B$15,$B$14,0)</f>
        <v>0</v>
      </c>
      <c r="AS64" s="23" t="n">
        <f aca="false">I64+Q64+Y64+AG64+AO64</f>
        <v>0</v>
      </c>
      <c r="AT64" s="13" t="n">
        <f aca="false">AP64*(1-$B$12)-AS64*$B$13/4</f>
        <v>1160381.34580937</v>
      </c>
      <c r="AU64" s="13" t="n">
        <f aca="false">IF($A64&lt;=$B$23,$B$22*$E$4/$B$23+$E$4*$B$13/4,0)</f>
        <v>0</v>
      </c>
      <c r="AV64" s="13" t="n">
        <f aca="false">AT64-AR64-AU64</f>
        <v>1160381.34580937</v>
      </c>
      <c r="AW64" s="23" t="n">
        <f aca="false">(1+$B$16)^(-$A64/4)</f>
        <v>0.520413806983644</v>
      </c>
      <c r="AX64" s="13" t="n">
        <f aca="false">AV64*AW64</f>
        <v>603878.47372546</v>
      </c>
      <c r="AY64" s="13" t="n">
        <f aca="false">AV64</f>
        <v>1160381.34580937</v>
      </c>
    </row>
    <row r="65" customFormat="false" ht="15" hidden="false" customHeight="false" outlineLevel="0" collapsed="false">
      <c r="A65" s="0" t="n">
        <v>36</v>
      </c>
      <c r="B65" s="0" t="n">
        <f aca="false">$A65-$G$4-1</f>
        <v>29</v>
      </c>
      <c r="C65" s="0" t="n">
        <f aca="false">IF(B65&lt;0,-1,MOD(B65,$B$8+$B$10))</f>
        <v>29</v>
      </c>
      <c r="D65" s="0" t="n">
        <f aca="false">IF(B65&lt;0,0,INT(B65/($B$8+$B$10)))</f>
        <v>0</v>
      </c>
      <c r="E65" s="0" t="n">
        <f aca="false">IF($A65&lt;=$G$4,$E$4,$E$4*(1-$H$4)^(D65+1))</f>
        <v>12000</v>
      </c>
      <c r="F65" s="13" t="n">
        <f aca="false">IF($A65&lt;=$G$4,$E$4*$F$4/4,IF(C65&gt;=$B$8+$B$9,E65*$B$4*(1+$B$5)^(($G$4+$B$8+D65*($B$8+$B$10))/4)/4,0))</f>
        <v>1234448.24022274</v>
      </c>
      <c r="G65" s="13" t="n">
        <f aca="false">IF($A65&lt;=$G$4,$E$4*$F$4,IF(C65&gt;=$B$8,E65*$B$4*(1+$B$5)^(($G$4+$B$8+D65*($B$8+$B$10))/4),0))</f>
        <v>4937792.96089095</v>
      </c>
      <c r="H65" s="13" t="n">
        <f aca="false">IF($A65&lt;=$G$4,0,IF(C65=0,E65*$B$6*(1+$B$7)^(($G$4+D65*($B$8+$B$10))/4),0)+IF(C65=$B$8,$B$11*$B$4*(1+$B$5)^(($G$4+$B$8+D65*($B$8+$B$10))/4)*E65,0))</f>
        <v>0</v>
      </c>
      <c r="I65" s="23" t="n">
        <f aca="false">IF($A65&lt;=$G$4,0,IF(C65&lt;$B$8,E65,0))</f>
        <v>0</v>
      </c>
      <c r="J65" s="23" t="n">
        <f aca="false">$A65-$G$5-1</f>
        <v>35</v>
      </c>
      <c r="K65" s="23" t="n">
        <f aca="false">IF(J65&lt;0,-1,MOD(J65,$B$8+$B$10))</f>
        <v>35</v>
      </c>
      <c r="L65" s="23" t="n">
        <f aca="false">IF(J65&lt;0,0,INT(J65/($B$8+$B$10)))</f>
        <v>0</v>
      </c>
      <c r="M65" s="23" t="n">
        <f aca="false">IF($A65&lt;=$G$5,$E$5,$E$5*(1-$H$5)^(L65+1))</f>
        <v>0</v>
      </c>
      <c r="N65" s="13" t="n">
        <f aca="false">IF($A65&lt;=$G$5,$E$5*$F$5/4,IF(K65&gt;=$B$8+$B$9,M65*$B$4*(1+$B$5)^(($G$5+$B$8+L65*($B$8+$B$10))/4)/4,0))</f>
        <v>0</v>
      </c>
      <c r="O65" s="13" t="n">
        <f aca="false">IF($A65&lt;=$G$5,$E$5*$F$5,IF(K65&gt;=$B$8,M65*$B$4*(1+$B$5)^(($G$5+$B$8+L65*($B$8+$B$10))/4),0))</f>
        <v>0</v>
      </c>
      <c r="P65" s="13" t="n">
        <f aca="false">IF($A65&lt;=$G$5,0,IF(K65=0,M65*$B$6*(1+$B$7)^(($G$5+L65*($B$8+$B$10))/4),0)+IF(K65=$B$8,$B$11*$B$4*(1+$B$5)^(($G$5+$B$8+L65*($B$8+$B$10))/4)*M65,0))</f>
        <v>0</v>
      </c>
      <c r="Q65" s="23" t="n">
        <f aca="false">IF($A65&lt;=$G$5,0,IF(K65&lt;$B$8,M65,0))</f>
        <v>0</v>
      </c>
      <c r="R65" s="23" t="n">
        <f aca="false">$A65-$G$6-1</f>
        <v>35</v>
      </c>
      <c r="S65" s="23" t="n">
        <f aca="false">IF(R65&lt;0,-1,MOD(R65,$B$8+$B$10))</f>
        <v>35</v>
      </c>
      <c r="T65" s="23" t="n">
        <f aca="false">IF(R65&lt;0,0,INT(R65/($B$8+$B$10)))</f>
        <v>0</v>
      </c>
      <c r="U65" s="23" t="n">
        <f aca="false">IF($A65&lt;=$G$6,$E$6,$E$6*(1-$H$6)^(T65+1))</f>
        <v>0</v>
      </c>
      <c r="V65" s="13" t="n">
        <f aca="false">IF($A65&lt;=$G$6,$E$6*$F$6/4,IF(S65&gt;=$B$8+$B$9,U65*$B$4*(1+$B$5)^(($G$6+$B$8+T65*($B$8+$B$10))/4)/4,0))</f>
        <v>0</v>
      </c>
      <c r="W65" s="13" t="n">
        <f aca="false">IF($A65&lt;=$G$6,$E$6*$F$6,IF(S65&gt;=$B$8,U65*$B$4*(1+$B$5)^(($G$6+$B$8+T65*($B$8+$B$10))/4),0))</f>
        <v>0</v>
      </c>
      <c r="X65" s="13" t="n">
        <f aca="false">IF($A65&lt;=$G$6,0,IF(S65=0,U65*$B$6*(1+$B$7)^(($G$6+T65*($B$8+$B$10))/4),0)+IF(S65=$B$8,$B$11*$B$4*(1+$B$5)^(($G$6+$B$8+T65*($B$8+$B$10))/4)*U65,0))</f>
        <v>0</v>
      </c>
      <c r="Y65" s="23" t="n">
        <f aca="false">IF($A65&lt;=$G$6,0,IF(S65&lt;$B$8,U65,0))</f>
        <v>0</v>
      </c>
      <c r="Z65" s="23" t="n">
        <f aca="false">$A65-$G$7-1</f>
        <v>35</v>
      </c>
      <c r="AA65" s="23" t="n">
        <f aca="false">IF(Z65&lt;0,-1,MOD(Z65,$B$8+$B$10))</f>
        <v>35</v>
      </c>
      <c r="AB65" s="23" t="n">
        <f aca="false">IF(Z65&lt;0,0,INT(Z65/($B$8+$B$10)))</f>
        <v>0</v>
      </c>
      <c r="AC65" s="23" t="n">
        <f aca="false">IF($A65&lt;=$G$7,$E$7,$E$7*(1-$H$7)^(AB65+1))</f>
        <v>0</v>
      </c>
      <c r="AD65" s="13" t="n">
        <f aca="false">IF($A65&lt;=$G$7,$E$7*$F$7/4,IF(AA65&gt;=$B$8+$B$9,AC65*$B$4*(1+$B$5)^(($G$7+$B$8+AB65*($B$8+$B$10))/4)/4,0))</f>
        <v>0</v>
      </c>
      <c r="AE65" s="13" t="n">
        <f aca="false">IF($A65&lt;=$G$7,$E$7*$F$7,IF(AA65&gt;=$B$8,AC65*$B$4*(1+$B$5)^(($G$7+$B$8+AB65*($B$8+$B$10))/4),0))</f>
        <v>0</v>
      </c>
      <c r="AF65" s="13" t="n">
        <f aca="false">IF($A65&lt;=$G$7,0,IF(AA65=0,AC65*$B$6*(1+$B$7)^(($G$7+AB65*($B$8+$B$10))/4),0)+IF(AA65=$B$8,$B$11*$B$4*(1+$B$5)^(($G$7+$B$8+AB65*($B$8+$B$10))/4)*AC65,0))</f>
        <v>0</v>
      </c>
      <c r="AG65" s="23" t="n">
        <f aca="false">IF($A65&lt;=$G$7,0,IF(AA65&lt;$B$8,AC65,0))</f>
        <v>0</v>
      </c>
      <c r="AH65" s="23" t="n">
        <f aca="false">$A65-$G$8-1</f>
        <v>35</v>
      </c>
      <c r="AI65" s="23" t="n">
        <f aca="false">IF(AH65&lt;0,-1,MOD(AH65,$B$8+$B$10))</f>
        <v>35</v>
      </c>
      <c r="AJ65" s="23" t="n">
        <f aca="false">IF(AH65&lt;0,0,INT(AH65/($B$8+$B$10)))</f>
        <v>0</v>
      </c>
      <c r="AK65" s="23" t="n">
        <f aca="false">IF($A65&lt;=$G$8,$E$8,$E$8*(1-$H$8)^(AJ65+1))</f>
        <v>0</v>
      </c>
      <c r="AL65" s="13" t="n">
        <f aca="false">IF($A65&lt;=$G$8,$E$8*$F$8/4,IF(AI65&gt;=$B$8+$B$9,AK65*$B$4*(1+$B$5)^(($G$8+$B$8+AJ65*($B$8+$B$10))/4)/4,0))</f>
        <v>0</v>
      </c>
      <c r="AM65" s="13" t="n">
        <f aca="false">IF($A65&lt;=$G$8,$E$8*$F$8,IF(AI65&gt;=$B$8,AK65*$B$4*(1+$B$5)^(($G$8+$B$8+AJ65*($B$8+$B$10))/4),0))</f>
        <v>0</v>
      </c>
      <c r="AN65" s="13" t="n">
        <f aca="false">IF($A65&lt;=$G$8,0,IF(AI65=0,AK65*$B$6*(1+$B$7)^(($G$8+AJ65*($B$8+$B$10))/4),0)+IF(AI65=$B$8,$B$11*$B$4*(1+$B$5)^(($G$8+$B$8+AJ65*($B$8+$B$10))/4)*AK65,0))</f>
        <v>0</v>
      </c>
      <c r="AO65" s="23" t="n">
        <f aca="false">IF($A65&lt;=$G$8,0,IF(AI65&lt;$B$8,AK65,0))</f>
        <v>0</v>
      </c>
      <c r="AP65" s="13" t="n">
        <f aca="false">F65+N65+V65+AD65+AL65</f>
        <v>1234448.24022274</v>
      </c>
      <c r="AQ65" s="13" t="n">
        <f aca="false">G65+O65+W65+AE65+AM65</f>
        <v>4937792.96089095</v>
      </c>
      <c r="AR65" s="13" t="n">
        <f aca="false">H65+P65+X65+AF65+AN65+IF($A65=$B$15,$B$14,0)</f>
        <v>0</v>
      </c>
      <c r="AS65" s="23" t="n">
        <f aca="false">I65+Q65+Y65+AG65+AO65</f>
        <v>0</v>
      </c>
      <c r="AT65" s="13" t="n">
        <f aca="false">AP65*(1-$B$12)-AS65*$B$13/4</f>
        <v>1160381.34580937</v>
      </c>
      <c r="AU65" s="13" t="n">
        <f aca="false">IF($A65&lt;=$B$23,$B$22*$E$4/$B$23+$E$4*$B$13/4,0)</f>
        <v>0</v>
      </c>
      <c r="AV65" s="13" t="n">
        <f aca="false">AT65-AR65-AU65</f>
        <v>1160381.34580937</v>
      </c>
      <c r="AW65" s="23" t="n">
        <f aca="false">(1+$B$16)^(-$A65/4)</f>
        <v>0.51079247487927</v>
      </c>
      <c r="AX65" s="13" t="n">
        <f aca="false">AV65*AW65</f>
        <v>592714.059429707</v>
      </c>
      <c r="AY65" s="13" t="n">
        <f aca="false">AV65</f>
        <v>1160381.34580937</v>
      </c>
    </row>
    <row r="66" customFormat="false" ht="15" hidden="false" customHeight="false" outlineLevel="0" collapsed="false">
      <c r="A66" s="0" t="n">
        <v>37</v>
      </c>
      <c r="B66" s="0" t="n">
        <f aca="false">$A66-$G$4-1</f>
        <v>30</v>
      </c>
      <c r="C66" s="0" t="n">
        <f aca="false">IF(B66&lt;0,-1,MOD(B66,$B$8+$B$10))</f>
        <v>30</v>
      </c>
      <c r="D66" s="0" t="n">
        <f aca="false">IF(B66&lt;0,0,INT(B66/($B$8+$B$10)))</f>
        <v>0</v>
      </c>
      <c r="E66" s="0" t="n">
        <f aca="false">IF($A66&lt;=$G$4,$E$4,$E$4*(1-$H$4)^(D66+1))</f>
        <v>12000</v>
      </c>
      <c r="F66" s="13" t="n">
        <f aca="false">IF($A66&lt;=$G$4,$E$4*$F$4/4,IF(C66&gt;=$B$8+$B$9,E66*$B$4*(1+$B$5)^(($G$4+$B$8+D66*($B$8+$B$10))/4)/4,0))</f>
        <v>1234448.24022274</v>
      </c>
      <c r="G66" s="13" t="n">
        <f aca="false">IF($A66&lt;=$G$4,$E$4*$F$4,IF(C66&gt;=$B$8,E66*$B$4*(1+$B$5)^(($G$4+$B$8+D66*($B$8+$B$10))/4),0))</f>
        <v>4937792.96089095</v>
      </c>
      <c r="H66" s="13" t="n">
        <f aca="false">IF($A66&lt;=$G$4,0,IF(C66=0,E66*$B$6*(1+$B$7)^(($G$4+D66*($B$8+$B$10))/4),0)+IF(C66=$B$8,$B$11*$B$4*(1+$B$5)^(($G$4+$B$8+D66*($B$8+$B$10))/4)*E66,0))</f>
        <v>0</v>
      </c>
      <c r="I66" s="23" t="n">
        <f aca="false">IF($A66&lt;=$G$4,0,IF(C66&lt;$B$8,E66,0))</f>
        <v>0</v>
      </c>
      <c r="J66" s="23" t="n">
        <f aca="false">$A66-$G$5-1</f>
        <v>36</v>
      </c>
      <c r="K66" s="23" t="n">
        <f aca="false">IF(J66&lt;0,-1,MOD(J66,$B$8+$B$10))</f>
        <v>36</v>
      </c>
      <c r="L66" s="23" t="n">
        <f aca="false">IF(J66&lt;0,0,INT(J66/($B$8+$B$10)))</f>
        <v>0</v>
      </c>
      <c r="M66" s="23" t="n">
        <f aca="false">IF($A66&lt;=$G$5,$E$5,$E$5*(1-$H$5)^(L66+1))</f>
        <v>0</v>
      </c>
      <c r="N66" s="13" t="n">
        <f aca="false">IF($A66&lt;=$G$5,$E$5*$F$5/4,IF(K66&gt;=$B$8+$B$9,M66*$B$4*(1+$B$5)^(($G$5+$B$8+L66*($B$8+$B$10))/4)/4,0))</f>
        <v>0</v>
      </c>
      <c r="O66" s="13" t="n">
        <f aca="false">IF($A66&lt;=$G$5,$E$5*$F$5,IF(K66&gt;=$B$8,M66*$B$4*(1+$B$5)^(($G$5+$B$8+L66*($B$8+$B$10))/4),0))</f>
        <v>0</v>
      </c>
      <c r="P66" s="13" t="n">
        <f aca="false">IF($A66&lt;=$G$5,0,IF(K66=0,M66*$B$6*(1+$B$7)^(($G$5+L66*($B$8+$B$10))/4),0)+IF(K66=$B$8,$B$11*$B$4*(1+$B$5)^(($G$5+$B$8+L66*($B$8+$B$10))/4)*M66,0))</f>
        <v>0</v>
      </c>
      <c r="Q66" s="23" t="n">
        <f aca="false">IF($A66&lt;=$G$5,0,IF(K66&lt;$B$8,M66,0))</f>
        <v>0</v>
      </c>
      <c r="R66" s="23" t="n">
        <f aca="false">$A66-$G$6-1</f>
        <v>36</v>
      </c>
      <c r="S66" s="23" t="n">
        <f aca="false">IF(R66&lt;0,-1,MOD(R66,$B$8+$B$10))</f>
        <v>36</v>
      </c>
      <c r="T66" s="23" t="n">
        <f aca="false">IF(R66&lt;0,0,INT(R66/($B$8+$B$10)))</f>
        <v>0</v>
      </c>
      <c r="U66" s="23" t="n">
        <f aca="false">IF($A66&lt;=$G$6,$E$6,$E$6*(1-$H$6)^(T66+1))</f>
        <v>0</v>
      </c>
      <c r="V66" s="13" t="n">
        <f aca="false">IF($A66&lt;=$G$6,$E$6*$F$6/4,IF(S66&gt;=$B$8+$B$9,U66*$B$4*(1+$B$5)^(($G$6+$B$8+T66*($B$8+$B$10))/4)/4,0))</f>
        <v>0</v>
      </c>
      <c r="W66" s="13" t="n">
        <f aca="false">IF($A66&lt;=$G$6,$E$6*$F$6,IF(S66&gt;=$B$8,U66*$B$4*(1+$B$5)^(($G$6+$B$8+T66*($B$8+$B$10))/4),0))</f>
        <v>0</v>
      </c>
      <c r="X66" s="13" t="n">
        <f aca="false">IF($A66&lt;=$G$6,0,IF(S66=0,U66*$B$6*(1+$B$7)^(($G$6+T66*($B$8+$B$10))/4),0)+IF(S66=$B$8,$B$11*$B$4*(1+$B$5)^(($G$6+$B$8+T66*($B$8+$B$10))/4)*U66,0))</f>
        <v>0</v>
      </c>
      <c r="Y66" s="23" t="n">
        <f aca="false">IF($A66&lt;=$G$6,0,IF(S66&lt;$B$8,U66,0))</f>
        <v>0</v>
      </c>
      <c r="Z66" s="23" t="n">
        <f aca="false">$A66-$G$7-1</f>
        <v>36</v>
      </c>
      <c r="AA66" s="23" t="n">
        <f aca="false">IF(Z66&lt;0,-1,MOD(Z66,$B$8+$B$10))</f>
        <v>36</v>
      </c>
      <c r="AB66" s="23" t="n">
        <f aca="false">IF(Z66&lt;0,0,INT(Z66/($B$8+$B$10)))</f>
        <v>0</v>
      </c>
      <c r="AC66" s="23" t="n">
        <f aca="false">IF($A66&lt;=$G$7,$E$7,$E$7*(1-$H$7)^(AB66+1))</f>
        <v>0</v>
      </c>
      <c r="AD66" s="13" t="n">
        <f aca="false">IF($A66&lt;=$G$7,$E$7*$F$7/4,IF(AA66&gt;=$B$8+$B$9,AC66*$B$4*(1+$B$5)^(($G$7+$B$8+AB66*($B$8+$B$10))/4)/4,0))</f>
        <v>0</v>
      </c>
      <c r="AE66" s="13" t="n">
        <f aca="false">IF($A66&lt;=$G$7,$E$7*$F$7,IF(AA66&gt;=$B$8,AC66*$B$4*(1+$B$5)^(($G$7+$B$8+AB66*($B$8+$B$10))/4),0))</f>
        <v>0</v>
      </c>
      <c r="AF66" s="13" t="n">
        <f aca="false">IF($A66&lt;=$G$7,0,IF(AA66=0,AC66*$B$6*(1+$B$7)^(($G$7+AB66*($B$8+$B$10))/4),0)+IF(AA66=$B$8,$B$11*$B$4*(1+$B$5)^(($G$7+$B$8+AB66*($B$8+$B$10))/4)*AC66,0))</f>
        <v>0</v>
      </c>
      <c r="AG66" s="23" t="n">
        <f aca="false">IF($A66&lt;=$G$7,0,IF(AA66&lt;$B$8,AC66,0))</f>
        <v>0</v>
      </c>
      <c r="AH66" s="23" t="n">
        <f aca="false">$A66-$G$8-1</f>
        <v>36</v>
      </c>
      <c r="AI66" s="23" t="n">
        <f aca="false">IF(AH66&lt;0,-1,MOD(AH66,$B$8+$B$10))</f>
        <v>36</v>
      </c>
      <c r="AJ66" s="23" t="n">
        <f aca="false">IF(AH66&lt;0,0,INT(AH66/($B$8+$B$10)))</f>
        <v>0</v>
      </c>
      <c r="AK66" s="23" t="n">
        <f aca="false">IF($A66&lt;=$G$8,$E$8,$E$8*(1-$H$8)^(AJ66+1))</f>
        <v>0</v>
      </c>
      <c r="AL66" s="13" t="n">
        <f aca="false">IF($A66&lt;=$G$8,$E$8*$F$8/4,IF(AI66&gt;=$B$8+$B$9,AK66*$B$4*(1+$B$5)^(($G$8+$B$8+AJ66*($B$8+$B$10))/4)/4,0))</f>
        <v>0</v>
      </c>
      <c r="AM66" s="13" t="n">
        <f aca="false">IF($A66&lt;=$G$8,$E$8*$F$8,IF(AI66&gt;=$B$8,AK66*$B$4*(1+$B$5)^(($G$8+$B$8+AJ66*($B$8+$B$10))/4),0))</f>
        <v>0</v>
      </c>
      <c r="AN66" s="13" t="n">
        <f aca="false">IF($A66&lt;=$G$8,0,IF(AI66=0,AK66*$B$6*(1+$B$7)^(($G$8+AJ66*($B$8+$B$10))/4),0)+IF(AI66=$B$8,$B$11*$B$4*(1+$B$5)^(($G$8+$B$8+AJ66*($B$8+$B$10))/4)*AK66,0))</f>
        <v>0</v>
      </c>
      <c r="AO66" s="23" t="n">
        <f aca="false">IF($A66&lt;=$G$8,0,IF(AI66&lt;$B$8,AK66,0))</f>
        <v>0</v>
      </c>
      <c r="AP66" s="13" t="n">
        <f aca="false">F66+N66+V66+AD66+AL66</f>
        <v>1234448.24022274</v>
      </c>
      <c r="AQ66" s="13" t="n">
        <f aca="false">G66+O66+W66+AE66+AM66</f>
        <v>4937792.96089095</v>
      </c>
      <c r="AR66" s="13" t="n">
        <f aca="false">H66+P66+X66+AF66+AN66+IF($A66=$B$15,$B$14,0)</f>
        <v>0</v>
      </c>
      <c r="AS66" s="23" t="n">
        <f aca="false">I66+Q66+Y66+AG66+AO66</f>
        <v>0</v>
      </c>
      <c r="AT66" s="13" t="n">
        <f aca="false">AP66*(1-$B$12)-AS66*$B$13/4</f>
        <v>1160381.34580937</v>
      </c>
      <c r="AU66" s="13" t="n">
        <f aca="false">IF($A66&lt;=$B$23,$B$22*$E$4/$B$23+$E$4*$B$13/4,0)</f>
        <v>0</v>
      </c>
      <c r="AV66" s="13" t="n">
        <f aca="false">AT66-AR66-AU66</f>
        <v>1160381.34580937</v>
      </c>
      <c r="AW66" s="23" t="n">
        <f aca="false">(1+$B$16)^(-$A66/4)</f>
        <v>0.501349020514149</v>
      </c>
      <c r="AX66" s="13" t="n">
        <f aca="false">AV66*AW66</f>
        <v>581756.051144419</v>
      </c>
      <c r="AY66" s="13" t="n">
        <f aca="false">AV66</f>
        <v>1160381.34580937</v>
      </c>
    </row>
    <row r="67" customFormat="false" ht="15" hidden="false" customHeight="false" outlineLevel="0" collapsed="false">
      <c r="A67" s="0" t="n">
        <v>38</v>
      </c>
      <c r="B67" s="0" t="n">
        <f aca="false">$A67-$G$4-1</f>
        <v>31</v>
      </c>
      <c r="C67" s="0" t="n">
        <f aca="false">IF(B67&lt;0,-1,MOD(B67,$B$8+$B$10))</f>
        <v>31</v>
      </c>
      <c r="D67" s="0" t="n">
        <f aca="false">IF(B67&lt;0,0,INT(B67/($B$8+$B$10)))</f>
        <v>0</v>
      </c>
      <c r="E67" s="0" t="n">
        <f aca="false">IF($A67&lt;=$G$4,$E$4,$E$4*(1-$H$4)^(D67+1))</f>
        <v>12000</v>
      </c>
      <c r="F67" s="13" t="n">
        <f aca="false">IF($A67&lt;=$G$4,$E$4*$F$4/4,IF(C67&gt;=$B$8+$B$9,E67*$B$4*(1+$B$5)^(($G$4+$B$8+D67*($B$8+$B$10))/4)/4,0))</f>
        <v>1234448.24022274</v>
      </c>
      <c r="G67" s="13" t="n">
        <f aca="false">IF($A67&lt;=$G$4,$E$4*$F$4,IF(C67&gt;=$B$8,E67*$B$4*(1+$B$5)^(($G$4+$B$8+D67*($B$8+$B$10))/4),0))</f>
        <v>4937792.96089095</v>
      </c>
      <c r="H67" s="13" t="n">
        <f aca="false">IF($A67&lt;=$G$4,0,IF(C67=0,E67*$B$6*(1+$B$7)^(($G$4+D67*($B$8+$B$10))/4),0)+IF(C67=$B$8,$B$11*$B$4*(1+$B$5)^(($G$4+$B$8+D67*($B$8+$B$10))/4)*E67,0))</f>
        <v>0</v>
      </c>
      <c r="I67" s="23" t="n">
        <f aca="false">IF($A67&lt;=$G$4,0,IF(C67&lt;$B$8,E67,0))</f>
        <v>0</v>
      </c>
      <c r="J67" s="23" t="n">
        <f aca="false">$A67-$G$5-1</f>
        <v>37</v>
      </c>
      <c r="K67" s="23" t="n">
        <f aca="false">IF(J67&lt;0,-1,MOD(J67,$B$8+$B$10))</f>
        <v>37</v>
      </c>
      <c r="L67" s="23" t="n">
        <f aca="false">IF(J67&lt;0,0,INT(J67/($B$8+$B$10)))</f>
        <v>0</v>
      </c>
      <c r="M67" s="23" t="n">
        <f aca="false">IF($A67&lt;=$G$5,$E$5,$E$5*(1-$H$5)^(L67+1))</f>
        <v>0</v>
      </c>
      <c r="N67" s="13" t="n">
        <f aca="false">IF($A67&lt;=$G$5,$E$5*$F$5/4,IF(K67&gt;=$B$8+$B$9,M67*$B$4*(1+$B$5)^(($G$5+$B$8+L67*($B$8+$B$10))/4)/4,0))</f>
        <v>0</v>
      </c>
      <c r="O67" s="13" t="n">
        <f aca="false">IF($A67&lt;=$G$5,$E$5*$F$5,IF(K67&gt;=$B$8,M67*$B$4*(1+$B$5)^(($G$5+$B$8+L67*($B$8+$B$10))/4),0))</f>
        <v>0</v>
      </c>
      <c r="P67" s="13" t="n">
        <f aca="false">IF($A67&lt;=$G$5,0,IF(K67=0,M67*$B$6*(1+$B$7)^(($G$5+L67*($B$8+$B$10))/4),0)+IF(K67=$B$8,$B$11*$B$4*(1+$B$5)^(($G$5+$B$8+L67*($B$8+$B$10))/4)*M67,0))</f>
        <v>0</v>
      </c>
      <c r="Q67" s="23" t="n">
        <f aca="false">IF($A67&lt;=$G$5,0,IF(K67&lt;$B$8,M67,0))</f>
        <v>0</v>
      </c>
      <c r="R67" s="23" t="n">
        <f aca="false">$A67-$G$6-1</f>
        <v>37</v>
      </c>
      <c r="S67" s="23" t="n">
        <f aca="false">IF(R67&lt;0,-1,MOD(R67,$B$8+$B$10))</f>
        <v>37</v>
      </c>
      <c r="T67" s="23" t="n">
        <f aca="false">IF(R67&lt;0,0,INT(R67/($B$8+$B$10)))</f>
        <v>0</v>
      </c>
      <c r="U67" s="23" t="n">
        <f aca="false">IF($A67&lt;=$G$6,$E$6,$E$6*(1-$H$6)^(T67+1))</f>
        <v>0</v>
      </c>
      <c r="V67" s="13" t="n">
        <f aca="false">IF($A67&lt;=$G$6,$E$6*$F$6/4,IF(S67&gt;=$B$8+$B$9,U67*$B$4*(1+$B$5)^(($G$6+$B$8+T67*($B$8+$B$10))/4)/4,0))</f>
        <v>0</v>
      </c>
      <c r="W67" s="13" t="n">
        <f aca="false">IF($A67&lt;=$G$6,$E$6*$F$6,IF(S67&gt;=$B$8,U67*$B$4*(1+$B$5)^(($G$6+$B$8+T67*($B$8+$B$10))/4),0))</f>
        <v>0</v>
      </c>
      <c r="X67" s="13" t="n">
        <f aca="false">IF($A67&lt;=$G$6,0,IF(S67=0,U67*$B$6*(1+$B$7)^(($G$6+T67*($B$8+$B$10))/4),0)+IF(S67=$B$8,$B$11*$B$4*(1+$B$5)^(($G$6+$B$8+T67*($B$8+$B$10))/4)*U67,0))</f>
        <v>0</v>
      </c>
      <c r="Y67" s="23" t="n">
        <f aca="false">IF($A67&lt;=$G$6,0,IF(S67&lt;$B$8,U67,0))</f>
        <v>0</v>
      </c>
      <c r="Z67" s="23" t="n">
        <f aca="false">$A67-$G$7-1</f>
        <v>37</v>
      </c>
      <c r="AA67" s="23" t="n">
        <f aca="false">IF(Z67&lt;0,-1,MOD(Z67,$B$8+$B$10))</f>
        <v>37</v>
      </c>
      <c r="AB67" s="23" t="n">
        <f aca="false">IF(Z67&lt;0,0,INT(Z67/($B$8+$B$10)))</f>
        <v>0</v>
      </c>
      <c r="AC67" s="23" t="n">
        <f aca="false">IF($A67&lt;=$G$7,$E$7,$E$7*(1-$H$7)^(AB67+1))</f>
        <v>0</v>
      </c>
      <c r="AD67" s="13" t="n">
        <f aca="false">IF($A67&lt;=$G$7,$E$7*$F$7/4,IF(AA67&gt;=$B$8+$B$9,AC67*$B$4*(1+$B$5)^(($G$7+$B$8+AB67*($B$8+$B$10))/4)/4,0))</f>
        <v>0</v>
      </c>
      <c r="AE67" s="13" t="n">
        <f aca="false">IF($A67&lt;=$G$7,$E$7*$F$7,IF(AA67&gt;=$B$8,AC67*$B$4*(1+$B$5)^(($G$7+$B$8+AB67*($B$8+$B$10))/4),0))</f>
        <v>0</v>
      </c>
      <c r="AF67" s="13" t="n">
        <f aca="false">IF($A67&lt;=$G$7,0,IF(AA67=0,AC67*$B$6*(1+$B$7)^(($G$7+AB67*($B$8+$B$10))/4),0)+IF(AA67=$B$8,$B$11*$B$4*(1+$B$5)^(($G$7+$B$8+AB67*($B$8+$B$10))/4)*AC67,0))</f>
        <v>0</v>
      </c>
      <c r="AG67" s="23" t="n">
        <f aca="false">IF($A67&lt;=$G$7,0,IF(AA67&lt;$B$8,AC67,0))</f>
        <v>0</v>
      </c>
      <c r="AH67" s="23" t="n">
        <f aca="false">$A67-$G$8-1</f>
        <v>37</v>
      </c>
      <c r="AI67" s="23" t="n">
        <f aca="false">IF(AH67&lt;0,-1,MOD(AH67,$B$8+$B$10))</f>
        <v>37</v>
      </c>
      <c r="AJ67" s="23" t="n">
        <f aca="false">IF(AH67&lt;0,0,INT(AH67/($B$8+$B$10)))</f>
        <v>0</v>
      </c>
      <c r="AK67" s="23" t="n">
        <f aca="false">IF($A67&lt;=$G$8,$E$8,$E$8*(1-$H$8)^(AJ67+1))</f>
        <v>0</v>
      </c>
      <c r="AL67" s="13" t="n">
        <f aca="false">IF($A67&lt;=$G$8,$E$8*$F$8/4,IF(AI67&gt;=$B$8+$B$9,AK67*$B$4*(1+$B$5)^(($G$8+$B$8+AJ67*($B$8+$B$10))/4)/4,0))</f>
        <v>0</v>
      </c>
      <c r="AM67" s="13" t="n">
        <f aca="false">IF($A67&lt;=$G$8,$E$8*$F$8,IF(AI67&gt;=$B$8,AK67*$B$4*(1+$B$5)^(($G$8+$B$8+AJ67*($B$8+$B$10))/4),0))</f>
        <v>0</v>
      </c>
      <c r="AN67" s="13" t="n">
        <f aca="false">IF($A67&lt;=$G$8,0,IF(AI67=0,AK67*$B$6*(1+$B$7)^(($G$8+AJ67*($B$8+$B$10))/4),0)+IF(AI67=$B$8,$B$11*$B$4*(1+$B$5)^(($G$8+$B$8+AJ67*($B$8+$B$10))/4)*AK67,0))</f>
        <v>0</v>
      </c>
      <c r="AO67" s="23" t="n">
        <f aca="false">IF($A67&lt;=$G$8,0,IF(AI67&lt;$B$8,AK67,0))</f>
        <v>0</v>
      </c>
      <c r="AP67" s="13" t="n">
        <f aca="false">F67+N67+V67+AD67+AL67</f>
        <v>1234448.24022274</v>
      </c>
      <c r="AQ67" s="13" t="n">
        <f aca="false">G67+O67+W67+AE67+AM67</f>
        <v>4937792.96089095</v>
      </c>
      <c r="AR67" s="13" t="n">
        <f aca="false">H67+P67+X67+AF67+AN67+IF($A67=$B$15,$B$14,0)</f>
        <v>0</v>
      </c>
      <c r="AS67" s="23" t="n">
        <f aca="false">I67+Q67+Y67+AG67+AO67</f>
        <v>0</v>
      </c>
      <c r="AT67" s="13" t="n">
        <f aca="false">AP67*(1-$B$12)-AS67*$B$13/4</f>
        <v>1160381.34580937</v>
      </c>
      <c r="AU67" s="13" t="n">
        <f aca="false">IF($A67&lt;=$B$23,$B$22*$E$4/$B$23+$E$4*$B$13/4,0)</f>
        <v>0</v>
      </c>
      <c r="AV67" s="13" t="n">
        <f aca="false">AT67-AR67-AU67</f>
        <v>1160381.34580937</v>
      </c>
      <c r="AW67" s="23" t="n">
        <f aca="false">(1+$B$16)^(-$A67/4)</f>
        <v>0.492080155311421</v>
      </c>
      <c r="AX67" s="13" t="n">
        <f aca="false">AV67*AW67</f>
        <v>571000.632866352</v>
      </c>
      <c r="AY67" s="13" t="n">
        <f aca="false">AV67</f>
        <v>1160381.34580937</v>
      </c>
    </row>
    <row r="68" customFormat="false" ht="15" hidden="false" customHeight="false" outlineLevel="0" collapsed="false">
      <c r="A68" s="0" t="n">
        <v>39</v>
      </c>
      <c r="B68" s="0" t="n">
        <f aca="false">$A68-$G$4-1</f>
        <v>32</v>
      </c>
      <c r="C68" s="0" t="n">
        <f aca="false">IF(B68&lt;0,-1,MOD(B68,$B$8+$B$10))</f>
        <v>32</v>
      </c>
      <c r="D68" s="0" t="n">
        <f aca="false">IF(B68&lt;0,0,INT(B68/($B$8+$B$10)))</f>
        <v>0</v>
      </c>
      <c r="E68" s="0" t="n">
        <f aca="false">IF($A68&lt;=$G$4,$E$4,$E$4*(1-$H$4)^(D68+1))</f>
        <v>12000</v>
      </c>
      <c r="F68" s="13" t="n">
        <f aca="false">IF($A68&lt;=$G$4,$E$4*$F$4/4,IF(C68&gt;=$B$8+$B$9,E68*$B$4*(1+$B$5)^(($G$4+$B$8+D68*($B$8+$B$10))/4)/4,0))</f>
        <v>1234448.24022274</v>
      </c>
      <c r="G68" s="13" t="n">
        <f aca="false">IF($A68&lt;=$G$4,$E$4*$F$4,IF(C68&gt;=$B$8,E68*$B$4*(1+$B$5)^(($G$4+$B$8+D68*($B$8+$B$10))/4),0))</f>
        <v>4937792.96089095</v>
      </c>
      <c r="H68" s="13" t="n">
        <f aca="false">IF($A68&lt;=$G$4,0,IF(C68=0,E68*$B$6*(1+$B$7)^(($G$4+D68*($B$8+$B$10))/4),0)+IF(C68=$B$8,$B$11*$B$4*(1+$B$5)^(($G$4+$B$8+D68*($B$8+$B$10))/4)*E68,0))</f>
        <v>0</v>
      </c>
      <c r="I68" s="23" t="n">
        <f aca="false">IF($A68&lt;=$G$4,0,IF(C68&lt;$B$8,E68,0))</f>
        <v>0</v>
      </c>
      <c r="J68" s="23" t="n">
        <f aca="false">$A68-$G$5-1</f>
        <v>38</v>
      </c>
      <c r="K68" s="23" t="n">
        <f aca="false">IF(J68&lt;0,-1,MOD(J68,$B$8+$B$10))</f>
        <v>38</v>
      </c>
      <c r="L68" s="23" t="n">
        <f aca="false">IF(J68&lt;0,0,INT(J68/($B$8+$B$10)))</f>
        <v>0</v>
      </c>
      <c r="M68" s="23" t="n">
        <f aca="false">IF($A68&lt;=$G$5,$E$5,$E$5*(1-$H$5)^(L68+1))</f>
        <v>0</v>
      </c>
      <c r="N68" s="13" t="n">
        <f aca="false">IF($A68&lt;=$G$5,$E$5*$F$5/4,IF(K68&gt;=$B$8+$B$9,M68*$B$4*(1+$B$5)^(($G$5+$B$8+L68*($B$8+$B$10))/4)/4,0))</f>
        <v>0</v>
      </c>
      <c r="O68" s="13" t="n">
        <f aca="false">IF($A68&lt;=$G$5,$E$5*$F$5,IF(K68&gt;=$B$8,M68*$B$4*(1+$B$5)^(($G$5+$B$8+L68*($B$8+$B$10))/4),0))</f>
        <v>0</v>
      </c>
      <c r="P68" s="13" t="n">
        <f aca="false">IF($A68&lt;=$G$5,0,IF(K68=0,M68*$B$6*(1+$B$7)^(($G$5+L68*($B$8+$B$10))/4),0)+IF(K68=$B$8,$B$11*$B$4*(1+$B$5)^(($G$5+$B$8+L68*($B$8+$B$10))/4)*M68,0))</f>
        <v>0</v>
      </c>
      <c r="Q68" s="23" t="n">
        <f aca="false">IF($A68&lt;=$G$5,0,IF(K68&lt;$B$8,M68,0))</f>
        <v>0</v>
      </c>
      <c r="R68" s="23" t="n">
        <f aca="false">$A68-$G$6-1</f>
        <v>38</v>
      </c>
      <c r="S68" s="23" t="n">
        <f aca="false">IF(R68&lt;0,-1,MOD(R68,$B$8+$B$10))</f>
        <v>38</v>
      </c>
      <c r="T68" s="23" t="n">
        <f aca="false">IF(R68&lt;0,0,INT(R68/($B$8+$B$10)))</f>
        <v>0</v>
      </c>
      <c r="U68" s="23" t="n">
        <f aca="false">IF($A68&lt;=$G$6,$E$6,$E$6*(1-$H$6)^(T68+1))</f>
        <v>0</v>
      </c>
      <c r="V68" s="13" t="n">
        <f aca="false">IF($A68&lt;=$G$6,$E$6*$F$6/4,IF(S68&gt;=$B$8+$B$9,U68*$B$4*(1+$B$5)^(($G$6+$B$8+T68*($B$8+$B$10))/4)/4,0))</f>
        <v>0</v>
      </c>
      <c r="W68" s="13" t="n">
        <f aca="false">IF($A68&lt;=$G$6,$E$6*$F$6,IF(S68&gt;=$B$8,U68*$B$4*(1+$B$5)^(($G$6+$B$8+T68*($B$8+$B$10))/4),0))</f>
        <v>0</v>
      </c>
      <c r="X68" s="13" t="n">
        <f aca="false">IF($A68&lt;=$G$6,0,IF(S68=0,U68*$B$6*(1+$B$7)^(($G$6+T68*($B$8+$B$10))/4),0)+IF(S68=$B$8,$B$11*$B$4*(1+$B$5)^(($G$6+$B$8+T68*($B$8+$B$10))/4)*U68,0))</f>
        <v>0</v>
      </c>
      <c r="Y68" s="23" t="n">
        <f aca="false">IF($A68&lt;=$G$6,0,IF(S68&lt;$B$8,U68,0))</f>
        <v>0</v>
      </c>
      <c r="Z68" s="23" t="n">
        <f aca="false">$A68-$G$7-1</f>
        <v>38</v>
      </c>
      <c r="AA68" s="23" t="n">
        <f aca="false">IF(Z68&lt;0,-1,MOD(Z68,$B$8+$B$10))</f>
        <v>38</v>
      </c>
      <c r="AB68" s="23" t="n">
        <f aca="false">IF(Z68&lt;0,0,INT(Z68/($B$8+$B$10)))</f>
        <v>0</v>
      </c>
      <c r="AC68" s="23" t="n">
        <f aca="false">IF($A68&lt;=$G$7,$E$7,$E$7*(1-$H$7)^(AB68+1))</f>
        <v>0</v>
      </c>
      <c r="AD68" s="13" t="n">
        <f aca="false">IF($A68&lt;=$G$7,$E$7*$F$7/4,IF(AA68&gt;=$B$8+$B$9,AC68*$B$4*(1+$B$5)^(($G$7+$B$8+AB68*($B$8+$B$10))/4)/4,0))</f>
        <v>0</v>
      </c>
      <c r="AE68" s="13" t="n">
        <f aca="false">IF($A68&lt;=$G$7,$E$7*$F$7,IF(AA68&gt;=$B$8,AC68*$B$4*(1+$B$5)^(($G$7+$B$8+AB68*($B$8+$B$10))/4),0))</f>
        <v>0</v>
      </c>
      <c r="AF68" s="13" t="n">
        <f aca="false">IF($A68&lt;=$G$7,0,IF(AA68=0,AC68*$B$6*(1+$B$7)^(($G$7+AB68*($B$8+$B$10))/4),0)+IF(AA68=$B$8,$B$11*$B$4*(1+$B$5)^(($G$7+$B$8+AB68*($B$8+$B$10))/4)*AC68,0))</f>
        <v>0</v>
      </c>
      <c r="AG68" s="23" t="n">
        <f aca="false">IF($A68&lt;=$G$7,0,IF(AA68&lt;$B$8,AC68,0))</f>
        <v>0</v>
      </c>
      <c r="AH68" s="23" t="n">
        <f aca="false">$A68-$G$8-1</f>
        <v>38</v>
      </c>
      <c r="AI68" s="23" t="n">
        <f aca="false">IF(AH68&lt;0,-1,MOD(AH68,$B$8+$B$10))</f>
        <v>38</v>
      </c>
      <c r="AJ68" s="23" t="n">
        <f aca="false">IF(AH68&lt;0,0,INT(AH68/($B$8+$B$10)))</f>
        <v>0</v>
      </c>
      <c r="AK68" s="23" t="n">
        <f aca="false">IF($A68&lt;=$G$8,$E$8,$E$8*(1-$H$8)^(AJ68+1))</f>
        <v>0</v>
      </c>
      <c r="AL68" s="13" t="n">
        <f aca="false">IF($A68&lt;=$G$8,$E$8*$F$8/4,IF(AI68&gt;=$B$8+$B$9,AK68*$B$4*(1+$B$5)^(($G$8+$B$8+AJ68*($B$8+$B$10))/4)/4,0))</f>
        <v>0</v>
      </c>
      <c r="AM68" s="13" t="n">
        <f aca="false">IF($A68&lt;=$G$8,$E$8*$F$8,IF(AI68&gt;=$B$8,AK68*$B$4*(1+$B$5)^(($G$8+$B$8+AJ68*($B$8+$B$10))/4),0))</f>
        <v>0</v>
      </c>
      <c r="AN68" s="13" t="n">
        <f aca="false">IF($A68&lt;=$G$8,0,IF(AI68=0,AK68*$B$6*(1+$B$7)^(($G$8+AJ68*($B$8+$B$10))/4),0)+IF(AI68=$B$8,$B$11*$B$4*(1+$B$5)^(($G$8+$B$8+AJ68*($B$8+$B$10))/4)*AK68,0))</f>
        <v>0</v>
      </c>
      <c r="AO68" s="23" t="n">
        <f aca="false">IF($A68&lt;=$G$8,0,IF(AI68&lt;$B$8,AK68,0))</f>
        <v>0</v>
      </c>
      <c r="AP68" s="13" t="n">
        <f aca="false">F68+N68+V68+AD68+AL68</f>
        <v>1234448.24022274</v>
      </c>
      <c r="AQ68" s="13" t="n">
        <f aca="false">G68+O68+W68+AE68+AM68</f>
        <v>4937792.96089095</v>
      </c>
      <c r="AR68" s="13" t="n">
        <f aca="false">H68+P68+X68+AF68+AN68+IF($A68=$B$15,$B$14,0)</f>
        <v>0</v>
      </c>
      <c r="AS68" s="23" t="n">
        <f aca="false">I68+Q68+Y68+AG68+AO68</f>
        <v>0</v>
      </c>
      <c r="AT68" s="13" t="n">
        <f aca="false">AP68*(1-$B$12)-AS68*$B$13/4</f>
        <v>1160381.34580937</v>
      </c>
      <c r="AU68" s="13" t="n">
        <f aca="false">IF($A68&lt;=$B$23,$B$22*$E$4/$B$23+$E$4*$B$13/4,0)</f>
        <v>0</v>
      </c>
      <c r="AV68" s="13" t="n">
        <f aca="false">AT68-AR68-AU68</f>
        <v>1160381.34580937</v>
      </c>
      <c r="AW68" s="23" t="n">
        <f aca="false">(1+$B$16)^(-$A68/4)</f>
        <v>0.482982651492941</v>
      </c>
      <c r="AX68" s="13" t="n">
        <f aca="false">AV68*AW68</f>
        <v>560444.059141958</v>
      </c>
      <c r="AY68" s="13" t="n">
        <f aca="false">AV68</f>
        <v>1160381.34580937</v>
      </c>
    </row>
    <row r="69" customFormat="false" ht="15" hidden="false" customHeight="false" outlineLevel="0" collapsed="false">
      <c r="A69" s="0" t="n">
        <v>40</v>
      </c>
      <c r="B69" s="0" t="n">
        <f aca="false">$A69-$G$4-1</f>
        <v>33</v>
      </c>
      <c r="C69" s="0" t="n">
        <f aca="false">IF(B69&lt;0,-1,MOD(B69,$B$8+$B$10))</f>
        <v>33</v>
      </c>
      <c r="D69" s="0" t="n">
        <f aca="false">IF(B69&lt;0,0,INT(B69/($B$8+$B$10)))</f>
        <v>0</v>
      </c>
      <c r="E69" s="0" t="n">
        <f aca="false">IF($A69&lt;=$G$4,$E$4,$E$4*(1-$H$4)^(D69+1))</f>
        <v>12000</v>
      </c>
      <c r="F69" s="13" t="n">
        <f aca="false">IF($A69&lt;=$G$4,$E$4*$F$4/4,IF(C69&gt;=$B$8+$B$9,E69*$B$4*(1+$B$5)^(($G$4+$B$8+D69*($B$8+$B$10))/4)/4,0))</f>
        <v>1234448.24022274</v>
      </c>
      <c r="G69" s="13" t="n">
        <f aca="false">IF($A69&lt;=$G$4,$E$4*$F$4,IF(C69&gt;=$B$8,E69*$B$4*(1+$B$5)^(($G$4+$B$8+D69*($B$8+$B$10))/4),0))</f>
        <v>4937792.96089095</v>
      </c>
      <c r="H69" s="13" t="n">
        <f aca="false">IF($A69&lt;=$G$4,0,IF(C69=0,E69*$B$6*(1+$B$7)^(($G$4+D69*($B$8+$B$10))/4),0)+IF(C69=$B$8,$B$11*$B$4*(1+$B$5)^(($G$4+$B$8+D69*($B$8+$B$10))/4)*E69,0))</f>
        <v>0</v>
      </c>
      <c r="I69" s="23" t="n">
        <f aca="false">IF($A69&lt;=$G$4,0,IF(C69&lt;$B$8,E69,0))</f>
        <v>0</v>
      </c>
      <c r="J69" s="23" t="n">
        <f aca="false">$A69-$G$5-1</f>
        <v>39</v>
      </c>
      <c r="K69" s="23" t="n">
        <f aca="false">IF(J69&lt;0,-1,MOD(J69,$B$8+$B$10))</f>
        <v>39</v>
      </c>
      <c r="L69" s="23" t="n">
        <f aca="false">IF(J69&lt;0,0,INT(J69/($B$8+$B$10)))</f>
        <v>0</v>
      </c>
      <c r="M69" s="23" t="n">
        <f aca="false">IF($A69&lt;=$G$5,$E$5,$E$5*(1-$H$5)^(L69+1))</f>
        <v>0</v>
      </c>
      <c r="N69" s="13" t="n">
        <f aca="false">IF($A69&lt;=$G$5,$E$5*$F$5/4,IF(K69&gt;=$B$8+$B$9,M69*$B$4*(1+$B$5)^(($G$5+$B$8+L69*($B$8+$B$10))/4)/4,0))</f>
        <v>0</v>
      </c>
      <c r="O69" s="13" t="n">
        <f aca="false">IF($A69&lt;=$G$5,$E$5*$F$5,IF(K69&gt;=$B$8,M69*$B$4*(1+$B$5)^(($G$5+$B$8+L69*($B$8+$B$10))/4),0))</f>
        <v>0</v>
      </c>
      <c r="P69" s="13" t="n">
        <f aca="false">IF($A69&lt;=$G$5,0,IF(K69=0,M69*$B$6*(1+$B$7)^(($G$5+L69*($B$8+$B$10))/4),0)+IF(K69=$B$8,$B$11*$B$4*(1+$B$5)^(($G$5+$B$8+L69*($B$8+$B$10))/4)*M69,0))</f>
        <v>0</v>
      </c>
      <c r="Q69" s="23" t="n">
        <f aca="false">IF($A69&lt;=$G$5,0,IF(K69&lt;$B$8,M69,0))</f>
        <v>0</v>
      </c>
      <c r="R69" s="23" t="n">
        <f aca="false">$A69-$G$6-1</f>
        <v>39</v>
      </c>
      <c r="S69" s="23" t="n">
        <f aca="false">IF(R69&lt;0,-1,MOD(R69,$B$8+$B$10))</f>
        <v>39</v>
      </c>
      <c r="T69" s="23" t="n">
        <f aca="false">IF(R69&lt;0,0,INT(R69/($B$8+$B$10)))</f>
        <v>0</v>
      </c>
      <c r="U69" s="23" t="n">
        <f aca="false">IF($A69&lt;=$G$6,$E$6,$E$6*(1-$H$6)^(T69+1))</f>
        <v>0</v>
      </c>
      <c r="V69" s="13" t="n">
        <f aca="false">IF($A69&lt;=$G$6,$E$6*$F$6/4,IF(S69&gt;=$B$8+$B$9,U69*$B$4*(1+$B$5)^(($G$6+$B$8+T69*($B$8+$B$10))/4)/4,0))</f>
        <v>0</v>
      </c>
      <c r="W69" s="13" t="n">
        <f aca="false">IF($A69&lt;=$G$6,$E$6*$F$6,IF(S69&gt;=$B$8,U69*$B$4*(1+$B$5)^(($G$6+$B$8+T69*($B$8+$B$10))/4),0))</f>
        <v>0</v>
      </c>
      <c r="X69" s="13" t="n">
        <f aca="false">IF($A69&lt;=$G$6,0,IF(S69=0,U69*$B$6*(1+$B$7)^(($G$6+T69*($B$8+$B$10))/4),0)+IF(S69=$B$8,$B$11*$B$4*(1+$B$5)^(($G$6+$B$8+T69*($B$8+$B$10))/4)*U69,0))</f>
        <v>0</v>
      </c>
      <c r="Y69" s="23" t="n">
        <f aca="false">IF($A69&lt;=$G$6,0,IF(S69&lt;$B$8,U69,0))</f>
        <v>0</v>
      </c>
      <c r="Z69" s="23" t="n">
        <f aca="false">$A69-$G$7-1</f>
        <v>39</v>
      </c>
      <c r="AA69" s="23" t="n">
        <f aca="false">IF(Z69&lt;0,-1,MOD(Z69,$B$8+$B$10))</f>
        <v>39</v>
      </c>
      <c r="AB69" s="23" t="n">
        <f aca="false">IF(Z69&lt;0,0,INT(Z69/($B$8+$B$10)))</f>
        <v>0</v>
      </c>
      <c r="AC69" s="23" t="n">
        <f aca="false">IF($A69&lt;=$G$7,$E$7,$E$7*(1-$H$7)^(AB69+1))</f>
        <v>0</v>
      </c>
      <c r="AD69" s="13" t="n">
        <f aca="false">IF($A69&lt;=$G$7,$E$7*$F$7/4,IF(AA69&gt;=$B$8+$B$9,AC69*$B$4*(1+$B$5)^(($G$7+$B$8+AB69*($B$8+$B$10))/4)/4,0))</f>
        <v>0</v>
      </c>
      <c r="AE69" s="13" t="n">
        <f aca="false">IF($A69&lt;=$G$7,$E$7*$F$7,IF(AA69&gt;=$B$8,AC69*$B$4*(1+$B$5)^(($G$7+$B$8+AB69*($B$8+$B$10))/4),0))</f>
        <v>0</v>
      </c>
      <c r="AF69" s="13" t="n">
        <f aca="false">IF($A69&lt;=$G$7,0,IF(AA69=0,AC69*$B$6*(1+$B$7)^(($G$7+AB69*($B$8+$B$10))/4),0)+IF(AA69=$B$8,$B$11*$B$4*(1+$B$5)^(($G$7+$B$8+AB69*($B$8+$B$10))/4)*AC69,0))</f>
        <v>0</v>
      </c>
      <c r="AG69" s="23" t="n">
        <f aca="false">IF($A69&lt;=$G$7,0,IF(AA69&lt;$B$8,AC69,0))</f>
        <v>0</v>
      </c>
      <c r="AH69" s="23" t="n">
        <f aca="false">$A69-$G$8-1</f>
        <v>39</v>
      </c>
      <c r="AI69" s="23" t="n">
        <f aca="false">IF(AH69&lt;0,-1,MOD(AH69,$B$8+$B$10))</f>
        <v>39</v>
      </c>
      <c r="AJ69" s="23" t="n">
        <f aca="false">IF(AH69&lt;0,0,INT(AH69/($B$8+$B$10)))</f>
        <v>0</v>
      </c>
      <c r="AK69" s="23" t="n">
        <f aca="false">IF($A69&lt;=$G$8,$E$8,$E$8*(1-$H$8)^(AJ69+1))</f>
        <v>0</v>
      </c>
      <c r="AL69" s="13" t="n">
        <f aca="false">IF($A69&lt;=$G$8,$E$8*$F$8/4,IF(AI69&gt;=$B$8+$B$9,AK69*$B$4*(1+$B$5)^(($G$8+$B$8+AJ69*($B$8+$B$10))/4)/4,0))</f>
        <v>0</v>
      </c>
      <c r="AM69" s="13" t="n">
        <f aca="false">IF($A69&lt;=$G$8,$E$8*$F$8,IF(AI69&gt;=$B$8,AK69*$B$4*(1+$B$5)^(($G$8+$B$8+AJ69*($B$8+$B$10))/4),0))</f>
        <v>0</v>
      </c>
      <c r="AN69" s="13" t="n">
        <f aca="false">IF($A69&lt;=$G$8,0,IF(AI69=0,AK69*$B$6*(1+$B$7)^(($G$8+AJ69*($B$8+$B$10))/4),0)+IF(AI69=$B$8,$B$11*$B$4*(1+$B$5)^(($G$8+$B$8+AJ69*($B$8+$B$10))/4)*AK69,0))</f>
        <v>0</v>
      </c>
      <c r="AO69" s="23" t="n">
        <f aca="false">IF($A69&lt;=$G$8,0,IF(AI69&lt;$B$8,AK69,0))</f>
        <v>0</v>
      </c>
      <c r="AP69" s="13" t="n">
        <f aca="false">F69+N69+V69+AD69+AL69</f>
        <v>1234448.24022274</v>
      </c>
      <c r="AQ69" s="13" t="n">
        <f aca="false">G69+O69+W69+AE69+AM69</f>
        <v>4937792.96089095</v>
      </c>
      <c r="AR69" s="13" t="n">
        <f aca="false">H69+P69+X69+AF69+AN69+IF($A69=$B$15,$B$14,0)</f>
        <v>0</v>
      </c>
      <c r="AS69" s="23" t="n">
        <f aca="false">I69+Q69+Y69+AG69+AO69</f>
        <v>0</v>
      </c>
      <c r="AT69" s="13" t="n">
        <f aca="false">AP69*(1-$B$12)-AS69*$B$13/4</f>
        <v>1160381.34580937</v>
      </c>
      <c r="AU69" s="13" t="n">
        <f aca="false">IF($A69&lt;=$B$23,$B$22*$E$4/$B$23+$E$4*$B$13/4,0)</f>
        <v>0</v>
      </c>
      <c r="AV69" s="13" t="n">
        <f aca="false">AT69-AR69-AU69</f>
        <v>1160381.34580937</v>
      </c>
      <c r="AW69" s="23" t="n">
        <f aca="false">(1+$B$16)^(-$A69/4)</f>
        <v>0.474053340955239</v>
      </c>
      <c r="AX69" s="13" t="n">
        <f aca="false">AV69*AW69</f>
        <v>550082.653763069</v>
      </c>
      <c r="AY69" s="13" t="n">
        <f aca="false">AV69+$J$9</f>
        <v>77358756.3872915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Y6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7" min="4" style="0" width="13"/>
    <col collapsed="false" customWidth="true" hidden="false" outlineLevel="0" max="8" min="8" style="0" width="12"/>
    <col collapsed="false" customWidth="true" hidden="false" outlineLevel="0" max="9" min="9" style="0" width="44"/>
    <col collapsed="false" customWidth="true" hidden="false" outlineLevel="0" max="10" min="10" style="0" width="16"/>
  </cols>
  <sheetData>
    <row r="1" customFormat="false" ht="16.15" hidden="false" customHeight="false" outlineLevel="0" collapsed="false">
      <c r="A1" s="5" t="s">
        <v>232</v>
      </c>
    </row>
    <row r="2" customFormat="false" ht="15" hidden="false" customHeight="false" outlineLevel="0" collapsed="false">
      <c r="A2" s="22" t="s">
        <v>233</v>
      </c>
    </row>
    <row r="3" customFormat="false" ht="15" hidden="false" customHeight="false" outlineLevel="0" collapsed="false">
      <c r="A3" s="19" t="s">
        <v>147</v>
      </c>
      <c r="B3" s="19" t="s">
        <v>148</v>
      </c>
      <c r="D3" s="19" t="s">
        <v>136</v>
      </c>
      <c r="E3" s="19" t="s">
        <v>137</v>
      </c>
      <c r="F3" s="19" t="s">
        <v>138</v>
      </c>
      <c r="G3" s="19" t="s">
        <v>139</v>
      </c>
      <c r="H3" s="19" t="s">
        <v>149</v>
      </c>
      <c r="I3" s="19" t="s">
        <v>150</v>
      </c>
      <c r="J3" s="19" t="s">
        <v>148</v>
      </c>
    </row>
    <row r="4" customFormat="false" ht="15" hidden="false" customHeight="false" outlineLevel="0" collapsed="false">
      <c r="A4" s="0" t="s">
        <v>119</v>
      </c>
      <c r="B4" s="20" t="n">
        <f aca="false">'E3 Repositioning'!B4</f>
        <v>345</v>
      </c>
      <c r="D4" s="23" t="s">
        <v>223</v>
      </c>
      <c r="E4" s="13" t="n">
        <f aca="false">SUM('7. Office leases'!B3:B7)</f>
        <v>12000</v>
      </c>
      <c r="F4" s="21" t="n">
        <v>0</v>
      </c>
      <c r="G4" s="25" t="n">
        <f aca="false">$B$23</f>
        <v>6</v>
      </c>
      <c r="H4" s="26" t="n">
        <f aca="false">$B$21</f>
        <v>0</v>
      </c>
      <c r="I4" s="23" t="s">
        <v>151</v>
      </c>
      <c r="J4" s="20" t="n">
        <f aca="false">$B$4*(1+$B$5)^(39/4)</f>
        <v>398.89905458182</v>
      </c>
    </row>
    <row r="5" customFormat="false" ht="15" hidden="false" customHeight="false" outlineLevel="0" collapsed="false">
      <c r="A5" s="0" t="s">
        <v>120</v>
      </c>
      <c r="B5" s="27" t="n">
        <f aca="false">'6. Office inputs'!B4</f>
        <v>0.015</v>
      </c>
      <c r="D5" s="23" t="s">
        <v>224</v>
      </c>
      <c r="E5" s="30" t="n">
        <v>0</v>
      </c>
      <c r="F5" s="21" t="n">
        <v>0</v>
      </c>
      <c r="G5" s="31" t="n">
        <v>0</v>
      </c>
      <c r="H5" s="26" t="n">
        <f aca="false">$B$21</f>
        <v>0</v>
      </c>
      <c r="I5" s="23" t="s">
        <v>152</v>
      </c>
      <c r="J5" s="20" t="n">
        <f aca="false">$B$6*(1+$B$7)^(39/4)</f>
        <v>534.326825242175</v>
      </c>
    </row>
    <row r="6" customFormat="false" ht="15" hidden="false" customHeight="false" outlineLevel="0" collapsed="false">
      <c r="A6" s="0" t="s">
        <v>121</v>
      </c>
      <c r="B6" s="20" t="n">
        <f aca="false">'6. Office inputs'!B5</f>
        <v>420</v>
      </c>
      <c r="D6" s="23" t="s">
        <v>224</v>
      </c>
      <c r="E6" s="30" t="n">
        <v>0</v>
      </c>
      <c r="F6" s="21" t="n">
        <v>0</v>
      </c>
      <c r="G6" s="31" t="n">
        <v>0</v>
      </c>
      <c r="H6" s="26" t="n">
        <f aca="false">$B$21</f>
        <v>0</v>
      </c>
      <c r="I6" s="23" t="s">
        <v>153</v>
      </c>
      <c r="J6" s="13" t="n">
        <f aca="false">AQ69</f>
        <v>4249285.53631174</v>
      </c>
    </row>
    <row r="7" customFormat="false" ht="15" hidden="false" customHeight="false" outlineLevel="0" collapsed="false">
      <c r="A7" s="0" t="s">
        <v>122</v>
      </c>
      <c r="B7" s="27" t="n">
        <f aca="false">'6. Office inputs'!B6</f>
        <v>0.025</v>
      </c>
      <c r="D7" s="23" t="s">
        <v>224</v>
      </c>
      <c r="E7" s="30" t="n">
        <v>0</v>
      </c>
      <c r="F7" s="21" t="n">
        <v>0</v>
      </c>
      <c r="G7" s="31" t="n">
        <v>0</v>
      </c>
      <c r="H7" s="26" t="n">
        <f aca="false">$B$21</f>
        <v>0</v>
      </c>
      <c r="I7" s="23" t="s">
        <v>154</v>
      </c>
      <c r="J7" s="13" t="n">
        <f aca="false">AS69</f>
        <v>0</v>
      </c>
    </row>
    <row r="8" customFormat="false" ht="15" hidden="false" customHeight="false" outlineLevel="0" collapsed="false">
      <c r="A8" s="0" t="s">
        <v>123</v>
      </c>
      <c r="B8" s="25" t="n">
        <f aca="false">'E3 Repositioning'!B8</f>
        <v>1</v>
      </c>
      <c r="D8" s="23" t="s">
        <v>224</v>
      </c>
      <c r="E8" s="30" t="n">
        <v>0</v>
      </c>
      <c r="F8" s="21" t="n">
        <v>0</v>
      </c>
      <c r="G8" s="31" t="n">
        <v>0</v>
      </c>
      <c r="H8" s="26" t="n">
        <f aca="false">$B$21</f>
        <v>0</v>
      </c>
      <c r="I8" s="23" t="s">
        <v>155</v>
      </c>
      <c r="J8" s="13" t="n">
        <f aca="false">(J6+J7*J4)*(1-$B$12)</f>
        <v>3994328.40413304</v>
      </c>
    </row>
    <row r="9" customFormat="false" ht="15" hidden="false" customHeight="false" outlineLevel="0" collapsed="false">
      <c r="A9" s="0" t="s">
        <v>124</v>
      </c>
      <c r="B9" s="25" t="n">
        <f aca="false">'E3 Repositioning'!B9</f>
        <v>2</v>
      </c>
      <c r="I9" s="23" t="s">
        <v>156</v>
      </c>
      <c r="J9" s="13" t="n">
        <f aca="false">(J8/$B$17-J7*J5)*(1-$B$19)</f>
        <v>65573557.9678507</v>
      </c>
    </row>
    <row r="10" customFormat="false" ht="15" hidden="false" customHeight="false" outlineLevel="0" collapsed="false">
      <c r="A10" s="0" t="s">
        <v>125</v>
      </c>
      <c r="B10" s="25" t="n">
        <f aca="false">'E3 Repositioning'!B10</f>
        <v>40</v>
      </c>
      <c r="I10" s="23" t="s">
        <v>157</v>
      </c>
      <c r="J10" s="13" t="n">
        <f aca="false">SUM(AX29:AX69)</f>
        <v>3581613.35191875</v>
      </c>
    </row>
    <row r="11" customFormat="false" ht="15" hidden="false" customHeight="false" outlineLevel="0" collapsed="false">
      <c r="A11" s="0" t="s">
        <v>126</v>
      </c>
      <c r="B11" s="27" t="n">
        <f aca="false">'6. Office inputs'!B10</f>
        <v>0.12</v>
      </c>
      <c r="I11" s="23" t="s">
        <v>158</v>
      </c>
      <c r="J11" s="13" t="n">
        <f aca="false">J9*AW69</f>
        <v>31085364.2329816</v>
      </c>
    </row>
    <row r="12" customFormat="false" ht="15" hidden="false" customHeight="false" outlineLevel="0" collapsed="false">
      <c r="A12" s="0" t="s">
        <v>127</v>
      </c>
      <c r="B12" s="27" t="n">
        <f aca="false">'6. Office inputs'!B11</f>
        <v>0.06</v>
      </c>
      <c r="I12" s="23" t="s">
        <v>159</v>
      </c>
      <c r="J12" s="13" t="n">
        <f aca="false">J10+J11</f>
        <v>34666977.5849004</v>
      </c>
    </row>
    <row r="13" customFormat="false" ht="15" hidden="false" customHeight="false" outlineLevel="0" collapsed="false">
      <c r="A13" s="0" t="s">
        <v>128</v>
      </c>
      <c r="B13" s="20" t="n">
        <f aca="false">'6. Office inputs'!B12</f>
        <v>55</v>
      </c>
      <c r="I13" s="23" t="s">
        <v>160</v>
      </c>
      <c r="J13" s="14" t="n">
        <f aca="false">J12/(1+$B$18)</f>
        <v>32551152.6618783</v>
      </c>
    </row>
    <row r="14" customFormat="false" ht="15" hidden="false" customHeight="false" outlineLevel="0" collapsed="false">
      <c r="A14" s="0" t="s">
        <v>129</v>
      </c>
      <c r="B14" s="13" t="n">
        <f aca="false">'6. Office inputs'!B13</f>
        <v>1900000</v>
      </c>
      <c r="I14" s="23" t="s">
        <v>161</v>
      </c>
      <c r="J14" s="26" t="n">
        <f aca="false">J11/J12</f>
        <v>0.896685156842783</v>
      </c>
    </row>
    <row r="15" customFormat="false" ht="15" hidden="false" customHeight="false" outlineLevel="0" collapsed="false">
      <c r="A15" s="0" t="s">
        <v>130</v>
      </c>
      <c r="B15" s="25" t="n">
        <f aca="false">'6. Office inputs'!B14</f>
        <v>12</v>
      </c>
      <c r="I15" s="23" t="s">
        <v>162</v>
      </c>
      <c r="J15" s="27" t="n">
        <f aca="false">(1+IRR(AY29:AY69,0.01))^4-1</f>
        <v>0.0516149691248562</v>
      </c>
    </row>
    <row r="16" customFormat="false" ht="15" hidden="false" customHeight="false" outlineLevel="0" collapsed="false">
      <c r="A16" s="0" t="s">
        <v>131</v>
      </c>
      <c r="B16" s="27" t="n">
        <f aca="false">'6. Office inputs'!B15</f>
        <v>0.0775</v>
      </c>
      <c r="I16" s="23" t="s">
        <v>163</v>
      </c>
      <c r="J16" s="13" t="n">
        <f aca="false">SUM(AT30:AT69)</f>
        <v>30791045.132031</v>
      </c>
    </row>
    <row r="17" customFormat="false" ht="15" hidden="false" customHeight="false" outlineLevel="0" collapsed="false">
      <c r="A17" s="0" t="s">
        <v>132</v>
      </c>
      <c r="B17" s="27" t="n">
        <f aca="false">'E3 Repositioning'!B17</f>
        <v>0.06</v>
      </c>
      <c r="I17" s="23" t="s">
        <v>164</v>
      </c>
      <c r="J17" s="13" t="n">
        <f aca="false">SUM(AR30:AR69)</f>
        <v>7640090.63805648</v>
      </c>
    </row>
    <row r="18" customFormat="false" ht="15" hidden="false" customHeight="false" outlineLevel="0" collapsed="false">
      <c r="A18" s="0" t="s">
        <v>32</v>
      </c>
      <c r="B18" s="27" t="n">
        <f aca="false">'6. Office inputs'!B17</f>
        <v>0.065</v>
      </c>
      <c r="I18" s="23" t="s">
        <v>219</v>
      </c>
      <c r="J18" s="13" t="n">
        <f aca="false">J13-'E1 Hold'!$J$13</f>
        <v>-47.2331446893513</v>
      </c>
    </row>
    <row r="19" customFormat="false" ht="15" hidden="false" customHeight="false" outlineLevel="0" collapsed="false">
      <c r="A19" s="0" t="s">
        <v>133</v>
      </c>
      <c r="B19" s="27" t="n">
        <f aca="false">'6. Office inputs'!B18</f>
        <v>0.015</v>
      </c>
      <c r="I19" s="23" t="s">
        <v>220</v>
      </c>
      <c r="J19" s="26" t="n">
        <f aca="false">J13/'E1 Hold'!$J$13-1</f>
        <v>-1.45104158499887E-006</v>
      </c>
    </row>
    <row r="20" customFormat="false" ht="15" hidden="false" customHeight="false" outlineLevel="0" collapsed="false">
      <c r="A20" s="0" t="s">
        <v>134</v>
      </c>
      <c r="B20" s="13" t="n">
        <f aca="false">'6. Office inputs'!B19</f>
        <v>43000000</v>
      </c>
    </row>
    <row r="21" customFormat="false" ht="15" hidden="false" customHeight="false" outlineLevel="0" collapsed="false">
      <c r="A21" s="0" t="s">
        <v>165</v>
      </c>
      <c r="B21" s="11" t="n">
        <v>0</v>
      </c>
    </row>
    <row r="22" customFormat="false" ht="15" hidden="false" customHeight="false" outlineLevel="0" collapsed="false">
      <c r="A22" s="0" t="s">
        <v>225</v>
      </c>
      <c r="B22" s="20" t="n">
        <f aca="false">'4. Repositioning thresholds'!C5</f>
        <v>524.9</v>
      </c>
    </row>
    <row r="23" customFormat="false" ht="15" hidden="false" customHeight="false" outlineLevel="0" collapsed="false">
      <c r="A23" s="0" t="s">
        <v>226</v>
      </c>
      <c r="B23" s="25" t="n">
        <f aca="false">'E3 Repositioning'!B23</f>
        <v>6</v>
      </c>
    </row>
    <row r="24" customFormat="false" ht="15" hidden="false" customHeight="false" outlineLevel="0" collapsed="false">
      <c r="A24" s="0" t="s">
        <v>227</v>
      </c>
      <c r="B24" s="33" t="n">
        <f aca="false">'E3 Repositioning'!B24</f>
        <v>0.25</v>
      </c>
    </row>
    <row r="25" customFormat="false" ht="15" hidden="false" customHeight="false" outlineLevel="0" collapsed="false">
      <c r="A25" s="0" t="s">
        <v>228</v>
      </c>
      <c r="B25" s="33" t="n">
        <f aca="false">'E3 Repositioning'!B25</f>
        <v>1.5</v>
      </c>
    </row>
    <row r="26" customFormat="false" ht="15" hidden="false" customHeight="false" outlineLevel="0" collapsed="false">
      <c r="A26" s="0" t="s">
        <v>229</v>
      </c>
      <c r="B26" s="13" t="n">
        <f aca="false">SUMPRODUCT('7. Office leases'!B3:B7,'7. Office leases'!C3:C7,(B24*'7. Office leases'!D3:D7/4&lt;B25)*B24*'7. Office leases'!D3:D7/4+(B24*'7. Office leases'!D3:D7/4&gt;=B25)*B25)</f>
        <v>2581010</v>
      </c>
    </row>
    <row r="28" customFormat="false" ht="15" hidden="false" customHeight="false" outlineLevel="0" collapsed="false">
      <c r="A28" s="19" t="s">
        <v>166</v>
      </c>
      <c r="B28" s="19" t="s">
        <v>167</v>
      </c>
      <c r="C28" s="19" t="s">
        <v>168</v>
      </c>
      <c r="D28" s="19" t="s">
        <v>169</v>
      </c>
      <c r="E28" s="19" t="s">
        <v>170</v>
      </c>
      <c r="F28" s="19" t="s">
        <v>171</v>
      </c>
      <c r="G28" s="19" t="s">
        <v>172</v>
      </c>
      <c r="H28" s="19" t="s">
        <v>173</v>
      </c>
      <c r="I28" s="19" t="s">
        <v>174</v>
      </c>
      <c r="J28" s="19" t="s">
        <v>175</v>
      </c>
      <c r="K28" s="19" t="s">
        <v>176</v>
      </c>
      <c r="L28" s="19" t="s">
        <v>177</v>
      </c>
      <c r="M28" s="19" t="s">
        <v>178</v>
      </c>
      <c r="N28" s="19" t="s">
        <v>179</v>
      </c>
      <c r="O28" s="19" t="s">
        <v>180</v>
      </c>
      <c r="P28" s="19" t="s">
        <v>181</v>
      </c>
      <c r="Q28" s="19" t="s">
        <v>182</v>
      </c>
      <c r="R28" s="19" t="s">
        <v>183</v>
      </c>
      <c r="S28" s="19" t="s">
        <v>184</v>
      </c>
      <c r="T28" s="19" t="s">
        <v>185</v>
      </c>
      <c r="U28" s="19" t="s">
        <v>186</v>
      </c>
      <c r="V28" s="19" t="s">
        <v>187</v>
      </c>
      <c r="W28" s="19" t="s">
        <v>188</v>
      </c>
      <c r="X28" s="19" t="s">
        <v>189</v>
      </c>
      <c r="Y28" s="19" t="s">
        <v>190</v>
      </c>
      <c r="Z28" s="19" t="s">
        <v>191</v>
      </c>
      <c r="AA28" s="19" t="s">
        <v>192</v>
      </c>
      <c r="AB28" s="19" t="s">
        <v>193</v>
      </c>
      <c r="AC28" s="19" t="s">
        <v>194</v>
      </c>
      <c r="AD28" s="19" t="s">
        <v>195</v>
      </c>
      <c r="AE28" s="19" t="s">
        <v>196</v>
      </c>
      <c r="AF28" s="19" t="s">
        <v>197</v>
      </c>
      <c r="AG28" s="19" t="s">
        <v>198</v>
      </c>
      <c r="AH28" s="19" t="s">
        <v>199</v>
      </c>
      <c r="AI28" s="19" t="s">
        <v>200</v>
      </c>
      <c r="AJ28" s="19" t="s">
        <v>201</v>
      </c>
      <c r="AK28" s="19" t="s">
        <v>202</v>
      </c>
      <c r="AL28" s="19" t="s">
        <v>203</v>
      </c>
      <c r="AM28" s="19" t="s">
        <v>204</v>
      </c>
      <c r="AN28" s="19" t="s">
        <v>205</v>
      </c>
      <c r="AO28" s="19" t="s">
        <v>206</v>
      </c>
      <c r="AP28" s="19" t="s">
        <v>207</v>
      </c>
      <c r="AQ28" s="19" t="s">
        <v>208</v>
      </c>
      <c r="AR28" s="19" t="s">
        <v>209</v>
      </c>
      <c r="AS28" s="19" t="s">
        <v>210</v>
      </c>
      <c r="AT28" s="19" t="s">
        <v>211</v>
      </c>
      <c r="AU28" s="19" t="s">
        <v>212</v>
      </c>
      <c r="AV28" s="19" t="s">
        <v>213</v>
      </c>
      <c r="AW28" s="19" t="s">
        <v>214</v>
      </c>
      <c r="AX28" s="19" t="s">
        <v>215</v>
      </c>
      <c r="AY28" s="19" t="s">
        <v>216</v>
      </c>
    </row>
    <row r="29" customFormat="false" ht="15" hidden="false" customHeight="false" outlineLevel="0" collapsed="false">
      <c r="A29" s="0" t="n">
        <v>0</v>
      </c>
      <c r="AU29" s="13" t="n">
        <f aca="false">$B$26</f>
        <v>2581010</v>
      </c>
      <c r="AV29" s="23" t="n">
        <f aca="false">-AU29</f>
        <v>-2581010</v>
      </c>
      <c r="AW29" s="0" t="n">
        <v>1</v>
      </c>
      <c r="AX29" s="23" t="n">
        <f aca="false">AV29</f>
        <v>-2581010</v>
      </c>
      <c r="AY29" s="23" t="n">
        <f aca="false">-$B$20*(1+$B$18)-AU29</f>
        <v>-48376010</v>
      </c>
    </row>
    <row r="30" customFormat="false" ht="15" hidden="false" customHeight="false" outlineLevel="0" collapsed="false">
      <c r="A30" s="0" t="n">
        <v>1</v>
      </c>
      <c r="B30" s="0" t="n">
        <f aca="false">$A30-$G$4-1</f>
        <v>-6</v>
      </c>
      <c r="C30" s="0" t="n">
        <f aca="false">IF(B30&lt;0,-1,MOD(B30,$B$8+$B$10))</f>
        <v>-1</v>
      </c>
      <c r="D30" s="0" t="n">
        <f aca="false">IF(B30&lt;0,0,INT(B30/($B$8+$B$10)))</f>
        <v>0</v>
      </c>
      <c r="E30" s="13" t="n">
        <f aca="false">IF($A30&lt;=$G$4,$E$4,$E$4*(1-$H$4)^(D30+1))</f>
        <v>12000</v>
      </c>
      <c r="F30" s="13" t="n">
        <f aca="false">IF($A30&lt;=$G$4,$E$4*$F$4/4,IF(C30&gt;=$B$8+$B$9,E30*$B$4*(1+$B$5)^(($G$4+$B$8+D30*($B$8+$B$10))/4)/4,0))</f>
        <v>0</v>
      </c>
      <c r="G30" s="13" t="n">
        <f aca="false">IF($A30&lt;=$G$4,$E$4*$F$4,IF(C30&gt;=$B$8,E30*$B$4*(1+$B$5)^(($G$4+$B$8+D30*($B$8+$B$10))/4),0))</f>
        <v>0</v>
      </c>
      <c r="H30" s="13" t="n">
        <f aca="false">IF($A30&lt;=$G$4,0,IF(C30=0,E30*$B$6*(1+$B$7)^(($G$4+D30*($B$8+$B$10))/4),0)+IF(C30=$B$8,$B$11*$B$4*(1+$B$5)^(($G$4+$B$8+D30*($B$8+$B$10))/4)*E30,0))</f>
        <v>0</v>
      </c>
      <c r="I30" s="23" t="n">
        <f aca="false">IF($A30&lt;=$G$4,0,IF(C30&lt;$B$8,E30,0))</f>
        <v>0</v>
      </c>
      <c r="J30" s="23" t="n">
        <f aca="false">$A30-$G$5-1</f>
        <v>0</v>
      </c>
      <c r="K30" s="23" t="n">
        <f aca="false">IF(J30&lt;0,-1,MOD(J30,$B$8+$B$10))</f>
        <v>0</v>
      </c>
      <c r="L30" s="23" t="n">
        <f aca="false">IF(J30&lt;0,0,INT(J30/($B$8+$B$10)))</f>
        <v>0</v>
      </c>
      <c r="M30" s="23" t="n">
        <f aca="false">IF($A30&lt;=$G$5,$E$5,$E$5*(1-$H$5)^(L30+1))</f>
        <v>0</v>
      </c>
      <c r="N30" s="13" t="n">
        <f aca="false">IF($A30&lt;=$G$5,$E$5*$F$5/4,IF(K30&gt;=$B$8+$B$9,M30*$B$4*(1+$B$5)^(($G$5+$B$8+L30*($B$8+$B$10))/4)/4,0))</f>
        <v>0</v>
      </c>
      <c r="O30" s="13" t="n">
        <f aca="false">IF($A30&lt;=$G$5,$E$5*$F$5,IF(K30&gt;=$B$8,M30*$B$4*(1+$B$5)^(($G$5+$B$8+L30*($B$8+$B$10))/4),0))</f>
        <v>0</v>
      </c>
      <c r="P30" s="13" t="n">
        <f aca="false">IF($A30&lt;=$G$5,0,IF(K30=0,M30*$B$6*(1+$B$7)^(($G$5+L30*($B$8+$B$10))/4),0)+IF(K30=$B$8,$B$11*$B$4*(1+$B$5)^(($G$5+$B$8+L30*($B$8+$B$10))/4)*M30,0))</f>
        <v>0</v>
      </c>
      <c r="Q30" s="23" t="n">
        <f aca="false">IF($A30&lt;=$G$5,0,IF(K30&lt;$B$8,M30,0))</f>
        <v>0</v>
      </c>
      <c r="R30" s="23" t="n">
        <f aca="false">$A30-$G$6-1</f>
        <v>0</v>
      </c>
      <c r="S30" s="23" t="n">
        <f aca="false">IF(R30&lt;0,-1,MOD(R30,$B$8+$B$10))</f>
        <v>0</v>
      </c>
      <c r="T30" s="23" t="n">
        <f aca="false">IF(R30&lt;0,0,INT(R30/($B$8+$B$10)))</f>
        <v>0</v>
      </c>
      <c r="U30" s="23" t="n">
        <f aca="false">IF($A30&lt;=$G$6,$E$6,$E$6*(1-$H$6)^(T30+1))</f>
        <v>0</v>
      </c>
      <c r="V30" s="13" t="n">
        <f aca="false">IF($A30&lt;=$G$6,$E$6*$F$6/4,IF(S30&gt;=$B$8+$B$9,U30*$B$4*(1+$B$5)^(($G$6+$B$8+T30*($B$8+$B$10))/4)/4,0))</f>
        <v>0</v>
      </c>
      <c r="W30" s="13" t="n">
        <f aca="false">IF($A30&lt;=$G$6,$E$6*$F$6,IF(S30&gt;=$B$8,U30*$B$4*(1+$B$5)^(($G$6+$B$8+T30*($B$8+$B$10))/4),0))</f>
        <v>0</v>
      </c>
      <c r="X30" s="13" t="n">
        <f aca="false">IF($A30&lt;=$G$6,0,IF(S30=0,U30*$B$6*(1+$B$7)^(($G$6+T30*($B$8+$B$10))/4),0)+IF(S30=$B$8,$B$11*$B$4*(1+$B$5)^(($G$6+$B$8+T30*($B$8+$B$10))/4)*U30,0))</f>
        <v>0</v>
      </c>
      <c r="Y30" s="23" t="n">
        <f aca="false">IF($A30&lt;=$G$6,0,IF(S30&lt;$B$8,U30,0))</f>
        <v>0</v>
      </c>
      <c r="Z30" s="23" t="n">
        <f aca="false">$A30-$G$7-1</f>
        <v>0</v>
      </c>
      <c r="AA30" s="23" t="n">
        <f aca="false">IF(Z30&lt;0,-1,MOD(Z30,$B$8+$B$10))</f>
        <v>0</v>
      </c>
      <c r="AB30" s="23" t="n">
        <f aca="false">IF(Z30&lt;0,0,INT(Z30/($B$8+$B$10)))</f>
        <v>0</v>
      </c>
      <c r="AC30" s="23" t="n">
        <f aca="false">IF($A30&lt;=$G$7,$E$7,$E$7*(1-$H$7)^(AB30+1))</f>
        <v>0</v>
      </c>
      <c r="AD30" s="13" t="n">
        <f aca="false">IF($A30&lt;=$G$7,$E$7*$F$7/4,IF(AA30&gt;=$B$8+$B$9,AC30*$B$4*(1+$B$5)^(($G$7+$B$8+AB30*($B$8+$B$10))/4)/4,0))</f>
        <v>0</v>
      </c>
      <c r="AE30" s="13" t="n">
        <f aca="false">IF($A30&lt;=$G$7,$E$7*$F$7,IF(AA30&gt;=$B$8,AC30*$B$4*(1+$B$5)^(($G$7+$B$8+AB30*($B$8+$B$10))/4),0))</f>
        <v>0</v>
      </c>
      <c r="AF30" s="13" t="n">
        <f aca="false">IF($A30&lt;=$G$7,0,IF(AA30=0,AC30*$B$6*(1+$B$7)^(($G$7+AB30*($B$8+$B$10))/4),0)+IF(AA30=$B$8,$B$11*$B$4*(1+$B$5)^(($G$7+$B$8+AB30*($B$8+$B$10))/4)*AC30,0))</f>
        <v>0</v>
      </c>
      <c r="AG30" s="23" t="n">
        <f aca="false">IF($A30&lt;=$G$7,0,IF(AA30&lt;$B$8,AC30,0))</f>
        <v>0</v>
      </c>
      <c r="AH30" s="23" t="n">
        <f aca="false">$A30-$G$8-1</f>
        <v>0</v>
      </c>
      <c r="AI30" s="23" t="n">
        <f aca="false">IF(AH30&lt;0,-1,MOD(AH30,$B$8+$B$10))</f>
        <v>0</v>
      </c>
      <c r="AJ30" s="23" t="n">
        <f aca="false">IF(AH30&lt;0,0,INT(AH30/($B$8+$B$10)))</f>
        <v>0</v>
      </c>
      <c r="AK30" s="23" t="n">
        <f aca="false">IF($A30&lt;=$G$8,$E$8,$E$8*(1-$H$8)^(AJ30+1))</f>
        <v>0</v>
      </c>
      <c r="AL30" s="13" t="n">
        <f aca="false">IF($A30&lt;=$G$8,$E$8*$F$8/4,IF(AI30&gt;=$B$8+$B$9,AK30*$B$4*(1+$B$5)^(($G$8+$B$8+AJ30*($B$8+$B$10))/4)/4,0))</f>
        <v>0</v>
      </c>
      <c r="AM30" s="13" t="n">
        <f aca="false">IF($A30&lt;=$G$8,$E$8*$F$8,IF(AI30&gt;=$B$8,AK30*$B$4*(1+$B$5)^(($G$8+$B$8+AJ30*($B$8+$B$10))/4),0))</f>
        <v>0</v>
      </c>
      <c r="AN30" s="13" t="n">
        <f aca="false">IF($A30&lt;=$G$8,0,IF(AI30=0,AK30*$B$6*(1+$B$7)^(($G$8+AJ30*($B$8+$B$10))/4),0)+IF(AI30=$B$8,$B$11*$B$4*(1+$B$5)^(($G$8+$B$8+AJ30*($B$8+$B$10))/4)*AK30,0))</f>
        <v>0</v>
      </c>
      <c r="AO30" s="23" t="n">
        <f aca="false">IF($A30&lt;=$G$8,0,IF(AI30&lt;$B$8,AK30,0))</f>
        <v>0</v>
      </c>
      <c r="AP30" s="13" t="n">
        <f aca="false">F30+N30+V30+AD30+AL30</f>
        <v>0</v>
      </c>
      <c r="AQ30" s="13" t="n">
        <f aca="false">G30+O30+W30+AE30+AM30</f>
        <v>0</v>
      </c>
      <c r="AR30" s="13" t="n">
        <f aca="false">H30+P30+X30+AF30+AN30+IF($A30=$B$15,$B$14,0)</f>
        <v>0</v>
      </c>
      <c r="AS30" s="23" t="n">
        <f aca="false">I30+Q30+Y30+AG30+AO30</f>
        <v>0</v>
      </c>
      <c r="AT30" s="13" t="n">
        <f aca="false">AP30*(1-$B$12)-AS30*$B$13/4</f>
        <v>0</v>
      </c>
      <c r="AU30" s="13" t="n">
        <f aca="false">IF($A30&lt;=$B$23,$B$22*$E$4/$B$23+$E$4*$B$13/4,0)</f>
        <v>1214800</v>
      </c>
      <c r="AV30" s="13" t="n">
        <f aca="false">AT30-AR30-AU30</f>
        <v>-1214800</v>
      </c>
      <c r="AW30" s="23" t="n">
        <f aca="false">(1+$B$16)^(-$A30/4)</f>
        <v>0.98151215057083</v>
      </c>
      <c r="AX30" s="13" t="n">
        <f aca="false">AV30*AW30</f>
        <v>-1192340.96051344</v>
      </c>
      <c r="AY30" s="13" t="n">
        <f aca="false">AV30</f>
        <v>-1214800</v>
      </c>
    </row>
    <row r="31" customFormat="false" ht="15" hidden="false" customHeight="false" outlineLevel="0" collapsed="false">
      <c r="A31" s="0" t="n">
        <v>2</v>
      </c>
      <c r="B31" s="0" t="n">
        <f aca="false">$A31-$G$4-1</f>
        <v>-5</v>
      </c>
      <c r="C31" s="0" t="n">
        <f aca="false">IF(B31&lt;0,-1,MOD(B31,$B$8+$B$10))</f>
        <v>-1</v>
      </c>
      <c r="D31" s="0" t="n">
        <f aca="false">IF(B31&lt;0,0,INT(B31/($B$8+$B$10)))</f>
        <v>0</v>
      </c>
      <c r="E31" s="13" t="n">
        <f aca="false">IF($A31&lt;=$G$4,$E$4,$E$4*(1-$H$4)^(D31+1))</f>
        <v>12000</v>
      </c>
      <c r="F31" s="13" t="n">
        <f aca="false">IF($A31&lt;=$G$4,$E$4*$F$4/4,IF(C31&gt;=$B$8+$B$9,E31*$B$4*(1+$B$5)^(($G$4+$B$8+D31*($B$8+$B$10))/4)/4,0))</f>
        <v>0</v>
      </c>
      <c r="G31" s="13" t="n">
        <f aca="false">IF($A31&lt;=$G$4,$E$4*$F$4,IF(C31&gt;=$B$8,E31*$B$4*(1+$B$5)^(($G$4+$B$8+D31*($B$8+$B$10))/4),0))</f>
        <v>0</v>
      </c>
      <c r="H31" s="13" t="n">
        <f aca="false">IF($A31&lt;=$G$4,0,IF(C31=0,E31*$B$6*(1+$B$7)^(($G$4+D31*($B$8+$B$10))/4),0)+IF(C31=$B$8,$B$11*$B$4*(1+$B$5)^(($G$4+$B$8+D31*($B$8+$B$10))/4)*E31,0))</f>
        <v>0</v>
      </c>
      <c r="I31" s="23" t="n">
        <f aca="false">IF($A31&lt;=$G$4,0,IF(C31&lt;$B$8,E31,0))</f>
        <v>0</v>
      </c>
      <c r="J31" s="23" t="n">
        <f aca="false">$A31-$G$5-1</f>
        <v>1</v>
      </c>
      <c r="K31" s="23" t="n">
        <f aca="false">IF(J31&lt;0,-1,MOD(J31,$B$8+$B$10))</f>
        <v>1</v>
      </c>
      <c r="L31" s="23" t="n">
        <f aca="false">IF(J31&lt;0,0,INT(J31/($B$8+$B$10)))</f>
        <v>0</v>
      </c>
      <c r="M31" s="23" t="n">
        <f aca="false">IF($A31&lt;=$G$5,$E$5,$E$5*(1-$H$5)^(L31+1))</f>
        <v>0</v>
      </c>
      <c r="N31" s="13" t="n">
        <f aca="false">IF($A31&lt;=$G$5,$E$5*$F$5/4,IF(K31&gt;=$B$8+$B$9,M31*$B$4*(1+$B$5)^(($G$5+$B$8+L31*($B$8+$B$10))/4)/4,0))</f>
        <v>0</v>
      </c>
      <c r="O31" s="13" t="n">
        <f aca="false">IF($A31&lt;=$G$5,$E$5*$F$5,IF(K31&gt;=$B$8,M31*$B$4*(1+$B$5)^(($G$5+$B$8+L31*($B$8+$B$10))/4),0))</f>
        <v>0</v>
      </c>
      <c r="P31" s="13" t="n">
        <f aca="false">IF($A31&lt;=$G$5,0,IF(K31=0,M31*$B$6*(1+$B$7)^(($G$5+L31*($B$8+$B$10))/4),0)+IF(K31=$B$8,$B$11*$B$4*(1+$B$5)^(($G$5+$B$8+L31*($B$8+$B$10))/4)*M31,0))</f>
        <v>0</v>
      </c>
      <c r="Q31" s="23" t="n">
        <f aca="false">IF($A31&lt;=$G$5,0,IF(K31&lt;$B$8,M31,0))</f>
        <v>0</v>
      </c>
      <c r="R31" s="23" t="n">
        <f aca="false">$A31-$G$6-1</f>
        <v>1</v>
      </c>
      <c r="S31" s="23" t="n">
        <f aca="false">IF(R31&lt;0,-1,MOD(R31,$B$8+$B$10))</f>
        <v>1</v>
      </c>
      <c r="T31" s="23" t="n">
        <f aca="false">IF(R31&lt;0,0,INT(R31/($B$8+$B$10)))</f>
        <v>0</v>
      </c>
      <c r="U31" s="23" t="n">
        <f aca="false">IF($A31&lt;=$G$6,$E$6,$E$6*(1-$H$6)^(T31+1))</f>
        <v>0</v>
      </c>
      <c r="V31" s="13" t="n">
        <f aca="false">IF($A31&lt;=$G$6,$E$6*$F$6/4,IF(S31&gt;=$B$8+$B$9,U31*$B$4*(1+$B$5)^(($G$6+$B$8+T31*($B$8+$B$10))/4)/4,0))</f>
        <v>0</v>
      </c>
      <c r="W31" s="13" t="n">
        <f aca="false">IF($A31&lt;=$G$6,$E$6*$F$6,IF(S31&gt;=$B$8,U31*$B$4*(1+$B$5)^(($G$6+$B$8+T31*($B$8+$B$10))/4),0))</f>
        <v>0</v>
      </c>
      <c r="X31" s="13" t="n">
        <f aca="false">IF($A31&lt;=$G$6,0,IF(S31=0,U31*$B$6*(1+$B$7)^(($G$6+T31*($B$8+$B$10))/4),0)+IF(S31=$B$8,$B$11*$B$4*(1+$B$5)^(($G$6+$B$8+T31*($B$8+$B$10))/4)*U31,0))</f>
        <v>0</v>
      </c>
      <c r="Y31" s="23" t="n">
        <f aca="false">IF($A31&lt;=$G$6,0,IF(S31&lt;$B$8,U31,0))</f>
        <v>0</v>
      </c>
      <c r="Z31" s="23" t="n">
        <f aca="false">$A31-$G$7-1</f>
        <v>1</v>
      </c>
      <c r="AA31" s="23" t="n">
        <f aca="false">IF(Z31&lt;0,-1,MOD(Z31,$B$8+$B$10))</f>
        <v>1</v>
      </c>
      <c r="AB31" s="23" t="n">
        <f aca="false">IF(Z31&lt;0,0,INT(Z31/($B$8+$B$10)))</f>
        <v>0</v>
      </c>
      <c r="AC31" s="23" t="n">
        <f aca="false">IF($A31&lt;=$G$7,$E$7,$E$7*(1-$H$7)^(AB31+1))</f>
        <v>0</v>
      </c>
      <c r="AD31" s="13" t="n">
        <f aca="false">IF($A31&lt;=$G$7,$E$7*$F$7/4,IF(AA31&gt;=$B$8+$B$9,AC31*$B$4*(1+$B$5)^(($G$7+$B$8+AB31*($B$8+$B$10))/4)/4,0))</f>
        <v>0</v>
      </c>
      <c r="AE31" s="13" t="n">
        <f aca="false">IF($A31&lt;=$G$7,$E$7*$F$7,IF(AA31&gt;=$B$8,AC31*$B$4*(1+$B$5)^(($G$7+$B$8+AB31*($B$8+$B$10))/4),0))</f>
        <v>0</v>
      </c>
      <c r="AF31" s="13" t="n">
        <f aca="false">IF($A31&lt;=$G$7,0,IF(AA31=0,AC31*$B$6*(1+$B$7)^(($G$7+AB31*($B$8+$B$10))/4),0)+IF(AA31=$B$8,$B$11*$B$4*(1+$B$5)^(($G$7+$B$8+AB31*($B$8+$B$10))/4)*AC31,0))</f>
        <v>0</v>
      </c>
      <c r="AG31" s="23" t="n">
        <f aca="false">IF($A31&lt;=$G$7,0,IF(AA31&lt;$B$8,AC31,0))</f>
        <v>0</v>
      </c>
      <c r="AH31" s="23" t="n">
        <f aca="false">$A31-$G$8-1</f>
        <v>1</v>
      </c>
      <c r="AI31" s="23" t="n">
        <f aca="false">IF(AH31&lt;0,-1,MOD(AH31,$B$8+$B$10))</f>
        <v>1</v>
      </c>
      <c r="AJ31" s="23" t="n">
        <f aca="false">IF(AH31&lt;0,0,INT(AH31/($B$8+$B$10)))</f>
        <v>0</v>
      </c>
      <c r="AK31" s="23" t="n">
        <f aca="false">IF($A31&lt;=$G$8,$E$8,$E$8*(1-$H$8)^(AJ31+1))</f>
        <v>0</v>
      </c>
      <c r="AL31" s="13" t="n">
        <f aca="false">IF($A31&lt;=$G$8,$E$8*$F$8/4,IF(AI31&gt;=$B$8+$B$9,AK31*$B$4*(1+$B$5)^(($G$8+$B$8+AJ31*($B$8+$B$10))/4)/4,0))</f>
        <v>0</v>
      </c>
      <c r="AM31" s="13" t="n">
        <f aca="false">IF($A31&lt;=$G$8,$E$8*$F$8,IF(AI31&gt;=$B$8,AK31*$B$4*(1+$B$5)^(($G$8+$B$8+AJ31*($B$8+$B$10))/4),0))</f>
        <v>0</v>
      </c>
      <c r="AN31" s="13" t="n">
        <f aca="false">IF($A31&lt;=$G$8,0,IF(AI31=0,AK31*$B$6*(1+$B$7)^(($G$8+AJ31*($B$8+$B$10))/4),0)+IF(AI31=$B$8,$B$11*$B$4*(1+$B$5)^(($G$8+$B$8+AJ31*($B$8+$B$10))/4)*AK31,0))</f>
        <v>0</v>
      </c>
      <c r="AO31" s="23" t="n">
        <f aca="false">IF($A31&lt;=$G$8,0,IF(AI31&lt;$B$8,AK31,0))</f>
        <v>0</v>
      </c>
      <c r="AP31" s="13" t="n">
        <f aca="false">F31+N31+V31+AD31+AL31</f>
        <v>0</v>
      </c>
      <c r="AQ31" s="13" t="n">
        <f aca="false">G31+O31+W31+AE31+AM31</f>
        <v>0</v>
      </c>
      <c r="AR31" s="13" t="n">
        <f aca="false">H31+P31+X31+AF31+AN31+IF($A31=$B$15,$B$14,0)</f>
        <v>0</v>
      </c>
      <c r="AS31" s="23" t="n">
        <f aca="false">I31+Q31+Y31+AG31+AO31</f>
        <v>0</v>
      </c>
      <c r="AT31" s="13" t="n">
        <f aca="false">AP31*(1-$B$12)-AS31*$B$13/4</f>
        <v>0</v>
      </c>
      <c r="AU31" s="13" t="n">
        <f aca="false">IF($A31&lt;=$B$23,$B$22*$E$4/$B$23+$E$4*$B$13/4,0)</f>
        <v>1214800</v>
      </c>
      <c r="AV31" s="13" t="n">
        <f aca="false">AT31-AR31-AU31</f>
        <v>-1214800</v>
      </c>
      <c r="AW31" s="23" t="n">
        <f aca="false">(1+$B$16)^(-$A31/4)</f>
        <v>0.963366101718176</v>
      </c>
      <c r="AX31" s="13" t="n">
        <f aca="false">AV31*AW31</f>
        <v>-1170297.14036724</v>
      </c>
      <c r="AY31" s="13" t="n">
        <f aca="false">AV31</f>
        <v>-1214800</v>
      </c>
    </row>
    <row r="32" customFormat="false" ht="15" hidden="false" customHeight="false" outlineLevel="0" collapsed="false">
      <c r="A32" s="0" t="n">
        <v>3</v>
      </c>
      <c r="B32" s="0" t="n">
        <f aca="false">$A32-$G$4-1</f>
        <v>-4</v>
      </c>
      <c r="C32" s="0" t="n">
        <f aca="false">IF(B32&lt;0,-1,MOD(B32,$B$8+$B$10))</f>
        <v>-1</v>
      </c>
      <c r="D32" s="0" t="n">
        <f aca="false">IF(B32&lt;0,0,INT(B32/($B$8+$B$10)))</f>
        <v>0</v>
      </c>
      <c r="E32" s="13" t="n">
        <f aca="false">IF($A32&lt;=$G$4,$E$4,$E$4*(1-$H$4)^(D32+1))</f>
        <v>12000</v>
      </c>
      <c r="F32" s="13" t="n">
        <f aca="false">IF($A32&lt;=$G$4,$E$4*$F$4/4,IF(C32&gt;=$B$8+$B$9,E32*$B$4*(1+$B$5)^(($G$4+$B$8+D32*($B$8+$B$10))/4)/4,0))</f>
        <v>0</v>
      </c>
      <c r="G32" s="13" t="n">
        <f aca="false">IF($A32&lt;=$G$4,$E$4*$F$4,IF(C32&gt;=$B$8,E32*$B$4*(1+$B$5)^(($G$4+$B$8+D32*($B$8+$B$10))/4),0))</f>
        <v>0</v>
      </c>
      <c r="H32" s="13" t="n">
        <f aca="false">IF($A32&lt;=$G$4,0,IF(C32=0,E32*$B$6*(1+$B$7)^(($G$4+D32*($B$8+$B$10))/4),0)+IF(C32=$B$8,$B$11*$B$4*(1+$B$5)^(($G$4+$B$8+D32*($B$8+$B$10))/4)*E32,0))</f>
        <v>0</v>
      </c>
      <c r="I32" s="23" t="n">
        <f aca="false">IF($A32&lt;=$G$4,0,IF(C32&lt;$B$8,E32,0))</f>
        <v>0</v>
      </c>
      <c r="J32" s="23" t="n">
        <f aca="false">$A32-$G$5-1</f>
        <v>2</v>
      </c>
      <c r="K32" s="23" t="n">
        <f aca="false">IF(J32&lt;0,-1,MOD(J32,$B$8+$B$10))</f>
        <v>2</v>
      </c>
      <c r="L32" s="23" t="n">
        <f aca="false">IF(J32&lt;0,0,INT(J32/($B$8+$B$10)))</f>
        <v>0</v>
      </c>
      <c r="M32" s="23" t="n">
        <f aca="false">IF($A32&lt;=$G$5,$E$5,$E$5*(1-$H$5)^(L32+1))</f>
        <v>0</v>
      </c>
      <c r="N32" s="13" t="n">
        <f aca="false">IF($A32&lt;=$G$5,$E$5*$F$5/4,IF(K32&gt;=$B$8+$B$9,M32*$B$4*(1+$B$5)^(($G$5+$B$8+L32*($B$8+$B$10))/4)/4,0))</f>
        <v>0</v>
      </c>
      <c r="O32" s="13" t="n">
        <f aca="false">IF($A32&lt;=$G$5,$E$5*$F$5,IF(K32&gt;=$B$8,M32*$B$4*(1+$B$5)^(($G$5+$B$8+L32*($B$8+$B$10))/4),0))</f>
        <v>0</v>
      </c>
      <c r="P32" s="13" t="n">
        <f aca="false">IF($A32&lt;=$G$5,0,IF(K32=0,M32*$B$6*(1+$B$7)^(($G$5+L32*($B$8+$B$10))/4),0)+IF(K32=$B$8,$B$11*$B$4*(1+$B$5)^(($G$5+$B$8+L32*($B$8+$B$10))/4)*M32,0))</f>
        <v>0</v>
      </c>
      <c r="Q32" s="23" t="n">
        <f aca="false">IF($A32&lt;=$G$5,0,IF(K32&lt;$B$8,M32,0))</f>
        <v>0</v>
      </c>
      <c r="R32" s="23" t="n">
        <f aca="false">$A32-$G$6-1</f>
        <v>2</v>
      </c>
      <c r="S32" s="23" t="n">
        <f aca="false">IF(R32&lt;0,-1,MOD(R32,$B$8+$B$10))</f>
        <v>2</v>
      </c>
      <c r="T32" s="23" t="n">
        <f aca="false">IF(R32&lt;0,0,INT(R32/($B$8+$B$10)))</f>
        <v>0</v>
      </c>
      <c r="U32" s="23" t="n">
        <f aca="false">IF($A32&lt;=$G$6,$E$6,$E$6*(1-$H$6)^(T32+1))</f>
        <v>0</v>
      </c>
      <c r="V32" s="13" t="n">
        <f aca="false">IF($A32&lt;=$G$6,$E$6*$F$6/4,IF(S32&gt;=$B$8+$B$9,U32*$B$4*(1+$B$5)^(($G$6+$B$8+T32*($B$8+$B$10))/4)/4,0))</f>
        <v>0</v>
      </c>
      <c r="W32" s="13" t="n">
        <f aca="false">IF($A32&lt;=$G$6,$E$6*$F$6,IF(S32&gt;=$B$8,U32*$B$4*(1+$B$5)^(($G$6+$B$8+T32*($B$8+$B$10))/4),0))</f>
        <v>0</v>
      </c>
      <c r="X32" s="13" t="n">
        <f aca="false">IF($A32&lt;=$G$6,0,IF(S32=0,U32*$B$6*(1+$B$7)^(($G$6+T32*($B$8+$B$10))/4),0)+IF(S32=$B$8,$B$11*$B$4*(1+$B$5)^(($G$6+$B$8+T32*($B$8+$B$10))/4)*U32,0))</f>
        <v>0</v>
      </c>
      <c r="Y32" s="23" t="n">
        <f aca="false">IF($A32&lt;=$G$6,0,IF(S32&lt;$B$8,U32,0))</f>
        <v>0</v>
      </c>
      <c r="Z32" s="23" t="n">
        <f aca="false">$A32-$G$7-1</f>
        <v>2</v>
      </c>
      <c r="AA32" s="23" t="n">
        <f aca="false">IF(Z32&lt;0,-1,MOD(Z32,$B$8+$B$10))</f>
        <v>2</v>
      </c>
      <c r="AB32" s="23" t="n">
        <f aca="false">IF(Z32&lt;0,0,INT(Z32/($B$8+$B$10)))</f>
        <v>0</v>
      </c>
      <c r="AC32" s="23" t="n">
        <f aca="false">IF($A32&lt;=$G$7,$E$7,$E$7*(1-$H$7)^(AB32+1))</f>
        <v>0</v>
      </c>
      <c r="AD32" s="13" t="n">
        <f aca="false">IF($A32&lt;=$G$7,$E$7*$F$7/4,IF(AA32&gt;=$B$8+$B$9,AC32*$B$4*(1+$B$5)^(($G$7+$B$8+AB32*($B$8+$B$10))/4)/4,0))</f>
        <v>0</v>
      </c>
      <c r="AE32" s="13" t="n">
        <f aca="false">IF($A32&lt;=$G$7,$E$7*$F$7,IF(AA32&gt;=$B$8,AC32*$B$4*(1+$B$5)^(($G$7+$B$8+AB32*($B$8+$B$10))/4),0))</f>
        <v>0</v>
      </c>
      <c r="AF32" s="13" t="n">
        <f aca="false">IF($A32&lt;=$G$7,0,IF(AA32=0,AC32*$B$6*(1+$B$7)^(($G$7+AB32*($B$8+$B$10))/4),0)+IF(AA32=$B$8,$B$11*$B$4*(1+$B$5)^(($G$7+$B$8+AB32*($B$8+$B$10))/4)*AC32,0))</f>
        <v>0</v>
      </c>
      <c r="AG32" s="23" t="n">
        <f aca="false">IF($A32&lt;=$G$7,0,IF(AA32&lt;$B$8,AC32,0))</f>
        <v>0</v>
      </c>
      <c r="AH32" s="23" t="n">
        <f aca="false">$A32-$G$8-1</f>
        <v>2</v>
      </c>
      <c r="AI32" s="23" t="n">
        <f aca="false">IF(AH32&lt;0,-1,MOD(AH32,$B$8+$B$10))</f>
        <v>2</v>
      </c>
      <c r="AJ32" s="23" t="n">
        <f aca="false">IF(AH32&lt;0,0,INT(AH32/($B$8+$B$10)))</f>
        <v>0</v>
      </c>
      <c r="AK32" s="23" t="n">
        <f aca="false">IF($A32&lt;=$G$8,$E$8,$E$8*(1-$H$8)^(AJ32+1))</f>
        <v>0</v>
      </c>
      <c r="AL32" s="13" t="n">
        <f aca="false">IF($A32&lt;=$G$8,$E$8*$F$8/4,IF(AI32&gt;=$B$8+$B$9,AK32*$B$4*(1+$B$5)^(($G$8+$B$8+AJ32*($B$8+$B$10))/4)/4,0))</f>
        <v>0</v>
      </c>
      <c r="AM32" s="13" t="n">
        <f aca="false">IF($A32&lt;=$G$8,$E$8*$F$8,IF(AI32&gt;=$B$8,AK32*$B$4*(1+$B$5)^(($G$8+$B$8+AJ32*($B$8+$B$10))/4),0))</f>
        <v>0</v>
      </c>
      <c r="AN32" s="13" t="n">
        <f aca="false">IF($A32&lt;=$G$8,0,IF(AI32=0,AK32*$B$6*(1+$B$7)^(($G$8+AJ32*($B$8+$B$10))/4),0)+IF(AI32=$B$8,$B$11*$B$4*(1+$B$5)^(($G$8+$B$8+AJ32*($B$8+$B$10))/4)*AK32,0))</f>
        <v>0</v>
      </c>
      <c r="AO32" s="23" t="n">
        <f aca="false">IF($A32&lt;=$G$8,0,IF(AI32&lt;$B$8,AK32,0))</f>
        <v>0</v>
      </c>
      <c r="AP32" s="13" t="n">
        <f aca="false">F32+N32+V32+AD32+AL32</f>
        <v>0</v>
      </c>
      <c r="AQ32" s="13" t="n">
        <f aca="false">G32+O32+W32+AE32+AM32</f>
        <v>0</v>
      </c>
      <c r="AR32" s="13" t="n">
        <f aca="false">H32+P32+X32+AF32+AN32+IF($A32=$B$15,$B$14,0)</f>
        <v>0</v>
      </c>
      <c r="AS32" s="23" t="n">
        <f aca="false">I32+Q32+Y32+AG32+AO32</f>
        <v>0</v>
      </c>
      <c r="AT32" s="13" t="n">
        <f aca="false">AP32*(1-$B$12)-AS32*$B$13/4</f>
        <v>0</v>
      </c>
      <c r="AU32" s="13" t="n">
        <f aca="false">IF($A32&lt;=$B$23,$B$22*$E$4/$B$23+$E$4*$B$13/4,0)</f>
        <v>1214800</v>
      </c>
      <c r="AV32" s="13" t="n">
        <f aca="false">AT32-AR32-AU32</f>
        <v>-1214800</v>
      </c>
      <c r="AW32" s="23" t="n">
        <f aca="false">(1+$B$16)^(-$A32/4)</f>
        <v>0.945555534284444</v>
      </c>
      <c r="AX32" s="13" t="n">
        <f aca="false">AV32*AW32</f>
        <v>-1148660.86304874</v>
      </c>
      <c r="AY32" s="13" t="n">
        <f aca="false">AV32</f>
        <v>-1214800</v>
      </c>
    </row>
    <row r="33" customFormat="false" ht="15" hidden="false" customHeight="false" outlineLevel="0" collapsed="false">
      <c r="A33" s="0" t="n">
        <v>4</v>
      </c>
      <c r="B33" s="0" t="n">
        <f aca="false">$A33-$G$4-1</f>
        <v>-3</v>
      </c>
      <c r="C33" s="0" t="n">
        <f aca="false">IF(B33&lt;0,-1,MOD(B33,$B$8+$B$10))</f>
        <v>-1</v>
      </c>
      <c r="D33" s="0" t="n">
        <f aca="false">IF(B33&lt;0,0,INT(B33/($B$8+$B$10)))</f>
        <v>0</v>
      </c>
      <c r="E33" s="13" t="n">
        <f aca="false">IF($A33&lt;=$G$4,$E$4,$E$4*(1-$H$4)^(D33+1))</f>
        <v>12000</v>
      </c>
      <c r="F33" s="13" t="n">
        <f aca="false">IF($A33&lt;=$G$4,$E$4*$F$4/4,IF(C33&gt;=$B$8+$B$9,E33*$B$4*(1+$B$5)^(($G$4+$B$8+D33*($B$8+$B$10))/4)/4,0))</f>
        <v>0</v>
      </c>
      <c r="G33" s="13" t="n">
        <f aca="false">IF($A33&lt;=$G$4,$E$4*$F$4,IF(C33&gt;=$B$8,E33*$B$4*(1+$B$5)^(($G$4+$B$8+D33*($B$8+$B$10))/4),0))</f>
        <v>0</v>
      </c>
      <c r="H33" s="13" t="n">
        <f aca="false">IF($A33&lt;=$G$4,0,IF(C33=0,E33*$B$6*(1+$B$7)^(($G$4+D33*($B$8+$B$10))/4),0)+IF(C33=$B$8,$B$11*$B$4*(1+$B$5)^(($G$4+$B$8+D33*($B$8+$B$10))/4)*E33,0))</f>
        <v>0</v>
      </c>
      <c r="I33" s="23" t="n">
        <f aca="false">IF($A33&lt;=$G$4,0,IF(C33&lt;$B$8,E33,0))</f>
        <v>0</v>
      </c>
      <c r="J33" s="23" t="n">
        <f aca="false">$A33-$G$5-1</f>
        <v>3</v>
      </c>
      <c r="K33" s="23" t="n">
        <f aca="false">IF(J33&lt;0,-1,MOD(J33,$B$8+$B$10))</f>
        <v>3</v>
      </c>
      <c r="L33" s="23" t="n">
        <f aca="false">IF(J33&lt;0,0,INT(J33/($B$8+$B$10)))</f>
        <v>0</v>
      </c>
      <c r="M33" s="23" t="n">
        <f aca="false">IF($A33&lt;=$G$5,$E$5,$E$5*(1-$H$5)^(L33+1))</f>
        <v>0</v>
      </c>
      <c r="N33" s="13" t="n">
        <f aca="false">IF($A33&lt;=$G$5,$E$5*$F$5/4,IF(K33&gt;=$B$8+$B$9,M33*$B$4*(1+$B$5)^(($G$5+$B$8+L33*($B$8+$B$10))/4)/4,0))</f>
        <v>0</v>
      </c>
      <c r="O33" s="13" t="n">
        <f aca="false">IF($A33&lt;=$G$5,$E$5*$F$5,IF(K33&gt;=$B$8,M33*$B$4*(1+$B$5)^(($G$5+$B$8+L33*($B$8+$B$10))/4),0))</f>
        <v>0</v>
      </c>
      <c r="P33" s="13" t="n">
        <f aca="false">IF($A33&lt;=$G$5,0,IF(K33=0,M33*$B$6*(1+$B$7)^(($G$5+L33*($B$8+$B$10))/4),0)+IF(K33=$B$8,$B$11*$B$4*(1+$B$5)^(($G$5+$B$8+L33*($B$8+$B$10))/4)*M33,0))</f>
        <v>0</v>
      </c>
      <c r="Q33" s="23" t="n">
        <f aca="false">IF($A33&lt;=$G$5,0,IF(K33&lt;$B$8,M33,0))</f>
        <v>0</v>
      </c>
      <c r="R33" s="23" t="n">
        <f aca="false">$A33-$G$6-1</f>
        <v>3</v>
      </c>
      <c r="S33" s="23" t="n">
        <f aca="false">IF(R33&lt;0,-1,MOD(R33,$B$8+$B$10))</f>
        <v>3</v>
      </c>
      <c r="T33" s="23" t="n">
        <f aca="false">IF(R33&lt;0,0,INT(R33/($B$8+$B$10)))</f>
        <v>0</v>
      </c>
      <c r="U33" s="23" t="n">
        <f aca="false">IF($A33&lt;=$G$6,$E$6,$E$6*(1-$H$6)^(T33+1))</f>
        <v>0</v>
      </c>
      <c r="V33" s="13" t="n">
        <f aca="false">IF($A33&lt;=$G$6,$E$6*$F$6/4,IF(S33&gt;=$B$8+$B$9,U33*$B$4*(1+$B$5)^(($G$6+$B$8+T33*($B$8+$B$10))/4)/4,0))</f>
        <v>0</v>
      </c>
      <c r="W33" s="13" t="n">
        <f aca="false">IF($A33&lt;=$G$6,$E$6*$F$6,IF(S33&gt;=$B$8,U33*$B$4*(1+$B$5)^(($G$6+$B$8+T33*($B$8+$B$10))/4),0))</f>
        <v>0</v>
      </c>
      <c r="X33" s="13" t="n">
        <f aca="false">IF($A33&lt;=$G$6,0,IF(S33=0,U33*$B$6*(1+$B$7)^(($G$6+T33*($B$8+$B$10))/4),0)+IF(S33=$B$8,$B$11*$B$4*(1+$B$5)^(($G$6+$B$8+T33*($B$8+$B$10))/4)*U33,0))</f>
        <v>0</v>
      </c>
      <c r="Y33" s="23" t="n">
        <f aca="false">IF($A33&lt;=$G$6,0,IF(S33&lt;$B$8,U33,0))</f>
        <v>0</v>
      </c>
      <c r="Z33" s="23" t="n">
        <f aca="false">$A33-$G$7-1</f>
        <v>3</v>
      </c>
      <c r="AA33" s="23" t="n">
        <f aca="false">IF(Z33&lt;0,-1,MOD(Z33,$B$8+$B$10))</f>
        <v>3</v>
      </c>
      <c r="AB33" s="23" t="n">
        <f aca="false">IF(Z33&lt;0,0,INT(Z33/($B$8+$B$10)))</f>
        <v>0</v>
      </c>
      <c r="AC33" s="23" t="n">
        <f aca="false">IF($A33&lt;=$G$7,$E$7,$E$7*(1-$H$7)^(AB33+1))</f>
        <v>0</v>
      </c>
      <c r="AD33" s="13" t="n">
        <f aca="false">IF($A33&lt;=$G$7,$E$7*$F$7/4,IF(AA33&gt;=$B$8+$B$9,AC33*$B$4*(1+$B$5)^(($G$7+$B$8+AB33*($B$8+$B$10))/4)/4,0))</f>
        <v>0</v>
      </c>
      <c r="AE33" s="13" t="n">
        <f aca="false">IF($A33&lt;=$G$7,$E$7*$F$7,IF(AA33&gt;=$B$8,AC33*$B$4*(1+$B$5)^(($G$7+$B$8+AB33*($B$8+$B$10))/4),0))</f>
        <v>0</v>
      </c>
      <c r="AF33" s="13" t="n">
        <f aca="false">IF($A33&lt;=$G$7,0,IF(AA33=0,AC33*$B$6*(1+$B$7)^(($G$7+AB33*($B$8+$B$10))/4),0)+IF(AA33=$B$8,$B$11*$B$4*(1+$B$5)^(($G$7+$B$8+AB33*($B$8+$B$10))/4)*AC33,0))</f>
        <v>0</v>
      </c>
      <c r="AG33" s="23" t="n">
        <f aca="false">IF($A33&lt;=$G$7,0,IF(AA33&lt;$B$8,AC33,0))</f>
        <v>0</v>
      </c>
      <c r="AH33" s="23" t="n">
        <f aca="false">$A33-$G$8-1</f>
        <v>3</v>
      </c>
      <c r="AI33" s="23" t="n">
        <f aca="false">IF(AH33&lt;0,-1,MOD(AH33,$B$8+$B$10))</f>
        <v>3</v>
      </c>
      <c r="AJ33" s="23" t="n">
        <f aca="false">IF(AH33&lt;0,0,INT(AH33/($B$8+$B$10)))</f>
        <v>0</v>
      </c>
      <c r="AK33" s="23" t="n">
        <f aca="false">IF($A33&lt;=$G$8,$E$8,$E$8*(1-$H$8)^(AJ33+1))</f>
        <v>0</v>
      </c>
      <c r="AL33" s="13" t="n">
        <f aca="false">IF($A33&lt;=$G$8,$E$8*$F$8/4,IF(AI33&gt;=$B$8+$B$9,AK33*$B$4*(1+$B$5)^(($G$8+$B$8+AJ33*($B$8+$B$10))/4)/4,0))</f>
        <v>0</v>
      </c>
      <c r="AM33" s="13" t="n">
        <f aca="false">IF($A33&lt;=$G$8,$E$8*$F$8,IF(AI33&gt;=$B$8,AK33*$B$4*(1+$B$5)^(($G$8+$B$8+AJ33*($B$8+$B$10))/4),0))</f>
        <v>0</v>
      </c>
      <c r="AN33" s="13" t="n">
        <f aca="false">IF($A33&lt;=$G$8,0,IF(AI33=0,AK33*$B$6*(1+$B$7)^(($G$8+AJ33*($B$8+$B$10))/4),0)+IF(AI33=$B$8,$B$11*$B$4*(1+$B$5)^(($G$8+$B$8+AJ33*($B$8+$B$10))/4)*AK33,0))</f>
        <v>0</v>
      </c>
      <c r="AO33" s="23" t="n">
        <f aca="false">IF($A33&lt;=$G$8,0,IF(AI33&lt;$B$8,AK33,0))</f>
        <v>0</v>
      </c>
      <c r="AP33" s="13" t="n">
        <f aca="false">F33+N33+V33+AD33+AL33</f>
        <v>0</v>
      </c>
      <c r="AQ33" s="13" t="n">
        <f aca="false">G33+O33+W33+AE33+AM33</f>
        <v>0</v>
      </c>
      <c r="AR33" s="13" t="n">
        <f aca="false">H33+P33+X33+AF33+AN33+IF($A33=$B$15,$B$14,0)</f>
        <v>0</v>
      </c>
      <c r="AS33" s="23" t="n">
        <f aca="false">I33+Q33+Y33+AG33+AO33</f>
        <v>0</v>
      </c>
      <c r="AT33" s="13" t="n">
        <f aca="false">AP33*(1-$B$12)-AS33*$B$13/4</f>
        <v>0</v>
      </c>
      <c r="AU33" s="13" t="n">
        <f aca="false">IF($A33&lt;=$B$23,$B$22*$E$4/$B$23+$E$4*$B$13/4,0)</f>
        <v>1214800</v>
      </c>
      <c r="AV33" s="13" t="n">
        <f aca="false">AT33-AR33-AU33</f>
        <v>-1214800</v>
      </c>
      <c r="AW33" s="23" t="n">
        <f aca="false">(1+$B$16)^(-$A33/4)</f>
        <v>0.928074245939675</v>
      </c>
      <c r="AX33" s="13" t="n">
        <f aca="false">AV33*AW33</f>
        <v>-1127424.59396752</v>
      </c>
      <c r="AY33" s="13" t="n">
        <f aca="false">AV33</f>
        <v>-1214800</v>
      </c>
    </row>
    <row r="34" customFormat="false" ht="15" hidden="false" customHeight="false" outlineLevel="0" collapsed="false">
      <c r="A34" s="0" t="n">
        <v>5</v>
      </c>
      <c r="B34" s="0" t="n">
        <f aca="false">$A34-$G$4-1</f>
        <v>-2</v>
      </c>
      <c r="C34" s="0" t="n">
        <f aca="false">IF(B34&lt;0,-1,MOD(B34,$B$8+$B$10))</f>
        <v>-1</v>
      </c>
      <c r="D34" s="0" t="n">
        <f aca="false">IF(B34&lt;0,0,INT(B34/($B$8+$B$10)))</f>
        <v>0</v>
      </c>
      <c r="E34" s="13" t="n">
        <f aca="false">IF($A34&lt;=$G$4,$E$4,$E$4*(1-$H$4)^(D34+1))</f>
        <v>12000</v>
      </c>
      <c r="F34" s="13" t="n">
        <f aca="false">IF($A34&lt;=$G$4,$E$4*$F$4/4,IF(C34&gt;=$B$8+$B$9,E34*$B$4*(1+$B$5)^(($G$4+$B$8+D34*($B$8+$B$10))/4)/4,0))</f>
        <v>0</v>
      </c>
      <c r="G34" s="13" t="n">
        <f aca="false">IF($A34&lt;=$G$4,$E$4*$F$4,IF(C34&gt;=$B$8,E34*$B$4*(1+$B$5)^(($G$4+$B$8+D34*($B$8+$B$10))/4),0))</f>
        <v>0</v>
      </c>
      <c r="H34" s="13" t="n">
        <f aca="false">IF($A34&lt;=$G$4,0,IF(C34=0,E34*$B$6*(1+$B$7)^(($G$4+D34*($B$8+$B$10))/4),0)+IF(C34=$B$8,$B$11*$B$4*(1+$B$5)^(($G$4+$B$8+D34*($B$8+$B$10))/4)*E34,0))</f>
        <v>0</v>
      </c>
      <c r="I34" s="23" t="n">
        <f aca="false">IF($A34&lt;=$G$4,0,IF(C34&lt;$B$8,E34,0))</f>
        <v>0</v>
      </c>
      <c r="J34" s="23" t="n">
        <f aca="false">$A34-$G$5-1</f>
        <v>4</v>
      </c>
      <c r="K34" s="23" t="n">
        <f aca="false">IF(J34&lt;0,-1,MOD(J34,$B$8+$B$10))</f>
        <v>4</v>
      </c>
      <c r="L34" s="23" t="n">
        <f aca="false">IF(J34&lt;0,0,INT(J34/($B$8+$B$10)))</f>
        <v>0</v>
      </c>
      <c r="M34" s="23" t="n">
        <f aca="false">IF($A34&lt;=$G$5,$E$5,$E$5*(1-$H$5)^(L34+1))</f>
        <v>0</v>
      </c>
      <c r="N34" s="13" t="n">
        <f aca="false">IF($A34&lt;=$G$5,$E$5*$F$5/4,IF(K34&gt;=$B$8+$B$9,M34*$B$4*(1+$B$5)^(($G$5+$B$8+L34*($B$8+$B$10))/4)/4,0))</f>
        <v>0</v>
      </c>
      <c r="O34" s="13" t="n">
        <f aca="false">IF($A34&lt;=$G$5,$E$5*$F$5,IF(K34&gt;=$B$8,M34*$B$4*(1+$B$5)^(($G$5+$B$8+L34*($B$8+$B$10))/4),0))</f>
        <v>0</v>
      </c>
      <c r="P34" s="13" t="n">
        <f aca="false">IF($A34&lt;=$G$5,0,IF(K34=0,M34*$B$6*(1+$B$7)^(($G$5+L34*($B$8+$B$10))/4),0)+IF(K34=$B$8,$B$11*$B$4*(1+$B$5)^(($G$5+$B$8+L34*($B$8+$B$10))/4)*M34,0))</f>
        <v>0</v>
      </c>
      <c r="Q34" s="23" t="n">
        <f aca="false">IF($A34&lt;=$G$5,0,IF(K34&lt;$B$8,M34,0))</f>
        <v>0</v>
      </c>
      <c r="R34" s="23" t="n">
        <f aca="false">$A34-$G$6-1</f>
        <v>4</v>
      </c>
      <c r="S34" s="23" t="n">
        <f aca="false">IF(R34&lt;0,-1,MOD(R34,$B$8+$B$10))</f>
        <v>4</v>
      </c>
      <c r="T34" s="23" t="n">
        <f aca="false">IF(R34&lt;0,0,INT(R34/($B$8+$B$10)))</f>
        <v>0</v>
      </c>
      <c r="U34" s="23" t="n">
        <f aca="false">IF($A34&lt;=$G$6,$E$6,$E$6*(1-$H$6)^(T34+1))</f>
        <v>0</v>
      </c>
      <c r="V34" s="13" t="n">
        <f aca="false">IF($A34&lt;=$G$6,$E$6*$F$6/4,IF(S34&gt;=$B$8+$B$9,U34*$B$4*(1+$B$5)^(($G$6+$B$8+T34*($B$8+$B$10))/4)/4,0))</f>
        <v>0</v>
      </c>
      <c r="W34" s="13" t="n">
        <f aca="false">IF($A34&lt;=$G$6,$E$6*$F$6,IF(S34&gt;=$B$8,U34*$B$4*(1+$B$5)^(($G$6+$B$8+T34*($B$8+$B$10))/4),0))</f>
        <v>0</v>
      </c>
      <c r="X34" s="13" t="n">
        <f aca="false">IF($A34&lt;=$G$6,0,IF(S34=0,U34*$B$6*(1+$B$7)^(($G$6+T34*($B$8+$B$10))/4),0)+IF(S34=$B$8,$B$11*$B$4*(1+$B$5)^(($G$6+$B$8+T34*($B$8+$B$10))/4)*U34,0))</f>
        <v>0</v>
      </c>
      <c r="Y34" s="23" t="n">
        <f aca="false">IF($A34&lt;=$G$6,0,IF(S34&lt;$B$8,U34,0))</f>
        <v>0</v>
      </c>
      <c r="Z34" s="23" t="n">
        <f aca="false">$A34-$G$7-1</f>
        <v>4</v>
      </c>
      <c r="AA34" s="23" t="n">
        <f aca="false">IF(Z34&lt;0,-1,MOD(Z34,$B$8+$B$10))</f>
        <v>4</v>
      </c>
      <c r="AB34" s="23" t="n">
        <f aca="false">IF(Z34&lt;0,0,INT(Z34/($B$8+$B$10)))</f>
        <v>0</v>
      </c>
      <c r="AC34" s="23" t="n">
        <f aca="false">IF($A34&lt;=$G$7,$E$7,$E$7*(1-$H$7)^(AB34+1))</f>
        <v>0</v>
      </c>
      <c r="AD34" s="13" t="n">
        <f aca="false">IF($A34&lt;=$G$7,$E$7*$F$7/4,IF(AA34&gt;=$B$8+$B$9,AC34*$B$4*(1+$B$5)^(($G$7+$B$8+AB34*($B$8+$B$10))/4)/4,0))</f>
        <v>0</v>
      </c>
      <c r="AE34" s="13" t="n">
        <f aca="false">IF($A34&lt;=$G$7,$E$7*$F$7,IF(AA34&gt;=$B$8,AC34*$B$4*(1+$B$5)^(($G$7+$B$8+AB34*($B$8+$B$10))/4),0))</f>
        <v>0</v>
      </c>
      <c r="AF34" s="13" t="n">
        <f aca="false">IF($A34&lt;=$G$7,0,IF(AA34=0,AC34*$B$6*(1+$B$7)^(($G$7+AB34*($B$8+$B$10))/4),0)+IF(AA34=$B$8,$B$11*$B$4*(1+$B$5)^(($G$7+$B$8+AB34*($B$8+$B$10))/4)*AC34,0))</f>
        <v>0</v>
      </c>
      <c r="AG34" s="23" t="n">
        <f aca="false">IF($A34&lt;=$G$7,0,IF(AA34&lt;$B$8,AC34,0))</f>
        <v>0</v>
      </c>
      <c r="AH34" s="23" t="n">
        <f aca="false">$A34-$G$8-1</f>
        <v>4</v>
      </c>
      <c r="AI34" s="23" t="n">
        <f aca="false">IF(AH34&lt;0,-1,MOD(AH34,$B$8+$B$10))</f>
        <v>4</v>
      </c>
      <c r="AJ34" s="23" t="n">
        <f aca="false">IF(AH34&lt;0,0,INT(AH34/($B$8+$B$10)))</f>
        <v>0</v>
      </c>
      <c r="AK34" s="23" t="n">
        <f aca="false">IF($A34&lt;=$G$8,$E$8,$E$8*(1-$H$8)^(AJ34+1))</f>
        <v>0</v>
      </c>
      <c r="AL34" s="13" t="n">
        <f aca="false">IF($A34&lt;=$G$8,$E$8*$F$8/4,IF(AI34&gt;=$B$8+$B$9,AK34*$B$4*(1+$B$5)^(($G$8+$B$8+AJ34*($B$8+$B$10))/4)/4,0))</f>
        <v>0</v>
      </c>
      <c r="AM34" s="13" t="n">
        <f aca="false">IF($A34&lt;=$G$8,$E$8*$F$8,IF(AI34&gt;=$B$8,AK34*$B$4*(1+$B$5)^(($G$8+$B$8+AJ34*($B$8+$B$10))/4),0))</f>
        <v>0</v>
      </c>
      <c r="AN34" s="13" t="n">
        <f aca="false">IF($A34&lt;=$G$8,0,IF(AI34=0,AK34*$B$6*(1+$B$7)^(($G$8+AJ34*($B$8+$B$10))/4),0)+IF(AI34=$B$8,$B$11*$B$4*(1+$B$5)^(($G$8+$B$8+AJ34*($B$8+$B$10))/4)*AK34,0))</f>
        <v>0</v>
      </c>
      <c r="AO34" s="23" t="n">
        <f aca="false">IF($A34&lt;=$G$8,0,IF(AI34&lt;$B$8,AK34,0))</f>
        <v>0</v>
      </c>
      <c r="AP34" s="13" t="n">
        <f aca="false">F34+N34+V34+AD34+AL34</f>
        <v>0</v>
      </c>
      <c r="AQ34" s="13" t="n">
        <f aca="false">G34+O34+W34+AE34+AM34</f>
        <v>0</v>
      </c>
      <c r="AR34" s="13" t="n">
        <f aca="false">H34+P34+X34+AF34+AN34+IF($A34=$B$15,$B$14,0)</f>
        <v>0</v>
      </c>
      <c r="AS34" s="23" t="n">
        <f aca="false">I34+Q34+Y34+AG34+AO34</f>
        <v>0</v>
      </c>
      <c r="AT34" s="13" t="n">
        <f aca="false">AP34*(1-$B$12)-AS34*$B$13/4</f>
        <v>0</v>
      </c>
      <c r="AU34" s="13" t="n">
        <f aca="false">IF($A34&lt;=$B$23,$B$22*$E$4/$B$23+$E$4*$B$13/4,0)</f>
        <v>1214800</v>
      </c>
      <c r="AV34" s="13" t="n">
        <f aca="false">AT34-AR34-AU34</f>
        <v>-1214800</v>
      </c>
      <c r="AW34" s="23" t="n">
        <f aca="false">(1+$B$16)^(-$A34/4)</f>
        <v>0.910916149021652</v>
      </c>
      <c r="AX34" s="13" t="n">
        <f aca="false">AV34*AW34</f>
        <v>-1106580.9378315</v>
      </c>
      <c r="AY34" s="13" t="n">
        <f aca="false">AV34</f>
        <v>-1214800</v>
      </c>
    </row>
    <row r="35" customFormat="false" ht="15" hidden="false" customHeight="false" outlineLevel="0" collapsed="false">
      <c r="A35" s="0" t="n">
        <v>6</v>
      </c>
      <c r="B35" s="0" t="n">
        <f aca="false">$A35-$G$4-1</f>
        <v>-1</v>
      </c>
      <c r="C35" s="0" t="n">
        <f aca="false">IF(B35&lt;0,-1,MOD(B35,$B$8+$B$10))</f>
        <v>-1</v>
      </c>
      <c r="D35" s="0" t="n">
        <f aca="false">IF(B35&lt;0,0,INT(B35/($B$8+$B$10)))</f>
        <v>0</v>
      </c>
      <c r="E35" s="13" t="n">
        <f aca="false">IF($A35&lt;=$G$4,$E$4,$E$4*(1-$H$4)^(D35+1))</f>
        <v>12000</v>
      </c>
      <c r="F35" s="13" t="n">
        <f aca="false">IF($A35&lt;=$G$4,$E$4*$F$4/4,IF(C35&gt;=$B$8+$B$9,E35*$B$4*(1+$B$5)^(($G$4+$B$8+D35*($B$8+$B$10))/4)/4,0))</f>
        <v>0</v>
      </c>
      <c r="G35" s="13" t="n">
        <f aca="false">IF($A35&lt;=$G$4,$E$4*$F$4,IF(C35&gt;=$B$8,E35*$B$4*(1+$B$5)^(($G$4+$B$8+D35*($B$8+$B$10))/4),0))</f>
        <v>0</v>
      </c>
      <c r="H35" s="13" t="n">
        <f aca="false">IF($A35&lt;=$G$4,0,IF(C35=0,E35*$B$6*(1+$B$7)^(($G$4+D35*($B$8+$B$10))/4),0)+IF(C35=$B$8,$B$11*$B$4*(1+$B$5)^(($G$4+$B$8+D35*($B$8+$B$10))/4)*E35,0))</f>
        <v>0</v>
      </c>
      <c r="I35" s="23" t="n">
        <f aca="false">IF($A35&lt;=$G$4,0,IF(C35&lt;$B$8,E35,0))</f>
        <v>0</v>
      </c>
      <c r="J35" s="23" t="n">
        <f aca="false">$A35-$G$5-1</f>
        <v>5</v>
      </c>
      <c r="K35" s="23" t="n">
        <f aca="false">IF(J35&lt;0,-1,MOD(J35,$B$8+$B$10))</f>
        <v>5</v>
      </c>
      <c r="L35" s="23" t="n">
        <f aca="false">IF(J35&lt;0,0,INT(J35/($B$8+$B$10)))</f>
        <v>0</v>
      </c>
      <c r="M35" s="23" t="n">
        <f aca="false">IF($A35&lt;=$G$5,$E$5,$E$5*(1-$H$5)^(L35+1))</f>
        <v>0</v>
      </c>
      <c r="N35" s="13" t="n">
        <f aca="false">IF($A35&lt;=$G$5,$E$5*$F$5/4,IF(K35&gt;=$B$8+$B$9,M35*$B$4*(1+$B$5)^(($G$5+$B$8+L35*($B$8+$B$10))/4)/4,0))</f>
        <v>0</v>
      </c>
      <c r="O35" s="13" t="n">
        <f aca="false">IF($A35&lt;=$G$5,$E$5*$F$5,IF(K35&gt;=$B$8,M35*$B$4*(1+$B$5)^(($G$5+$B$8+L35*($B$8+$B$10))/4),0))</f>
        <v>0</v>
      </c>
      <c r="P35" s="13" t="n">
        <f aca="false">IF($A35&lt;=$G$5,0,IF(K35=0,M35*$B$6*(1+$B$7)^(($G$5+L35*($B$8+$B$10))/4),0)+IF(K35=$B$8,$B$11*$B$4*(1+$B$5)^(($G$5+$B$8+L35*($B$8+$B$10))/4)*M35,0))</f>
        <v>0</v>
      </c>
      <c r="Q35" s="23" t="n">
        <f aca="false">IF($A35&lt;=$G$5,0,IF(K35&lt;$B$8,M35,0))</f>
        <v>0</v>
      </c>
      <c r="R35" s="23" t="n">
        <f aca="false">$A35-$G$6-1</f>
        <v>5</v>
      </c>
      <c r="S35" s="23" t="n">
        <f aca="false">IF(R35&lt;0,-1,MOD(R35,$B$8+$B$10))</f>
        <v>5</v>
      </c>
      <c r="T35" s="23" t="n">
        <f aca="false">IF(R35&lt;0,0,INT(R35/($B$8+$B$10)))</f>
        <v>0</v>
      </c>
      <c r="U35" s="23" t="n">
        <f aca="false">IF($A35&lt;=$G$6,$E$6,$E$6*(1-$H$6)^(T35+1))</f>
        <v>0</v>
      </c>
      <c r="V35" s="13" t="n">
        <f aca="false">IF($A35&lt;=$G$6,$E$6*$F$6/4,IF(S35&gt;=$B$8+$B$9,U35*$B$4*(1+$B$5)^(($G$6+$B$8+T35*($B$8+$B$10))/4)/4,0))</f>
        <v>0</v>
      </c>
      <c r="W35" s="13" t="n">
        <f aca="false">IF($A35&lt;=$G$6,$E$6*$F$6,IF(S35&gt;=$B$8,U35*$B$4*(1+$B$5)^(($G$6+$B$8+T35*($B$8+$B$10))/4),0))</f>
        <v>0</v>
      </c>
      <c r="X35" s="13" t="n">
        <f aca="false">IF($A35&lt;=$G$6,0,IF(S35=0,U35*$B$6*(1+$B$7)^(($G$6+T35*($B$8+$B$10))/4),0)+IF(S35=$B$8,$B$11*$B$4*(1+$B$5)^(($G$6+$B$8+T35*($B$8+$B$10))/4)*U35,0))</f>
        <v>0</v>
      </c>
      <c r="Y35" s="23" t="n">
        <f aca="false">IF($A35&lt;=$G$6,0,IF(S35&lt;$B$8,U35,0))</f>
        <v>0</v>
      </c>
      <c r="Z35" s="23" t="n">
        <f aca="false">$A35-$G$7-1</f>
        <v>5</v>
      </c>
      <c r="AA35" s="23" t="n">
        <f aca="false">IF(Z35&lt;0,-1,MOD(Z35,$B$8+$B$10))</f>
        <v>5</v>
      </c>
      <c r="AB35" s="23" t="n">
        <f aca="false">IF(Z35&lt;0,0,INT(Z35/($B$8+$B$10)))</f>
        <v>0</v>
      </c>
      <c r="AC35" s="23" t="n">
        <f aca="false">IF($A35&lt;=$G$7,$E$7,$E$7*(1-$H$7)^(AB35+1))</f>
        <v>0</v>
      </c>
      <c r="AD35" s="13" t="n">
        <f aca="false">IF($A35&lt;=$G$7,$E$7*$F$7/4,IF(AA35&gt;=$B$8+$B$9,AC35*$B$4*(1+$B$5)^(($G$7+$B$8+AB35*($B$8+$B$10))/4)/4,0))</f>
        <v>0</v>
      </c>
      <c r="AE35" s="13" t="n">
        <f aca="false">IF($A35&lt;=$G$7,$E$7*$F$7,IF(AA35&gt;=$B$8,AC35*$B$4*(1+$B$5)^(($G$7+$B$8+AB35*($B$8+$B$10))/4),0))</f>
        <v>0</v>
      </c>
      <c r="AF35" s="13" t="n">
        <f aca="false">IF($A35&lt;=$G$7,0,IF(AA35=0,AC35*$B$6*(1+$B$7)^(($G$7+AB35*($B$8+$B$10))/4),0)+IF(AA35=$B$8,$B$11*$B$4*(1+$B$5)^(($G$7+$B$8+AB35*($B$8+$B$10))/4)*AC35,0))</f>
        <v>0</v>
      </c>
      <c r="AG35" s="23" t="n">
        <f aca="false">IF($A35&lt;=$G$7,0,IF(AA35&lt;$B$8,AC35,0))</f>
        <v>0</v>
      </c>
      <c r="AH35" s="23" t="n">
        <f aca="false">$A35-$G$8-1</f>
        <v>5</v>
      </c>
      <c r="AI35" s="23" t="n">
        <f aca="false">IF(AH35&lt;0,-1,MOD(AH35,$B$8+$B$10))</f>
        <v>5</v>
      </c>
      <c r="AJ35" s="23" t="n">
        <f aca="false">IF(AH35&lt;0,0,INT(AH35/($B$8+$B$10)))</f>
        <v>0</v>
      </c>
      <c r="AK35" s="23" t="n">
        <f aca="false">IF($A35&lt;=$G$8,$E$8,$E$8*(1-$H$8)^(AJ35+1))</f>
        <v>0</v>
      </c>
      <c r="AL35" s="13" t="n">
        <f aca="false">IF($A35&lt;=$G$8,$E$8*$F$8/4,IF(AI35&gt;=$B$8+$B$9,AK35*$B$4*(1+$B$5)^(($G$8+$B$8+AJ35*($B$8+$B$10))/4)/4,0))</f>
        <v>0</v>
      </c>
      <c r="AM35" s="13" t="n">
        <f aca="false">IF($A35&lt;=$G$8,$E$8*$F$8,IF(AI35&gt;=$B$8,AK35*$B$4*(1+$B$5)^(($G$8+$B$8+AJ35*($B$8+$B$10))/4),0))</f>
        <v>0</v>
      </c>
      <c r="AN35" s="13" t="n">
        <f aca="false">IF($A35&lt;=$G$8,0,IF(AI35=0,AK35*$B$6*(1+$B$7)^(($G$8+AJ35*($B$8+$B$10))/4),0)+IF(AI35=$B$8,$B$11*$B$4*(1+$B$5)^(($G$8+$B$8+AJ35*($B$8+$B$10))/4)*AK35,0))</f>
        <v>0</v>
      </c>
      <c r="AO35" s="23" t="n">
        <f aca="false">IF($A35&lt;=$G$8,0,IF(AI35&lt;$B$8,AK35,0))</f>
        <v>0</v>
      </c>
      <c r="AP35" s="13" t="n">
        <f aca="false">F35+N35+V35+AD35+AL35</f>
        <v>0</v>
      </c>
      <c r="AQ35" s="13" t="n">
        <f aca="false">G35+O35+W35+AE35+AM35</f>
        <v>0</v>
      </c>
      <c r="AR35" s="13" t="n">
        <f aca="false">H35+P35+X35+AF35+AN35+IF($A35=$B$15,$B$14,0)</f>
        <v>0</v>
      </c>
      <c r="AS35" s="23" t="n">
        <f aca="false">I35+Q35+Y35+AG35+AO35</f>
        <v>0</v>
      </c>
      <c r="AT35" s="13" t="n">
        <f aca="false">AP35*(1-$B$12)-AS35*$B$13/4</f>
        <v>0</v>
      </c>
      <c r="AU35" s="13" t="n">
        <f aca="false">IF($A35&lt;=$B$23,$B$22*$E$4/$B$23+$E$4*$B$13/4,0)</f>
        <v>1214800</v>
      </c>
      <c r="AV35" s="13" t="n">
        <f aca="false">AT35-AR35-AU35</f>
        <v>-1214800</v>
      </c>
      <c r="AW35" s="23" t="n">
        <f aca="false">(1+$B$16)^(-$A35/4)</f>
        <v>0.894075268415941</v>
      </c>
      <c r="AX35" s="13" t="n">
        <f aca="false">AV35*AW35</f>
        <v>-1086122.63607168</v>
      </c>
      <c r="AY35" s="13" t="n">
        <f aca="false">AV35</f>
        <v>-1214800</v>
      </c>
    </row>
    <row r="36" customFormat="false" ht="15" hidden="false" customHeight="false" outlineLevel="0" collapsed="false">
      <c r="A36" s="0" t="n">
        <v>7</v>
      </c>
      <c r="B36" s="0" t="n">
        <f aca="false">$A36-$G$4-1</f>
        <v>0</v>
      </c>
      <c r="C36" s="0" t="n">
        <f aca="false">IF(B36&lt;0,-1,MOD(B36,$B$8+$B$10))</f>
        <v>0</v>
      </c>
      <c r="D36" s="0" t="n">
        <f aca="false">IF(B36&lt;0,0,INT(B36/($B$8+$B$10)))</f>
        <v>0</v>
      </c>
      <c r="E36" s="0" t="n">
        <f aca="false">IF($A36&lt;=$G$4,$E$4,$E$4*(1-$H$4)^(D36+1))</f>
        <v>12000</v>
      </c>
      <c r="F36" s="13" t="n">
        <f aca="false">IF($A36&lt;=$G$4,$E$4*$F$4/4,IF(C36&gt;=$B$8+$B$9,E36*$B$4*(1+$B$5)^(($G$4+$B$8+D36*($B$8+$B$10))/4)/4,0))</f>
        <v>0</v>
      </c>
      <c r="G36" s="13" t="n">
        <f aca="false">IF($A36&lt;=$G$4,$E$4*$F$4,IF(C36&gt;=$B$8,E36*$B$4*(1+$B$5)^(($G$4+$B$8+D36*($B$8+$B$10))/4),0))</f>
        <v>0</v>
      </c>
      <c r="H36" s="13" t="n">
        <f aca="false">IF($A36&lt;=$G$4,0,IF(C36=0,E36*$B$6*(1+$B$7)^(($G$4+D36*($B$8+$B$10))/4),0)+IF(C36=$B$8,$B$11*$B$4*(1+$B$5)^(($G$4+$B$8+D36*($B$8+$B$10))/4)*E36,0))</f>
        <v>5230176.37369907</v>
      </c>
      <c r="I36" s="23" t="n">
        <f aca="false">IF($A36&lt;=$G$4,0,IF(C36&lt;$B$8,E36,0))</f>
        <v>12000</v>
      </c>
      <c r="J36" s="23" t="n">
        <f aca="false">$A36-$G$5-1</f>
        <v>6</v>
      </c>
      <c r="K36" s="23" t="n">
        <f aca="false">IF(J36&lt;0,-1,MOD(J36,$B$8+$B$10))</f>
        <v>6</v>
      </c>
      <c r="L36" s="23" t="n">
        <f aca="false">IF(J36&lt;0,0,INT(J36/($B$8+$B$10)))</f>
        <v>0</v>
      </c>
      <c r="M36" s="23" t="n">
        <f aca="false">IF($A36&lt;=$G$5,$E$5,$E$5*(1-$H$5)^(L36+1))</f>
        <v>0</v>
      </c>
      <c r="N36" s="13" t="n">
        <f aca="false">IF($A36&lt;=$G$5,$E$5*$F$5/4,IF(K36&gt;=$B$8+$B$9,M36*$B$4*(1+$B$5)^(($G$5+$B$8+L36*($B$8+$B$10))/4)/4,0))</f>
        <v>0</v>
      </c>
      <c r="O36" s="13" t="n">
        <f aca="false">IF($A36&lt;=$G$5,$E$5*$F$5,IF(K36&gt;=$B$8,M36*$B$4*(1+$B$5)^(($G$5+$B$8+L36*($B$8+$B$10))/4),0))</f>
        <v>0</v>
      </c>
      <c r="P36" s="13" t="n">
        <f aca="false">IF($A36&lt;=$G$5,0,IF(K36=0,M36*$B$6*(1+$B$7)^(($G$5+L36*($B$8+$B$10))/4),0)+IF(K36=$B$8,$B$11*$B$4*(1+$B$5)^(($G$5+$B$8+L36*($B$8+$B$10))/4)*M36,0))</f>
        <v>0</v>
      </c>
      <c r="Q36" s="23" t="n">
        <f aca="false">IF($A36&lt;=$G$5,0,IF(K36&lt;$B$8,M36,0))</f>
        <v>0</v>
      </c>
      <c r="R36" s="23" t="n">
        <f aca="false">$A36-$G$6-1</f>
        <v>6</v>
      </c>
      <c r="S36" s="23" t="n">
        <f aca="false">IF(R36&lt;0,-1,MOD(R36,$B$8+$B$10))</f>
        <v>6</v>
      </c>
      <c r="T36" s="23" t="n">
        <f aca="false">IF(R36&lt;0,0,INT(R36/($B$8+$B$10)))</f>
        <v>0</v>
      </c>
      <c r="U36" s="23" t="n">
        <f aca="false">IF($A36&lt;=$G$6,$E$6,$E$6*(1-$H$6)^(T36+1))</f>
        <v>0</v>
      </c>
      <c r="V36" s="13" t="n">
        <f aca="false">IF($A36&lt;=$G$6,$E$6*$F$6/4,IF(S36&gt;=$B$8+$B$9,U36*$B$4*(1+$B$5)^(($G$6+$B$8+T36*($B$8+$B$10))/4)/4,0))</f>
        <v>0</v>
      </c>
      <c r="W36" s="13" t="n">
        <f aca="false">IF($A36&lt;=$G$6,$E$6*$F$6,IF(S36&gt;=$B$8,U36*$B$4*(1+$B$5)^(($G$6+$B$8+T36*($B$8+$B$10))/4),0))</f>
        <v>0</v>
      </c>
      <c r="X36" s="13" t="n">
        <f aca="false">IF($A36&lt;=$G$6,0,IF(S36=0,U36*$B$6*(1+$B$7)^(($G$6+T36*($B$8+$B$10))/4),0)+IF(S36=$B$8,$B$11*$B$4*(1+$B$5)^(($G$6+$B$8+T36*($B$8+$B$10))/4)*U36,0))</f>
        <v>0</v>
      </c>
      <c r="Y36" s="23" t="n">
        <f aca="false">IF($A36&lt;=$G$6,0,IF(S36&lt;$B$8,U36,0))</f>
        <v>0</v>
      </c>
      <c r="Z36" s="23" t="n">
        <f aca="false">$A36-$G$7-1</f>
        <v>6</v>
      </c>
      <c r="AA36" s="23" t="n">
        <f aca="false">IF(Z36&lt;0,-1,MOD(Z36,$B$8+$B$10))</f>
        <v>6</v>
      </c>
      <c r="AB36" s="23" t="n">
        <f aca="false">IF(Z36&lt;0,0,INT(Z36/($B$8+$B$10)))</f>
        <v>0</v>
      </c>
      <c r="AC36" s="23" t="n">
        <f aca="false">IF($A36&lt;=$G$7,$E$7,$E$7*(1-$H$7)^(AB36+1))</f>
        <v>0</v>
      </c>
      <c r="AD36" s="13" t="n">
        <f aca="false">IF($A36&lt;=$G$7,$E$7*$F$7/4,IF(AA36&gt;=$B$8+$B$9,AC36*$B$4*(1+$B$5)^(($G$7+$B$8+AB36*($B$8+$B$10))/4)/4,0))</f>
        <v>0</v>
      </c>
      <c r="AE36" s="13" t="n">
        <f aca="false">IF($A36&lt;=$G$7,$E$7*$F$7,IF(AA36&gt;=$B$8,AC36*$B$4*(1+$B$5)^(($G$7+$B$8+AB36*($B$8+$B$10))/4),0))</f>
        <v>0</v>
      </c>
      <c r="AF36" s="13" t="n">
        <f aca="false">IF($A36&lt;=$G$7,0,IF(AA36=0,AC36*$B$6*(1+$B$7)^(($G$7+AB36*($B$8+$B$10))/4),0)+IF(AA36=$B$8,$B$11*$B$4*(1+$B$5)^(($G$7+$B$8+AB36*($B$8+$B$10))/4)*AC36,0))</f>
        <v>0</v>
      </c>
      <c r="AG36" s="23" t="n">
        <f aca="false">IF($A36&lt;=$G$7,0,IF(AA36&lt;$B$8,AC36,0))</f>
        <v>0</v>
      </c>
      <c r="AH36" s="23" t="n">
        <f aca="false">$A36-$G$8-1</f>
        <v>6</v>
      </c>
      <c r="AI36" s="23" t="n">
        <f aca="false">IF(AH36&lt;0,-1,MOD(AH36,$B$8+$B$10))</f>
        <v>6</v>
      </c>
      <c r="AJ36" s="23" t="n">
        <f aca="false">IF(AH36&lt;0,0,INT(AH36/($B$8+$B$10)))</f>
        <v>0</v>
      </c>
      <c r="AK36" s="23" t="n">
        <f aca="false">IF($A36&lt;=$G$8,$E$8,$E$8*(1-$H$8)^(AJ36+1))</f>
        <v>0</v>
      </c>
      <c r="AL36" s="13" t="n">
        <f aca="false">IF($A36&lt;=$G$8,$E$8*$F$8/4,IF(AI36&gt;=$B$8+$B$9,AK36*$B$4*(1+$B$5)^(($G$8+$B$8+AJ36*($B$8+$B$10))/4)/4,0))</f>
        <v>0</v>
      </c>
      <c r="AM36" s="13" t="n">
        <f aca="false">IF($A36&lt;=$G$8,$E$8*$F$8,IF(AI36&gt;=$B$8,AK36*$B$4*(1+$B$5)^(($G$8+$B$8+AJ36*($B$8+$B$10))/4),0))</f>
        <v>0</v>
      </c>
      <c r="AN36" s="13" t="n">
        <f aca="false">IF($A36&lt;=$G$8,0,IF(AI36=0,AK36*$B$6*(1+$B$7)^(($G$8+AJ36*($B$8+$B$10))/4),0)+IF(AI36=$B$8,$B$11*$B$4*(1+$B$5)^(($G$8+$B$8+AJ36*($B$8+$B$10))/4)*AK36,0))</f>
        <v>0</v>
      </c>
      <c r="AO36" s="23" t="n">
        <f aca="false">IF($A36&lt;=$G$8,0,IF(AI36&lt;$B$8,AK36,0))</f>
        <v>0</v>
      </c>
      <c r="AP36" s="13" t="n">
        <f aca="false">F36+N36+V36+AD36+AL36</f>
        <v>0</v>
      </c>
      <c r="AQ36" s="13" t="n">
        <f aca="false">G36+O36+W36+AE36+AM36</f>
        <v>0</v>
      </c>
      <c r="AR36" s="13" t="n">
        <f aca="false">H36+P36+X36+AF36+AN36+IF($A36=$B$15,$B$14,0)</f>
        <v>5230176.37369907</v>
      </c>
      <c r="AS36" s="23" t="n">
        <f aca="false">I36+Q36+Y36+AG36+AO36</f>
        <v>12000</v>
      </c>
      <c r="AT36" s="13" t="n">
        <f aca="false">AP36*(1-$B$12)-AS36*$B$13/4</f>
        <v>-165000</v>
      </c>
      <c r="AU36" s="13" t="n">
        <f aca="false">IF($A36&lt;=$B$23,$B$22*$E$4/$B$23+$E$4*$B$13/4,0)</f>
        <v>0</v>
      </c>
      <c r="AV36" s="13" t="n">
        <f aca="false">AT36-AR36-AU36</f>
        <v>-5395176.37369907</v>
      </c>
      <c r="AW36" s="23" t="n">
        <f aca="false">(1+$B$16)^(-$A36/4)</f>
        <v>0.877545739475122</v>
      </c>
      <c r="AX36" s="13" t="n">
        <f aca="false">AV36*AW36</f>
        <v>-4734514.04045646</v>
      </c>
      <c r="AY36" s="13" t="n">
        <f aca="false">AV36</f>
        <v>-5395176.37369907</v>
      </c>
    </row>
    <row r="37" customFormat="false" ht="15" hidden="false" customHeight="false" outlineLevel="0" collapsed="false">
      <c r="A37" s="0" t="n">
        <v>8</v>
      </c>
      <c r="B37" s="0" t="n">
        <f aca="false">$A37-$G$4-1</f>
        <v>1</v>
      </c>
      <c r="C37" s="0" t="n">
        <f aca="false">IF(B37&lt;0,-1,MOD(B37,$B$8+$B$10))</f>
        <v>1</v>
      </c>
      <c r="D37" s="0" t="n">
        <f aca="false">IF(B37&lt;0,0,INT(B37/($B$8+$B$10)))</f>
        <v>0</v>
      </c>
      <c r="E37" s="0" t="n">
        <f aca="false">IF($A37&lt;=$G$4,$E$4,$E$4*(1-$H$4)^(D37+1))</f>
        <v>12000</v>
      </c>
      <c r="F37" s="13" t="n">
        <f aca="false">IF($A37&lt;=$G$4,$E$4*$F$4/4,IF(C37&gt;=$B$8+$B$9,E37*$B$4*(1+$B$5)^(($G$4+$B$8+D37*($B$8+$B$10))/4)/4,0))</f>
        <v>0</v>
      </c>
      <c r="G37" s="13" t="n">
        <f aca="false">IF($A37&lt;=$G$4,$E$4*$F$4,IF(C37&gt;=$B$8,E37*$B$4*(1+$B$5)^(($G$4+$B$8+D37*($B$8+$B$10))/4),0))</f>
        <v>4249285.53631174</v>
      </c>
      <c r="H37" s="13" t="n">
        <f aca="false">IF($A37&lt;=$G$4,0,IF(C37=0,E37*$B$6*(1+$B$7)^(($G$4+D37*($B$8+$B$10))/4),0)+IF(C37=$B$8,$B$11*$B$4*(1+$B$5)^(($G$4+$B$8+D37*($B$8+$B$10))/4)*E37,0))</f>
        <v>509914.264357409</v>
      </c>
      <c r="I37" s="23" t="n">
        <f aca="false">IF($A37&lt;=$G$4,0,IF(C37&lt;$B$8,E37,0))</f>
        <v>0</v>
      </c>
      <c r="J37" s="23" t="n">
        <f aca="false">$A37-$G$5-1</f>
        <v>7</v>
      </c>
      <c r="K37" s="23" t="n">
        <f aca="false">IF(J37&lt;0,-1,MOD(J37,$B$8+$B$10))</f>
        <v>7</v>
      </c>
      <c r="L37" s="23" t="n">
        <f aca="false">IF(J37&lt;0,0,INT(J37/($B$8+$B$10)))</f>
        <v>0</v>
      </c>
      <c r="M37" s="23" t="n">
        <f aca="false">IF($A37&lt;=$G$5,$E$5,$E$5*(1-$H$5)^(L37+1))</f>
        <v>0</v>
      </c>
      <c r="N37" s="13" t="n">
        <f aca="false">IF($A37&lt;=$G$5,$E$5*$F$5/4,IF(K37&gt;=$B$8+$B$9,M37*$B$4*(1+$B$5)^(($G$5+$B$8+L37*($B$8+$B$10))/4)/4,0))</f>
        <v>0</v>
      </c>
      <c r="O37" s="13" t="n">
        <f aca="false">IF($A37&lt;=$G$5,$E$5*$F$5,IF(K37&gt;=$B$8,M37*$B$4*(1+$B$5)^(($G$5+$B$8+L37*($B$8+$B$10))/4),0))</f>
        <v>0</v>
      </c>
      <c r="P37" s="13" t="n">
        <f aca="false">IF($A37&lt;=$G$5,0,IF(K37=0,M37*$B$6*(1+$B$7)^(($G$5+L37*($B$8+$B$10))/4),0)+IF(K37=$B$8,$B$11*$B$4*(1+$B$5)^(($G$5+$B$8+L37*($B$8+$B$10))/4)*M37,0))</f>
        <v>0</v>
      </c>
      <c r="Q37" s="23" t="n">
        <f aca="false">IF($A37&lt;=$G$5,0,IF(K37&lt;$B$8,M37,0))</f>
        <v>0</v>
      </c>
      <c r="R37" s="23" t="n">
        <f aca="false">$A37-$G$6-1</f>
        <v>7</v>
      </c>
      <c r="S37" s="23" t="n">
        <f aca="false">IF(R37&lt;0,-1,MOD(R37,$B$8+$B$10))</f>
        <v>7</v>
      </c>
      <c r="T37" s="23" t="n">
        <f aca="false">IF(R37&lt;0,0,INT(R37/($B$8+$B$10)))</f>
        <v>0</v>
      </c>
      <c r="U37" s="23" t="n">
        <f aca="false">IF($A37&lt;=$G$6,$E$6,$E$6*(1-$H$6)^(T37+1))</f>
        <v>0</v>
      </c>
      <c r="V37" s="13" t="n">
        <f aca="false">IF($A37&lt;=$G$6,$E$6*$F$6/4,IF(S37&gt;=$B$8+$B$9,U37*$B$4*(1+$B$5)^(($G$6+$B$8+T37*($B$8+$B$10))/4)/4,0))</f>
        <v>0</v>
      </c>
      <c r="W37" s="13" t="n">
        <f aca="false">IF($A37&lt;=$G$6,$E$6*$F$6,IF(S37&gt;=$B$8,U37*$B$4*(1+$B$5)^(($G$6+$B$8+T37*($B$8+$B$10))/4),0))</f>
        <v>0</v>
      </c>
      <c r="X37" s="13" t="n">
        <f aca="false">IF($A37&lt;=$G$6,0,IF(S37=0,U37*$B$6*(1+$B$7)^(($G$6+T37*($B$8+$B$10))/4),0)+IF(S37=$B$8,$B$11*$B$4*(1+$B$5)^(($G$6+$B$8+T37*($B$8+$B$10))/4)*U37,0))</f>
        <v>0</v>
      </c>
      <c r="Y37" s="23" t="n">
        <f aca="false">IF($A37&lt;=$G$6,0,IF(S37&lt;$B$8,U37,0))</f>
        <v>0</v>
      </c>
      <c r="Z37" s="23" t="n">
        <f aca="false">$A37-$G$7-1</f>
        <v>7</v>
      </c>
      <c r="AA37" s="23" t="n">
        <f aca="false">IF(Z37&lt;0,-1,MOD(Z37,$B$8+$B$10))</f>
        <v>7</v>
      </c>
      <c r="AB37" s="23" t="n">
        <f aca="false">IF(Z37&lt;0,0,INT(Z37/($B$8+$B$10)))</f>
        <v>0</v>
      </c>
      <c r="AC37" s="23" t="n">
        <f aca="false">IF($A37&lt;=$G$7,$E$7,$E$7*(1-$H$7)^(AB37+1))</f>
        <v>0</v>
      </c>
      <c r="AD37" s="13" t="n">
        <f aca="false">IF($A37&lt;=$G$7,$E$7*$F$7/4,IF(AA37&gt;=$B$8+$B$9,AC37*$B$4*(1+$B$5)^(($G$7+$B$8+AB37*($B$8+$B$10))/4)/4,0))</f>
        <v>0</v>
      </c>
      <c r="AE37" s="13" t="n">
        <f aca="false">IF($A37&lt;=$G$7,$E$7*$F$7,IF(AA37&gt;=$B$8,AC37*$B$4*(1+$B$5)^(($G$7+$B$8+AB37*($B$8+$B$10))/4),0))</f>
        <v>0</v>
      </c>
      <c r="AF37" s="13" t="n">
        <f aca="false">IF($A37&lt;=$G$7,0,IF(AA37=0,AC37*$B$6*(1+$B$7)^(($G$7+AB37*($B$8+$B$10))/4),0)+IF(AA37=$B$8,$B$11*$B$4*(1+$B$5)^(($G$7+$B$8+AB37*($B$8+$B$10))/4)*AC37,0))</f>
        <v>0</v>
      </c>
      <c r="AG37" s="23" t="n">
        <f aca="false">IF($A37&lt;=$G$7,0,IF(AA37&lt;$B$8,AC37,0))</f>
        <v>0</v>
      </c>
      <c r="AH37" s="23" t="n">
        <f aca="false">$A37-$G$8-1</f>
        <v>7</v>
      </c>
      <c r="AI37" s="23" t="n">
        <f aca="false">IF(AH37&lt;0,-1,MOD(AH37,$B$8+$B$10))</f>
        <v>7</v>
      </c>
      <c r="AJ37" s="23" t="n">
        <f aca="false">IF(AH37&lt;0,0,INT(AH37/($B$8+$B$10)))</f>
        <v>0</v>
      </c>
      <c r="AK37" s="23" t="n">
        <f aca="false">IF($A37&lt;=$G$8,$E$8,$E$8*(1-$H$8)^(AJ37+1))</f>
        <v>0</v>
      </c>
      <c r="AL37" s="13" t="n">
        <f aca="false">IF($A37&lt;=$G$8,$E$8*$F$8/4,IF(AI37&gt;=$B$8+$B$9,AK37*$B$4*(1+$B$5)^(($G$8+$B$8+AJ37*($B$8+$B$10))/4)/4,0))</f>
        <v>0</v>
      </c>
      <c r="AM37" s="13" t="n">
        <f aca="false">IF($A37&lt;=$G$8,$E$8*$F$8,IF(AI37&gt;=$B$8,AK37*$B$4*(1+$B$5)^(($G$8+$B$8+AJ37*($B$8+$B$10))/4),0))</f>
        <v>0</v>
      </c>
      <c r="AN37" s="13" t="n">
        <f aca="false">IF($A37&lt;=$G$8,0,IF(AI37=0,AK37*$B$6*(1+$B$7)^(($G$8+AJ37*($B$8+$B$10))/4),0)+IF(AI37=$B$8,$B$11*$B$4*(1+$B$5)^(($G$8+$B$8+AJ37*($B$8+$B$10))/4)*AK37,0))</f>
        <v>0</v>
      </c>
      <c r="AO37" s="23" t="n">
        <f aca="false">IF($A37&lt;=$G$8,0,IF(AI37&lt;$B$8,AK37,0))</f>
        <v>0</v>
      </c>
      <c r="AP37" s="13" t="n">
        <f aca="false">F37+N37+V37+AD37+AL37</f>
        <v>0</v>
      </c>
      <c r="AQ37" s="13" t="n">
        <f aca="false">G37+O37+W37+AE37+AM37</f>
        <v>4249285.53631174</v>
      </c>
      <c r="AR37" s="13" t="n">
        <f aca="false">H37+P37+X37+AF37+AN37+IF($A37=$B$15,$B$14,0)</f>
        <v>509914.264357409</v>
      </c>
      <c r="AS37" s="23" t="n">
        <f aca="false">I37+Q37+Y37+AG37+AO37</f>
        <v>0</v>
      </c>
      <c r="AT37" s="13" t="n">
        <f aca="false">AP37*(1-$B$12)-AS37*$B$13/4</f>
        <v>0</v>
      </c>
      <c r="AU37" s="13" t="n">
        <f aca="false">IF($A37&lt;=$B$23,$B$22*$E$4/$B$23+$E$4*$B$13/4,0)</f>
        <v>0</v>
      </c>
      <c r="AV37" s="13" t="n">
        <f aca="false">AT37-AR37-AU37</f>
        <v>-509914.264357409</v>
      </c>
      <c r="AW37" s="23" t="n">
        <f aca="false">(1+$B$16)^(-$A37/4)</f>
        <v>0.861321805976497</v>
      </c>
      <c r="AX37" s="13" t="n">
        <f aca="false">AV37*AW37</f>
        <v>-439200.2750695</v>
      </c>
      <c r="AY37" s="13" t="n">
        <f aca="false">AV37</f>
        <v>-509914.264357409</v>
      </c>
    </row>
    <row r="38" customFormat="false" ht="15" hidden="false" customHeight="false" outlineLevel="0" collapsed="false">
      <c r="A38" s="0" t="n">
        <v>9</v>
      </c>
      <c r="B38" s="0" t="n">
        <f aca="false">$A38-$G$4-1</f>
        <v>2</v>
      </c>
      <c r="C38" s="0" t="n">
        <f aca="false">IF(B38&lt;0,-1,MOD(B38,$B$8+$B$10))</f>
        <v>2</v>
      </c>
      <c r="D38" s="0" t="n">
        <f aca="false">IF(B38&lt;0,0,INT(B38/($B$8+$B$10)))</f>
        <v>0</v>
      </c>
      <c r="E38" s="0" t="n">
        <f aca="false">IF($A38&lt;=$G$4,$E$4,$E$4*(1-$H$4)^(D38+1))</f>
        <v>12000</v>
      </c>
      <c r="F38" s="13" t="n">
        <f aca="false">IF($A38&lt;=$G$4,$E$4*$F$4/4,IF(C38&gt;=$B$8+$B$9,E38*$B$4*(1+$B$5)^(($G$4+$B$8+D38*($B$8+$B$10))/4)/4,0))</f>
        <v>0</v>
      </c>
      <c r="G38" s="13" t="n">
        <f aca="false">IF($A38&lt;=$G$4,$E$4*$F$4,IF(C38&gt;=$B$8,E38*$B$4*(1+$B$5)^(($G$4+$B$8+D38*($B$8+$B$10))/4),0))</f>
        <v>4249285.53631174</v>
      </c>
      <c r="H38" s="13" t="n">
        <f aca="false">IF($A38&lt;=$G$4,0,IF(C38=0,E38*$B$6*(1+$B$7)^(($G$4+D38*($B$8+$B$10))/4),0)+IF(C38=$B$8,$B$11*$B$4*(1+$B$5)^(($G$4+$B$8+D38*($B$8+$B$10))/4)*E38,0))</f>
        <v>0</v>
      </c>
      <c r="I38" s="23" t="n">
        <f aca="false">IF($A38&lt;=$G$4,0,IF(C38&lt;$B$8,E38,0))</f>
        <v>0</v>
      </c>
      <c r="J38" s="23" t="n">
        <f aca="false">$A38-$G$5-1</f>
        <v>8</v>
      </c>
      <c r="K38" s="23" t="n">
        <f aca="false">IF(J38&lt;0,-1,MOD(J38,$B$8+$B$10))</f>
        <v>8</v>
      </c>
      <c r="L38" s="23" t="n">
        <f aca="false">IF(J38&lt;0,0,INT(J38/($B$8+$B$10)))</f>
        <v>0</v>
      </c>
      <c r="M38" s="23" t="n">
        <f aca="false">IF($A38&lt;=$G$5,$E$5,$E$5*(1-$H$5)^(L38+1))</f>
        <v>0</v>
      </c>
      <c r="N38" s="13" t="n">
        <f aca="false">IF($A38&lt;=$G$5,$E$5*$F$5/4,IF(K38&gt;=$B$8+$B$9,M38*$B$4*(1+$B$5)^(($G$5+$B$8+L38*($B$8+$B$10))/4)/4,0))</f>
        <v>0</v>
      </c>
      <c r="O38" s="13" t="n">
        <f aca="false">IF($A38&lt;=$G$5,$E$5*$F$5,IF(K38&gt;=$B$8,M38*$B$4*(1+$B$5)^(($G$5+$B$8+L38*($B$8+$B$10))/4),0))</f>
        <v>0</v>
      </c>
      <c r="P38" s="13" t="n">
        <f aca="false">IF($A38&lt;=$G$5,0,IF(K38=0,M38*$B$6*(1+$B$7)^(($G$5+L38*($B$8+$B$10))/4),0)+IF(K38=$B$8,$B$11*$B$4*(1+$B$5)^(($G$5+$B$8+L38*($B$8+$B$10))/4)*M38,0))</f>
        <v>0</v>
      </c>
      <c r="Q38" s="23" t="n">
        <f aca="false">IF($A38&lt;=$G$5,0,IF(K38&lt;$B$8,M38,0))</f>
        <v>0</v>
      </c>
      <c r="R38" s="23" t="n">
        <f aca="false">$A38-$G$6-1</f>
        <v>8</v>
      </c>
      <c r="S38" s="23" t="n">
        <f aca="false">IF(R38&lt;0,-1,MOD(R38,$B$8+$B$10))</f>
        <v>8</v>
      </c>
      <c r="T38" s="23" t="n">
        <f aca="false">IF(R38&lt;0,0,INT(R38/($B$8+$B$10)))</f>
        <v>0</v>
      </c>
      <c r="U38" s="23" t="n">
        <f aca="false">IF($A38&lt;=$G$6,$E$6,$E$6*(1-$H$6)^(T38+1))</f>
        <v>0</v>
      </c>
      <c r="V38" s="13" t="n">
        <f aca="false">IF($A38&lt;=$G$6,$E$6*$F$6/4,IF(S38&gt;=$B$8+$B$9,U38*$B$4*(1+$B$5)^(($G$6+$B$8+T38*($B$8+$B$10))/4)/4,0))</f>
        <v>0</v>
      </c>
      <c r="W38" s="13" t="n">
        <f aca="false">IF($A38&lt;=$G$6,$E$6*$F$6,IF(S38&gt;=$B$8,U38*$B$4*(1+$B$5)^(($G$6+$B$8+T38*($B$8+$B$10))/4),0))</f>
        <v>0</v>
      </c>
      <c r="X38" s="13" t="n">
        <f aca="false">IF($A38&lt;=$G$6,0,IF(S38=0,U38*$B$6*(1+$B$7)^(($G$6+T38*($B$8+$B$10))/4),0)+IF(S38=$B$8,$B$11*$B$4*(1+$B$5)^(($G$6+$B$8+T38*($B$8+$B$10))/4)*U38,0))</f>
        <v>0</v>
      </c>
      <c r="Y38" s="23" t="n">
        <f aca="false">IF($A38&lt;=$G$6,0,IF(S38&lt;$B$8,U38,0))</f>
        <v>0</v>
      </c>
      <c r="Z38" s="23" t="n">
        <f aca="false">$A38-$G$7-1</f>
        <v>8</v>
      </c>
      <c r="AA38" s="23" t="n">
        <f aca="false">IF(Z38&lt;0,-1,MOD(Z38,$B$8+$B$10))</f>
        <v>8</v>
      </c>
      <c r="AB38" s="23" t="n">
        <f aca="false">IF(Z38&lt;0,0,INT(Z38/($B$8+$B$10)))</f>
        <v>0</v>
      </c>
      <c r="AC38" s="23" t="n">
        <f aca="false">IF($A38&lt;=$G$7,$E$7,$E$7*(1-$H$7)^(AB38+1))</f>
        <v>0</v>
      </c>
      <c r="AD38" s="13" t="n">
        <f aca="false">IF($A38&lt;=$G$7,$E$7*$F$7/4,IF(AA38&gt;=$B$8+$B$9,AC38*$B$4*(1+$B$5)^(($G$7+$B$8+AB38*($B$8+$B$10))/4)/4,0))</f>
        <v>0</v>
      </c>
      <c r="AE38" s="13" t="n">
        <f aca="false">IF($A38&lt;=$G$7,$E$7*$F$7,IF(AA38&gt;=$B$8,AC38*$B$4*(1+$B$5)^(($G$7+$B$8+AB38*($B$8+$B$10))/4),0))</f>
        <v>0</v>
      </c>
      <c r="AF38" s="13" t="n">
        <f aca="false">IF($A38&lt;=$G$7,0,IF(AA38=0,AC38*$B$6*(1+$B$7)^(($G$7+AB38*($B$8+$B$10))/4),0)+IF(AA38=$B$8,$B$11*$B$4*(1+$B$5)^(($G$7+$B$8+AB38*($B$8+$B$10))/4)*AC38,0))</f>
        <v>0</v>
      </c>
      <c r="AG38" s="23" t="n">
        <f aca="false">IF($A38&lt;=$G$7,0,IF(AA38&lt;$B$8,AC38,0))</f>
        <v>0</v>
      </c>
      <c r="AH38" s="23" t="n">
        <f aca="false">$A38-$G$8-1</f>
        <v>8</v>
      </c>
      <c r="AI38" s="23" t="n">
        <f aca="false">IF(AH38&lt;0,-1,MOD(AH38,$B$8+$B$10))</f>
        <v>8</v>
      </c>
      <c r="AJ38" s="23" t="n">
        <f aca="false">IF(AH38&lt;0,0,INT(AH38/($B$8+$B$10)))</f>
        <v>0</v>
      </c>
      <c r="AK38" s="23" t="n">
        <f aca="false">IF($A38&lt;=$G$8,$E$8,$E$8*(1-$H$8)^(AJ38+1))</f>
        <v>0</v>
      </c>
      <c r="AL38" s="13" t="n">
        <f aca="false">IF($A38&lt;=$G$8,$E$8*$F$8/4,IF(AI38&gt;=$B$8+$B$9,AK38*$B$4*(1+$B$5)^(($G$8+$B$8+AJ38*($B$8+$B$10))/4)/4,0))</f>
        <v>0</v>
      </c>
      <c r="AM38" s="13" t="n">
        <f aca="false">IF($A38&lt;=$G$8,$E$8*$F$8,IF(AI38&gt;=$B$8,AK38*$B$4*(1+$B$5)^(($G$8+$B$8+AJ38*($B$8+$B$10))/4),0))</f>
        <v>0</v>
      </c>
      <c r="AN38" s="13" t="n">
        <f aca="false">IF($A38&lt;=$G$8,0,IF(AI38=0,AK38*$B$6*(1+$B$7)^(($G$8+AJ38*($B$8+$B$10))/4),0)+IF(AI38=$B$8,$B$11*$B$4*(1+$B$5)^(($G$8+$B$8+AJ38*($B$8+$B$10))/4)*AK38,0))</f>
        <v>0</v>
      </c>
      <c r="AO38" s="23" t="n">
        <f aca="false">IF($A38&lt;=$G$8,0,IF(AI38&lt;$B$8,AK38,0))</f>
        <v>0</v>
      </c>
      <c r="AP38" s="13" t="n">
        <f aca="false">F38+N38+V38+AD38+AL38</f>
        <v>0</v>
      </c>
      <c r="AQ38" s="13" t="n">
        <f aca="false">G38+O38+W38+AE38+AM38</f>
        <v>4249285.53631174</v>
      </c>
      <c r="AR38" s="13" t="n">
        <f aca="false">H38+P38+X38+AF38+AN38+IF($A38=$B$15,$B$14,0)</f>
        <v>0</v>
      </c>
      <c r="AS38" s="23" t="n">
        <f aca="false">I38+Q38+Y38+AG38+AO38</f>
        <v>0</v>
      </c>
      <c r="AT38" s="13" t="n">
        <f aca="false">AP38*(1-$B$12)-AS38*$B$13/4</f>
        <v>0</v>
      </c>
      <c r="AU38" s="13" t="n">
        <f aca="false">IF($A38&lt;=$B$23,$B$22*$E$4/$B$23+$E$4*$B$13/4,0)</f>
        <v>0</v>
      </c>
      <c r="AV38" s="13" t="n">
        <f aca="false">AT38-AR38-AU38</f>
        <v>0</v>
      </c>
      <c r="AW38" s="23" t="n">
        <f aca="false">(1+$B$16)^(-$A38/4)</f>
        <v>0.845397818117543</v>
      </c>
      <c r="AX38" s="13" t="n">
        <f aca="false">AV38*AW38</f>
        <v>0</v>
      </c>
      <c r="AY38" s="13" t="n">
        <f aca="false">AV38</f>
        <v>0</v>
      </c>
    </row>
    <row r="39" customFormat="false" ht="15" hidden="false" customHeight="false" outlineLevel="0" collapsed="false">
      <c r="A39" s="0" t="n">
        <v>10</v>
      </c>
      <c r="B39" s="0" t="n">
        <f aca="false">$A39-$G$4-1</f>
        <v>3</v>
      </c>
      <c r="C39" s="0" t="n">
        <f aca="false">IF(B39&lt;0,-1,MOD(B39,$B$8+$B$10))</f>
        <v>3</v>
      </c>
      <c r="D39" s="0" t="n">
        <f aca="false">IF(B39&lt;0,0,INT(B39/($B$8+$B$10)))</f>
        <v>0</v>
      </c>
      <c r="E39" s="0" t="n">
        <f aca="false">IF($A39&lt;=$G$4,$E$4,$E$4*(1-$H$4)^(D39+1))</f>
        <v>12000</v>
      </c>
      <c r="F39" s="13" t="n">
        <f aca="false">IF($A39&lt;=$G$4,$E$4*$F$4/4,IF(C39&gt;=$B$8+$B$9,E39*$B$4*(1+$B$5)^(($G$4+$B$8+D39*($B$8+$B$10))/4)/4,0))</f>
        <v>1062321.38407794</v>
      </c>
      <c r="G39" s="13" t="n">
        <f aca="false">IF($A39&lt;=$G$4,$E$4*$F$4,IF(C39&gt;=$B$8,E39*$B$4*(1+$B$5)^(($G$4+$B$8+D39*($B$8+$B$10))/4),0))</f>
        <v>4249285.53631174</v>
      </c>
      <c r="H39" s="13" t="n">
        <f aca="false">IF($A39&lt;=$G$4,0,IF(C39=0,E39*$B$6*(1+$B$7)^(($G$4+D39*($B$8+$B$10))/4),0)+IF(C39=$B$8,$B$11*$B$4*(1+$B$5)^(($G$4+$B$8+D39*($B$8+$B$10))/4)*E39,0))</f>
        <v>0</v>
      </c>
      <c r="I39" s="23" t="n">
        <f aca="false">IF($A39&lt;=$G$4,0,IF(C39&lt;$B$8,E39,0))</f>
        <v>0</v>
      </c>
      <c r="J39" s="23" t="n">
        <f aca="false">$A39-$G$5-1</f>
        <v>9</v>
      </c>
      <c r="K39" s="23" t="n">
        <f aca="false">IF(J39&lt;0,-1,MOD(J39,$B$8+$B$10))</f>
        <v>9</v>
      </c>
      <c r="L39" s="23" t="n">
        <f aca="false">IF(J39&lt;0,0,INT(J39/($B$8+$B$10)))</f>
        <v>0</v>
      </c>
      <c r="M39" s="23" t="n">
        <f aca="false">IF($A39&lt;=$G$5,$E$5,$E$5*(1-$H$5)^(L39+1))</f>
        <v>0</v>
      </c>
      <c r="N39" s="13" t="n">
        <f aca="false">IF($A39&lt;=$G$5,$E$5*$F$5/4,IF(K39&gt;=$B$8+$B$9,M39*$B$4*(1+$B$5)^(($G$5+$B$8+L39*($B$8+$B$10))/4)/4,0))</f>
        <v>0</v>
      </c>
      <c r="O39" s="13" t="n">
        <f aca="false">IF($A39&lt;=$G$5,$E$5*$F$5,IF(K39&gt;=$B$8,M39*$B$4*(1+$B$5)^(($G$5+$B$8+L39*($B$8+$B$10))/4),0))</f>
        <v>0</v>
      </c>
      <c r="P39" s="13" t="n">
        <f aca="false">IF($A39&lt;=$G$5,0,IF(K39=0,M39*$B$6*(1+$B$7)^(($G$5+L39*($B$8+$B$10))/4),0)+IF(K39=$B$8,$B$11*$B$4*(1+$B$5)^(($G$5+$B$8+L39*($B$8+$B$10))/4)*M39,0))</f>
        <v>0</v>
      </c>
      <c r="Q39" s="23" t="n">
        <f aca="false">IF($A39&lt;=$G$5,0,IF(K39&lt;$B$8,M39,0))</f>
        <v>0</v>
      </c>
      <c r="R39" s="23" t="n">
        <f aca="false">$A39-$G$6-1</f>
        <v>9</v>
      </c>
      <c r="S39" s="23" t="n">
        <f aca="false">IF(R39&lt;0,-1,MOD(R39,$B$8+$B$10))</f>
        <v>9</v>
      </c>
      <c r="T39" s="23" t="n">
        <f aca="false">IF(R39&lt;0,0,INT(R39/($B$8+$B$10)))</f>
        <v>0</v>
      </c>
      <c r="U39" s="23" t="n">
        <f aca="false">IF($A39&lt;=$G$6,$E$6,$E$6*(1-$H$6)^(T39+1))</f>
        <v>0</v>
      </c>
      <c r="V39" s="13" t="n">
        <f aca="false">IF($A39&lt;=$G$6,$E$6*$F$6/4,IF(S39&gt;=$B$8+$B$9,U39*$B$4*(1+$B$5)^(($G$6+$B$8+T39*($B$8+$B$10))/4)/4,0))</f>
        <v>0</v>
      </c>
      <c r="W39" s="13" t="n">
        <f aca="false">IF($A39&lt;=$G$6,$E$6*$F$6,IF(S39&gt;=$B$8,U39*$B$4*(1+$B$5)^(($G$6+$B$8+T39*($B$8+$B$10))/4),0))</f>
        <v>0</v>
      </c>
      <c r="X39" s="13" t="n">
        <f aca="false">IF($A39&lt;=$G$6,0,IF(S39=0,U39*$B$6*(1+$B$7)^(($G$6+T39*($B$8+$B$10))/4),0)+IF(S39=$B$8,$B$11*$B$4*(1+$B$5)^(($G$6+$B$8+T39*($B$8+$B$10))/4)*U39,0))</f>
        <v>0</v>
      </c>
      <c r="Y39" s="23" t="n">
        <f aca="false">IF($A39&lt;=$G$6,0,IF(S39&lt;$B$8,U39,0))</f>
        <v>0</v>
      </c>
      <c r="Z39" s="23" t="n">
        <f aca="false">$A39-$G$7-1</f>
        <v>9</v>
      </c>
      <c r="AA39" s="23" t="n">
        <f aca="false">IF(Z39&lt;0,-1,MOD(Z39,$B$8+$B$10))</f>
        <v>9</v>
      </c>
      <c r="AB39" s="23" t="n">
        <f aca="false">IF(Z39&lt;0,0,INT(Z39/($B$8+$B$10)))</f>
        <v>0</v>
      </c>
      <c r="AC39" s="23" t="n">
        <f aca="false">IF($A39&lt;=$G$7,$E$7,$E$7*(1-$H$7)^(AB39+1))</f>
        <v>0</v>
      </c>
      <c r="AD39" s="13" t="n">
        <f aca="false">IF($A39&lt;=$G$7,$E$7*$F$7/4,IF(AA39&gt;=$B$8+$B$9,AC39*$B$4*(1+$B$5)^(($G$7+$B$8+AB39*($B$8+$B$10))/4)/4,0))</f>
        <v>0</v>
      </c>
      <c r="AE39" s="13" t="n">
        <f aca="false">IF($A39&lt;=$G$7,$E$7*$F$7,IF(AA39&gt;=$B$8,AC39*$B$4*(1+$B$5)^(($G$7+$B$8+AB39*($B$8+$B$10))/4),0))</f>
        <v>0</v>
      </c>
      <c r="AF39" s="13" t="n">
        <f aca="false">IF($A39&lt;=$G$7,0,IF(AA39=0,AC39*$B$6*(1+$B$7)^(($G$7+AB39*($B$8+$B$10))/4),0)+IF(AA39=$B$8,$B$11*$B$4*(1+$B$5)^(($G$7+$B$8+AB39*($B$8+$B$10))/4)*AC39,0))</f>
        <v>0</v>
      </c>
      <c r="AG39" s="23" t="n">
        <f aca="false">IF($A39&lt;=$G$7,0,IF(AA39&lt;$B$8,AC39,0))</f>
        <v>0</v>
      </c>
      <c r="AH39" s="23" t="n">
        <f aca="false">$A39-$G$8-1</f>
        <v>9</v>
      </c>
      <c r="AI39" s="23" t="n">
        <f aca="false">IF(AH39&lt;0,-1,MOD(AH39,$B$8+$B$10))</f>
        <v>9</v>
      </c>
      <c r="AJ39" s="23" t="n">
        <f aca="false">IF(AH39&lt;0,0,INT(AH39/($B$8+$B$10)))</f>
        <v>0</v>
      </c>
      <c r="AK39" s="23" t="n">
        <f aca="false">IF($A39&lt;=$G$8,$E$8,$E$8*(1-$H$8)^(AJ39+1))</f>
        <v>0</v>
      </c>
      <c r="AL39" s="13" t="n">
        <f aca="false">IF($A39&lt;=$G$8,$E$8*$F$8/4,IF(AI39&gt;=$B$8+$B$9,AK39*$B$4*(1+$B$5)^(($G$8+$B$8+AJ39*($B$8+$B$10))/4)/4,0))</f>
        <v>0</v>
      </c>
      <c r="AM39" s="13" t="n">
        <f aca="false">IF($A39&lt;=$G$8,$E$8*$F$8,IF(AI39&gt;=$B$8,AK39*$B$4*(1+$B$5)^(($G$8+$B$8+AJ39*($B$8+$B$10))/4),0))</f>
        <v>0</v>
      </c>
      <c r="AN39" s="13" t="n">
        <f aca="false">IF($A39&lt;=$G$8,0,IF(AI39=0,AK39*$B$6*(1+$B$7)^(($G$8+AJ39*($B$8+$B$10))/4),0)+IF(AI39=$B$8,$B$11*$B$4*(1+$B$5)^(($G$8+$B$8+AJ39*($B$8+$B$10))/4)*AK39,0))</f>
        <v>0</v>
      </c>
      <c r="AO39" s="23" t="n">
        <f aca="false">IF($A39&lt;=$G$8,0,IF(AI39&lt;$B$8,AK39,0))</f>
        <v>0</v>
      </c>
      <c r="AP39" s="13" t="n">
        <f aca="false">F39+N39+V39+AD39+AL39</f>
        <v>1062321.38407794</v>
      </c>
      <c r="AQ39" s="13" t="n">
        <f aca="false">G39+O39+W39+AE39+AM39</f>
        <v>4249285.53631174</v>
      </c>
      <c r="AR39" s="13" t="n">
        <f aca="false">H39+P39+X39+AF39+AN39+IF($A39=$B$15,$B$14,0)</f>
        <v>0</v>
      </c>
      <c r="AS39" s="23" t="n">
        <f aca="false">I39+Q39+Y39+AG39+AO39</f>
        <v>0</v>
      </c>
      <c r="AT39" s="13" t="n">
        <f aca="false">AP39*(1-$B$12)-AS39*$B$13/4</f>
        <v>998582.101033259</v>
      </c>
      <c r="AU39" s="13" t="n">
        <f aca="false">IF($A39&lt;=$B$23,$B$22*$E$4/$B$23+$E$4*$B$13/4,0)</f>
        <v>0</v>
      </c>
      <c r="AV39" s="13" t="n">
        <f aca="false">AT39-AR39-AU39</f>
        <v>998582.101033259</v>
      </c>
      <c r="AW39" s="23" t="n">
        <f aca="false">(1+$B$16)^(-$A39/4)</f>
        <v>0.829768230548437</v>
      </c>
      <c r="AX39" s="13" t="n">
        <f aca="false">AV39*AW39</f>
        <v>828591.703031708</v>
      </c>
      <c r="AY39" s="13" t="n">
        <f aca="false">AV39</f>
        <v>998582.101033259</v>
      </c>
    </row>
    <row r="40" customFormat="false" ht="15" hidden="false" customHeight="false" outlineLevel="0" collapsed="false">
      <c r="A40" s="0" t="n">
        <v>11</v>
      </c>
      <c r="B40" s="0" t="n">
        <f aca="false">$A40-$G$4-1</f>
        <v>4</v>
      </c>
      <c r="C40" s="0" t="n">
        <f aca="false">IF(B40&lt;0,-1,MOD(B40,$B$8+$B$10))</f>
        <v>4</v>
      </c>
      <c r="D40" s="0" t="n">
        <f aca="false">IF(B40&lt;0,0,INT(B40/($B$8+$B$10)))</f>
        <v>0</v>
      </c>
      <c r="E40" s="0" t="n">
        <f aca="false">IF($A40&lt;=$G$4,$E$4,$E$4*(1-$H$4)^(D40+1))</f>
        <v>12000</v>
      </c>
      <c r="F40" s="13" t="n">
        <f aca="false">IF($A40&lt;=$G$4,$E$4*$F$4/4,IF(C40&gt;=$B$8+$B$9,E40*$B$4*(1+$B$5)^(($G$4+$B$8+D40*($B$8+$B$10))/4)/4,0))</f>
        <v>1062321.38407794</v>
      </c>
      <c r="G40" s="13" t="n">
        <f aca="false">IF($A40&lt;=$G$4,$E$4*$F$4,IF(C40&gt;=$B$8,E40*$B$4*(1+$B$5)^(($G$4+$B$8+D40*($B$8+$B$10))/4),0))</f>
        <v>4249285.53631174</v>
      </c>
      <c r="H40" s="13" t="n">
        <f aca="false">IF($A40&lt;=$G$4,0,IF(C40=0,E40*$B$6*(1+$B$7)^(($G$4+D40*($B$8+$B$10))/4),0)+IF(C40=$B$8,$B$11*$B$4*(1+$B$5)^(($G$4+$B$8+D40*($B$8+$B$10))/4)*E40,0))</f>
        <v>0</v>
      </c>
      <c r="I40" s="23" t="n">
        <f aca="false">IF($A40&lt;=$G$4,0,IF(C40&lt;$B$8,E40,0))</f>
        <v>0</v>
      </c>
      <c r="J40" s="23" t="n">
        <f aca="false">$A40-$G$5-1</f>
        <v>10</v>
      </c>
      <c r="K40" s="23" t="n">
        <f aca="false">IF(J40&lt;0,-1,MOD(J40,$B$8+$B$10))</f>
        <v>10</v>
      </c>
      <c r="L40" s="23" t="n">
        <f aca="false">IF(J40&lt;0,0,INT(J40/($B$8+$B$10)))</f>
        <v>0</v>
      </c>
      <c r="M40" s="23" t="n">
        <f aca="false">IF($A40&lt;=$G$5,$E$5,$E$5*(1-$H$5)^(L40+1))</f>
        <v>0</v>
      </c>
      <c r="N40" s="13" t="n">
        <f aca="false">IF($A40&lt;=$G$5,$E$5*$F$5/4,IF(K40&gt;=$B$8+$B$9,M40*$B$4*(1+$B$5)^(($G$5+$B$8+L40*($B$8+$B$10))/4)/4,0))</f>
        <v>0</v>
      </c>
      <c r="O40" s="13" t="n">
        <f aca="false">IF($A40&lt;=$G$5,$E$5*$F$5,IF(K40&gt;=$B$8,M40*$B$4*(1+$B$5)^(($G$5+$B$8+L40*($B$8+$B$10))/4),0))</f>
        <v>0</v>
      </c>
      <c r="P40" s="13" t="n">
        <f aca="false">IF($A40&lt;=$G$5,0,IF(K40=0,M40*$B$6*(1+$B$7)^(($G$5+L40*($B$8+$B$10))/4),0)+IF(K40=$B$8,$B$11*$B$4*(1+$B$5)^(($G$5+$B$8+L40*($B$8+$B$10))/4)*M40,0))</f>
        <v>0</v>
      </c>
      <c r="Q40" s="23" t="n">
        <f aca="false">IF($A40&lt;=$G$5,0,IF(K40&lt;$B$8,M40,0))</f>
        <v>0</v>
      </c>
      <c r="R40" s="23" t="n">
        <f aca="false">$A40-$G$6-1</f>
        <v>10</v>
      </c>
      <c r="S40" s="23" t="n">
        <f aca="false">IF(R40&lt;0,-1,MOD(R40,$B$8+$B$10))</f>
        <v>10</v>
      </c>
      <c r="T40" s="23" t="n">
        <f aca="false">IF(R40&lt;0,0,INT(R40/($B$8+$B$10)))</f>
        <v>0</v>
      </c>
      <c r="U40" s="23" t="n">
        <f aca="false">IF($A40&lt;=$G$6,$E$6,$E$6*(1-$H$6)^(T40+1))</f>
        <v>0</v>
      </c>
      <c r="V40" s="13" t="n">
        <f aca="false">IF($A40&lt;=$G$6,$E$6*$F$6/4,IF(S40&gt;=$B$8+$B$9,U40*$B$4*(1+$B$5)^(($G$6+$B$8+T40*($B$8+$B$10))/4)/4,0))</f>
        <v>0</v>
      </c>
      <c r="W40" s="13" t="n">
        <f aca="false">IF($A40&lt;=$G$6,$E$6*$F$6,IF(S40&gt;=$B$8,U40*$B$4*(1+$B$5)^(($G$6+$B$8+T40*($B$8+$B$10))/4),0))</f>
        <v>0</v>
      </c>
      <c r="X40" s="13" t="n">
        <f aca="false">IF($A40&lt;=$G$6,0,IF(S40=0,U40*$B$6*(1+$B$7)^(($G$6+T40*($B$8+$B$10))/4),0)+IF(S40=$B$8,$B$11*$B$4*(1+$B$5)^(($G$6+$B$8+T40*($B$8+$B$10))/4)*U40,0))</f>
        <v>0</v>
      </c>
      <c r="Y40" s="23" t="n">
        <f aca="false">IF($A40&lt;=$G$6,0,IF(S40&lt;$B$8,U40,0))</f>
        <v>0</v>
      </c>
      <c r="Z40" s="23" t="n">
        <f aca="false">$A40-$G$7-1</f>
        <v>10</v>
      </c>
      <c r="AA40" s="23" t="n">
        <f aca="false">IF(Z40&lt;0,-1,MOD(Z40,$B$8+$B$10))</f>
        <v>10</v>
      </c>
      <c r="AB40" s="23" t="n">
        <f aca="false">IF(Z40&lt;0,0,INT(Z40/($B$8+$B$10)))</f>
        <v>0</v>
      </c>
      <c r="AC40" s="23" t="n">
        <f aca="false">IF($A40&lt;=$G$7,$E$7,$E$7*(1-$H$7)^(AB40+1))</f>
        <v>0</v>
      </c>
      <c r="AD40" s="13" t="n">
        <f aca="false">IF($A40&lt;=$G$7,$E$7*$F$7/4,IF(AA40&gt;=$B$8+$B$9,AC40*$B$4*(1+$B$5)^(($G$7+$B$8+AB40*($B$8+$B$10))/4)/4,0))</f>
        <v>0</v>
      </c>
      <c r="AE40" s="13" t="n">
        <f aca="false">IF($A40&lt;=$G$7,$E$7*$F$7,IF(AA40&gt;=$B$8,AC40*$B$4*(1+$B$5)^(($G$7+$B$8+AB40*($B$8+$B$10))/4),0))</f>
        <v>0</v>
      </c>
      <c r="AF40" s="13" t="n">
        <f aca="false">IF($A40&lt;=$G$7,0,IF(AA40=0,AC40*$B$6*(1+$B$7)^(($G$7+AB40*($B$8+$B$10))/4),0)+IF(AA40=$B$8,$B$11*$B$4*(1+$B$5)^(($G$7+$B$8+AB40*($B$8+$B$10))/4)*AC40,0))</f>
        <v>0</v>
      </c>
      <c r="AG40" s="23" t="n">
        <f aca="false">IF($A40&lt;=$G$7,0,IF(AA40&lt;$B$8,AC40,0))</f>
        <v>0</v>
      </c>
      <c r="AH40" s="23" t="n">
        <f aca="false">$A40-$G$8-1</f>
        <v>10</v>
      </c>
      <c r="AI40" s="23" t="n">
        <f aca="false">IF(AH40&lt;0,-1,MOD(AH40,$B$8+$B$10))</f>
        <v>10</v>
      </c>
      <c r="AJ40" s="23" t="n">
        <f aca="false">IF(AH40&lt;0,0,INT(AH40/($B$8+$B$10)))</f>
        <v>0</v>
      </c>
      <c r="AK40" s="23" t="n">
        <f aca="false">IF($A40&lt;=$G$8,$E$8,$E$8*(1-$H$8)^(AJ40+1))</f>
        <v>0</v>
      </c>
      <c r="AL40" s="13" t="n">
        <f aca="false">IF($A40&lt;=$G$8,$E$8*$F$8/4,IF(AI40&gt;=$B$8+$B$9,AK40*$B$4*(1+$B$5)^(($G$8+$B$8+AJ40*($B$8+$B$10))/4)/4,0))</f>
        <v>0</v>
      </c>
      <c r="AM40" s="13" t="n">
        <f aca="false">IF($A40&lt;=$G$8,$E$8*$F$8,IF(AI40&gt;=$B$8,AK40*$B$4*(1+$B$5)^(($G$8+$B$8+AJ40*($B$8+$B$10))/4),0))</f>
        <v>0</v>
      </c>
      <c r="AN40" s="13" t="n">
        <f aca="false">IF($A40&lt;=$G$8,0,IF(AI40=0,AK40*$B$6*(1+$B$7)^(($G$8+AJ40*($B$8+$B$10))/4),0)+IF(AI40=$B$8,$B$11*$B$4*(1+$B$5)^(($G$8+$B$8+AJ40*($B$8+$B$10))/4)*AK40,0))</f>
        <v>0</v>
      </c>
      <c r="AO40" s="23" t="n">
        <f aca="false">IF($A40&lt;=$G$8,0,IF(AI40&lt;$B$8,AK40,0))</f>
        <v>0</v>
      </c>
      <c r="AP40" s="13" t="n">
        <f aca="false">F40+N40+V40+AD40+AL40</f>
        <v>1062321.38407794</v>
      </c>
      <c r="AQ40" s="13" t="n">
        <f aca="false">G40+O40+W40+AE40+AM40</f>
        <v>4249285.53631174</v>
      </c>
      <c r="AR40" s="13" t="n">
        <f aca="false">H40+P40+X40+AF40+AN40+IF($A40=$B$15,$B$14,0)</f>
        <v>0</v>
      </c>
      <c r="AS40" s="23" t="n">
        <f aca="false">I40+Q40+Y40+AG40+AO40</f>
        <v>0</v>
      </c>
      <c r="AT40" s="13" t="n">
        <f aca="false">AP40*(1-$B$12)-AS40*$B$13/4</f>
        <v>998582.101033259</v>
      </c>
      <c r="AU40" s="13" t="n">
        <f aca="false">IF($A40&lt;=$B$23,$B$22*$E$4/$B$23+$E$4*$B$13/4,0)</f>
        <v>0</v>
      </c>
      <c r="AV40" s="13" t="n">
        <f aca="false">AT40-AR40-AU40</f>
        <v>998582.101033259</v>
      </c>
      <c r="AW40" s="23" t="n">
        <f aca="false">(1+$B$16)^(-$A40/4)</f>
        <v>0.814427600440949</v>
      </c>
      <c r="AX40" s="13" t="n">
        <f aca="false">AV40*AW40</f>
        <v>813272.824387798</v>
      </c>
      <c r="AY40" s="13" t="n">
        <f aca="false">AV40</f>
        <v>998582.101033259</v>
      </c>
    </row>
    <row r="41" customFormat="false" ht="15" hidden="false" customHeight="false" outlineLevel="0" collapsed="false">
      <c r="A41" s="0" t="n">
        <v>12</v>
      </c>
      <c r="B41" s="0" t="n">
        <f aca="false">$A41-$G$4-1</f>
        <v>5</v>
      </c>
      <c r="C41" s="0" t="n">
        <f aca="false">IF(B41&lt;0,-1,MOD(B41,$B$8+$B$10))</f>
        <v>5</v>
      </c>
      <c r="D41" s="0" t="n">
        <f aca="false">IF(B41&lt;0,0,INT(B41/($B$8+$B$10)))</f>
        <v>0</v>
      </c>
      <c r="E41" s="0" t="n">
        <f aca="false">IF($A41&lt;=$G$4,$E$4,$E$4*(1-$H$4)^(D41+1))</f>
        <v>12000</v>
      </c>
      <c r="F41" s="13" t="n">
        <f aca="false">IF($A41&lt;=$G$4,$E$4*$F$4/4,IF(C41&gt;=$B$8+$B$9,E41*$B$4*(1+$B$5)^(($G$4+$B$8+D41*($B$8+$B$10))/4)/4,0))</f>
        <v>1062321.38407794</v>
      </c>
      <c r="G41" s="13" t="n">
        <f aca="false">IF($A41&lt;=$G$4,$E$4*$F$4,IF(C41&gt;=$B$8,E41*$B$4*(1+$B$5)^(($G$4+$B$8+D41*($B$8+$B$10))/4),0))</f>
        <v>4249285.53631174</v>
      </c>
      <c r="H41" s="13" t="n">
        <f aca="false">IF($A41&lt;=$G$4,0,IF(C41=0,E41*$B$6*(1+$B$7)^(($G$4+D41*($B$8+$B$10))/4),0)+IF(C41=$B$8,$B$11*$B$4*(1+$B$5)^(($G$4+$B$8+D41*($B$8+$B$10))/4)*E41,0))</f>
        <v>0</v>
      </c>
      <c r="I41" s="23" t="n">
        <f aca="false">IF($A41&lt;=$G$4,0,IF(C41&lt;$B$8,E41,0))</f>
        <v>0</v>
      </c>
      <c r="J41" s="23" t="n">
        <f aca="false">$A41-$G$5-1</f>
        <v>11</v>
      </c>
      <c r="K41" s="23" t="n">
        <f aca="false">IF(J41&lt;0,-1,MOD(J41,$B$8+$B$10))</f>
        <v>11</v>
      </c>
      <c r="L41" s="23" t="n">
        <f aca="false">IF(J41&lt;0,0,INT(J41/($B$8+$B$10)))</f>
        <v>0</v>
      </c>
      <c r="M41" s="23" t="n">
        <f aca="false">IF($A41&lt;=$G$5,$E$5,$E$5*(1-$H$5)^(L41+1))</f>
        <v>0</v>
      </c>
      <c r="N41" s="13" t="n">
        <f aca="false">IF($A41&lt;=$G$5,$E$5*$F$5/4,IF(K41&gt;=$B$8+$B$9,M41*$B$4*(1+$B$5)^(($G$5+$B$8+L41*($B$8+$B$10))/4)/4,0))</f>
        <v>0</v>
      </c>
      <c r="O41" s="13" t="n">
        <f aca="false">IF($A41&lt;=$G$5,$E$5*$F$5,IF(K41&gt;=$B$8,M41*$B$4*(1+$B$5)^(($G$5+$B$8+L41*($B$8+$B$10))/4),0))</f>
        <v>0</v>
      </c>
      <c r="P41" s="13" t="n">
        <f aca="false">IF($A41&lt;=$G$5,0,IF(K41=0,M41*$B$6*(1+$B$7)^(($G$5+L41*($B$8+$B$10))/4),0)+IF(K41=$B$8,$B$11*$B$4*(1+$B$5)^(($G$5+$B$8+L41*($B$8+$B$10))/4)*M41,0))</f>
        <v>0</v>
      </c>
      <c r="Q41" s="23" t="n">
        <f aca="false">IF($A41&lt;=$G$5,0,IF(K41&lt;$B$8,M41,0))</f>
        <v>0</v>
      </c>
      <c r="R41" s="23" t="n">
        <f aca="false">$A41-$G$6-1</f>
        <v>11</v>
      </c>
      <c r="S41" s="23" t="n">
        <f aca="false">IF(R41&lt;0,-1,MOD(R41,$B$8+$B$10))</f>
        <v>11</v>
      </c>
      <c r="T41" s="23" t="n">
        <f aca="false">IF(R41&lt;0,0,INT(R41/($B$8+$B$10)))</f>
        <v>0</v>
      </c>
      <c r="U41" s="23" t="n">
        <f aca="false">IF($A41&lt;=$G$6,$E$6,$E$6*(1-$H$6)^(T41+1))</f>
        <v>0</v>
      </c>
      <c r="V41" s="13" t="n">
        <f aca="false">IF($A41&lt;=$G$6,$E$6*$F$6/4,IF(S41&gt;=$B$8+$B$9,U41*$B$4*(1+$B$5)^(($G$6+$B$8+T41*($B$8+$B$10))/4)/4,0))</f>
        <v>0</v>
      </c>
      <c r="W41" s="13" t="n">
        <f aca="false">IF($A41&lt;=$G$6,$E$6*$F$6,IF(S41&gt;=$B$8,U41*$B$4*(1+$B$5)^(($G$6+$B$8+T41*($B$8+$B$10))/4),0))</f>
        <v>0</v>
      </c>
      <c r="X41" s="13" t="n">
        <f aca="false">IF($A41&lt;=$G$6,0,IF(S41=0,U41*$B$6*(1+$B$7)^(($G$6+T41*($B$8+$B$10))/4),0)+IF(S41=$B$8,$B$11*$B$4*(1+$B$5)^(($G$6+$B$8+T41*($B$8+$B$10))/4)*U41,0))</f>
        <v>0</v>
      </c>
      <c r="Y41" s="23" t="n">
        <f aca="false">IF($A41&lt;=$G$6,0,IF(S41&lt;$B$8,U41,0))</f>
        <v>0</v>
      </c>
      <c r="Z41" s="23" t="n">
        <f aca="false">$A41-$G$7-1</f>
        <v>11</v>
      </c>
      <c r="AA41" s="23" t="n">
        <f aca="false">IF(Z41&lt;0,-1,MOD(Z41,$B$8+$B$10))</f>
        <v>11</v>
      </c>
      <c r="AB41" s="23" t="n">
        <f aca="false">IF(Z41&lt;0,0,INT(Z41/($B$8+$B$10)))</f>
        <v>0</v>
      </c>
      <c r="AC41" s="23" t="n">
        <f aca="false">IF($A41&lt;=$G$7,$E$7,$E$7*(1-$H$7)^(AB41+1))</f>
        <v>0</v>
      </c>
      <c r="AD41" s="13" t="n">
        <f aca="false">IF($A41&lt;=$G$7,$E$7*$F$7/4,IF(AA41&gt;=$B$8+$B$9,AC41*$B$4*(1+$B$5)^(($G$7+$B$8+AB41*($B$8+$B$10))/4)/4,0))</f>
        <v>0</v>
      </c>
      <c r="AE41" s="13" t="n">
        <f aca="false">IF($A41&lt;=$G$7,$E$7*$F$7,IF(AA41&gt;=$B$8,AC41*$B$4*(1+$B$5)^(($G$7+$B$8+AB41*($B$8+$B$10))/4),0))</f>
        <v>0</v>
      </c>
      <c r="AF41" s="13" t="n">
        <f aca="false">IF($A41&lt;=$G$7,0,IF(AA41=0,AC41*$B$6*(1+$B$7)^(($G$7+AB41*($B$8+$B$10))/4),0)+IF(AA41=$B$8,$B$11*$B$4*(1+$B$5)^(($G$7+$B$8+AB41*($B$8+$B$10))/4)*AC41,0))</f>
        <v>0</v>
      </c>
      <c r="AG41" s="23" t="n">
        <f aca="false">IF($A41&lt;=$G$7,0,IF(AA41&lt;$B$8,AC41,0))</f>
        <v>0</v>
      </c>
      <c r="AH41" s="23" t="n">
        <f aca="false">$A41-$G$8-1</f>
        <v>11</v>
      </c>
      <c r="AI41" s="23" t="n">
        <f aca="false">IF(AH41&lt;0,-1,MOD(AH41,$B$8+$B$10))</f>
        <v>11</v>
      </c>
      <c r="AJ41" s="23" t="n">
        <f aca="false">IF(AH41&lt;0,0,INT(AH41/($B$8+$B$10)))</f>
        <v>0</v>
      </c>
      <c r="AK41" s="23" t="n">
        <f aca="false">IF($A41&lt;=$G$8,$E$8,$E$8*(1-$H$8)^(AJ41+1))</f>
        <v>0</v>
      </c>
      <c r="AL41" s="13" t="n">
        <f aca="false">IF($A41&lt;=$G$8,$E$8*$F$8/4,IF(AI41&gt;=$B$8+$B$9,AK41*$B$4*(1+$B$5)^(($G$8+$B$8+AJ41*($B$8+$B$10))/4)/4,0))</f>
        <v>0</v>
      </c>
      <c r="AM41" s="13" t="n">
        <f aca="false">IF($A41&lt;=$G$8,$E$8*$F$8,IF(AI41&gt;=$B$8,AK41*$B$4*(1+$B$5)^(($G$8+$B$8+AJ41*($B$8+$B$10))/4),0))</f>
        <v>0</v>
      </c>
      <c r="AN41" s="13" t="n">
        <f aca="false">IF($A41&lt;=$G$8,0,IF(AI41=0,AK41*$B$6*(1+$B$7)^(($G$8+AJ41*($B$8+$B$10))/4),0)+IF(AI41=$B$8,$B$11*$B$4*(1+$B$5)^(($G$8+$B$8+AJ41*($B$8+$B$10))/4)*AK41,0))</f>
        <v>0</v>
      </c>
      <c r="AO41" s="23" t="n">
        <f aca="false">IF($A41&lt;=$G$8,0,IF(AI41&lt;$B$8,AK41,0))</f>
        <v>0</v>
      </c>
      <c r="AP41" s="13" t="n">
        <f aca="false">F41+N41+V41+AD41+AL41</f>
        <v>1062321.38407794</v>
      </c>
      <c r="AQ41" s="13" t="n">
        <f aca="false">G41+O41+W41+AE41+AM41</f>
        <v>4249285.53631174</v>
      </c>
      <c r="AR41" s="13" t="n">
        <f aca="false">H41+P41+X41+AF41+AN41+IF($A41=$B$15,$B$14,0)</f>
        <v>1900000</v>
      </c>
      <c r="AS41" s="23" t="n">
        <f aca="false">I41+Q41+Y41+AG41+AO41</f>
        <v>0</v>
      </c>
      <c r="AT41" s="13" t="n">
        <f aca="false">AP41*(1-$B$12)-AS41*$B$13/4</f>
        <v>998582.101033259</v>
      </c>
      <c r="AU41" s="13" t="n">
        <f aca="false">IF($A41&lt;=$B$23,$B$22*$E$4/$B$23+$E$4*$B$13/4,0)</f>
        <v>0</v>
      </c>
      <c r="AV41" s="13" t="n">
        <f aca="false">AT41-AR41-AU41</f>
        <v>-901417.898966741</v>
      </c>
      <c r="AW41" s="23" t="n">
        <f aca="false">(1+$B$16)^(-$A41/4)</f>
        <v>0.799370585593037</v>
      </c>
      <c r="AX41" s="13" t="n">
        <f aca="false">AV41*AW41</f>
        <v>-720566.953761088</v>
      </c>
      <c r="AY41" s="13" t="n">
        <f aca="false">AV41</f>
        <v>-901417.898966741</v>
      </c>
    </row>
    <row r="42" customFormat="false" ht="15" hidden="false" customHeight="false" outlineLevel="0" collapsed="false">
      <c r="A42" s="0" t="n">
        <v>13</v>
      </c>
      <c r="B42" s="0" t="n">
        <f aca="false">$A42-$G$4-1</f>
        <v>6</v>
      </c>
      <c r="C42" s="0" t="n">
        <f aca="false">IF(B42&lt;0,-1,MOD(B42,$B$8+$B$10))</f>
        <v>6</v>
      </c>
      <c r="D42" s="0" t="n">
        <f aca="false">IF(B42&lt;0,0,INT(B42/($B$8+$B$10)))</f>
        <v>0</v>
      </c>
      <c r="E42" s="0" t="n">
        <f aca="false">IF($A42&lt;=$G$4,$E$4,$E$4*(1-$H$4)^(D42+1))</f>
        <v>12000</v>
      </c>
      <c r="F42" s="13" t="n">
        <f aca="false">IF($A42&lt;=$G$4,$E$4*$F$4/4,IF(C42&gt;=$B$8+$B$9,E42*$B$4*(1+$B$5)^(($G$4+$B$8+D42*($B$8+$B$10))/4)/4,0))</f>
        <v>1062321.38407794</v>
      </c>
      <c r="G42" s="13" t="n">
        <f aca="false">IF($A42&lt;=$G$4,$E$4*$F$4,IF(C42&gt;=$B$8,E42*$B$4*(1+$B$5)^(($G$4+$B$8+D42*($B$8+$B$10))/4),0))</f>
        <v>4249285.53631174</v>
      </c>
      <c r="H42" s="13" t="n">
        <f aca="false">IF($A42&lt;=$G$4,0,IF(C42=0,E42*$B$6*(1+$B$7)^(($G$4+D42*($B$8+$B$10))/4),0)+IF(C42=$B$8,$B$11*$B$4*(1+$B$5)^(($G$4+$B$8+D42*($B$8+$B$10))/4)*E42,0))</f>
        <v>0</v>
      </c>
      <c r="I42" s="23" t="n">
        <f aca="false">IF($A42&lt;=$G$4,0,IF(C42&lt;$B$8,E42,0))</f>
        <v>0</v>
      </c>
      <c r="J42" s="23" t="n">
        <f aca="false">$A42-$G$5-1</f>
        <v>12</v>
      </c>
      <c r="K42" s="23" t="n">
        <f aca="false">IF(J42&lt;0,-1,MOD(J42,$B$8+$B$10))</f>
        <v>12</v>
      </c>
      <c r="L42" s="23" t="n">
        <f aca="false">IF(J42&lt;0,0,INT(J42/($B$8+$B$10)))</f>
        <v>0</v>
      </c>
      <c r="M42" s="23" t="n">
        <f aca="false">IF($A42&lt;=$G$5,$E$5,$E$5*(1-$H$5)^(L42+1))</f>
        <v>0</v>
      </c>
      <c r="N42" s="13" t="n">
        <f aca="false">IF($A42&lt;=$G$5,$E$5*$F$5/4,IF(K42&gt;=$B$8+$B$9,M42*$B$4*(1+$B$5)^(($G$5+$B$8+L42*($B$8+$B$10))/4)/4,0))</f>
        <v>0</v>
      </c>
      <c r="O42" s="13" t="n">
        <f aca="false">IF($A42&lt;=$G$5,$E$5*$F$5,IF(K42&gt;=$B$8,M42*$B$4*(1+$B$5)^(($G$5+$B$8+L42*($B$8+$B$10))/4),0))</f>
        <v>0</v>
      </c>
      <c r="P42" s="13" t="n">
        <f aca="false">IF($A42&lt;=$G$5,0,IF(K42=0,M42*$B$6*(1+$B$7)^(($G$5+L42*($B$8+$B$10))/4),0)+IF(K42=$B$8,$B$11*$B$4*(1+$B$5)^(($G$5+$B$8+L42*($B$8+$B$10))/4)*M42,0))</f>
        <v>0</v>
      </c>
      <c r="Q42" s="23" t="n">
        <f aca="false">IF($A42&lt;=$G$5,0,IF(K42&lt;$B$8,M42,0))</f>
        <v>0</v>
      </c>
      <c r="R42" s="23" t="n">
        <f aca="false">$A42-$G$6-1</f>
        <v>12</v>
      </c>
      <c r="S42" s="23" t="n">
        <f aca="false">IF(R42&lt;0,-1,MOD(R42,$B$8+$B$10))</f>
        <v>12</v>
      </c>
      <c r="T42" s="23" t="n">
        <f aca="false">IF(R42&lt;0,0,INT(R42/($B$8+$B$10)))</f>
        <v>0</v>
      </c>
      <c r="U42" s="23" t="n">
        <f aca="false">IF($A42&lt;=$G$6,$E$6,$E$6*(1-$H$6)^(T42+1))</f>
        <v>0</v>
      </c>
      <c r="V42" s="13" t="n">
        <f aca="false">IF($A42&lt;=$G$6,$E$6*$F$6/4,IF(S42&gt;=$B$8+$B$9,U42*$B$4*(1+$B$5)^(($G$6+$B$8+T42*($B$8+$B$10))/4)/4,0))</f>
        <v>0</v>
      </c>
      <c r="W42" s="13" t="n">
        <f aca="false">IF($A42&lt;=$G$6,$E$6*$F$6,IF(S42&gt;=$B$8,U42*$B$4*(1+$B$5)^(($G$6+$B$8+T42*($B$8+$B$10))/4),0))</f>
        <v>0</v>
      </c>
      <c r="X42" s="13" t="n">
        <f aca="false">IF($A42&lt;=$G$6,0,IF(S42=0,U42*$B$6*(1+$B$7)^(($G$6+T42*($B$8+$B$10))/4),0)+IF(S42=$B$8,$B$11*$B$4*(1+$B$5)^(($G$6+$B$8+T42*($B$8+$B$10))/4)*U42,0))</f>
        <v>0</v>
      </c>
      <c r="Y42" s="23" t="n">
        <f aca="false">IF($A42&lt;=$G$6,0,IF(S42&lt;$B$8,U42,0))</f>
        <v>0</v>
      </c>
      <c r="Z42" s="23" t="n">
        <f aca="false">$A42-$G$7-1</f>
        <v>12</v>
      </c>
      <c r="AA42" s="23" t="n">
        <f aca="false">IF(Z42&lt;0,-1,MOD(Z42,$B$8+$B$10))</f>
        <v>12</v>
      </c>
      <c r="AB42" s="23" t="n">
        <f aca="false">IF(Z42&lt;0,0,INT(Z42/($B$8+$B$10)))</f>
        <v>0</v>
      </c>
      <c r="AC42" s="23" t="n">
        <f aca="false">IF($A42&lt;=$G$7,$E$7,$E$7*(1-$H$7)^(AB42+1))</f>
        <v>0</v>
      </c>
      <c r="AD42" s="13" t="n">
        <f aca="false">IF($A42&lt;=$G$7,$E$7*$F$7/4,IF(AA42&gt;=$B$8+$B$9,AC42*$B$4*(1+$B$5)^(($G$7+$B$8+AB42*($B$8+$B$10))/4)/4,0))</f>
        <v>0</v>
      </c>
      <c r="AE42" s="13" t="n">
        <f aca="false">IF($A42&lt;=$G$7,$E$7*$F$7,IF(AA42&gt;=$B$8,AC42*$B$4*(1+$B$5)^(($G$7+$B$8+AB42*($B$8+$B$10))/4),0))</f>
        <v>0</v>
      </c>
      <c r="AF42" s="13" t="n">
        <f aca="false">IF($A42&lt;=$G$7,0,IF(AA42=0,AC42*$B$6*(1+$B$7)^(($G$7+AB42*($B$8+$B$10))/4),0)+IF(AA42=$B$8,$B$11*$B$4*(1+$B$5)^(($G$7+$B$8+AB42*($B$8+$B$10))/4)*AC42,0))</f>
        <v>0</v>
      </c>
      <c r="AG42" s="23" t="n">
        <f aca="false">IF($A42&lt;=$G$7,0,IF(AA42&lt;$B$8,AC42,0))</f>
        <v>0</v>
      </c>
      <c r="AH42" s="23" t="n">
        <f aca="false">$A42-$G$8-1</f>
        <v>12</v>
      </c>
      <c r="AI42" s="23" t="n">
        <f aca="false">IF(AH42&lt;0,-1,MOD(AH42,$B$8+$B$10))</f>
        <v>12</v>
      </c>
      <c r="AJ42" s="23" t="n">
        <f aca="false">IF(AH42&lt;0,0,INT(AH42/($B$8+$B$10)))</f>
        <v>0</v>
      </c>
      <c r="AK42" s="23" t="n">
        <f aca="false">IF($A42&lt;=$G$8,$E$8,$E$8*(1-$H$8)^(AJ42+1))</f>
        <v>0</v>
      </c>
      <c r="AL42" s="13" t="n">
        <f aca="false">IF($A42&lt;=$G$8,$E$8*$F$8/4,IF(AI42&gt;=$B$8+$B$9,AK42*$B$4*(1+$B$5)^(($G$8+$B$8+AJ42*($B$8+$B$10))/4)/4,0))</f>
        <v>0</v>
      </c>
      <c r="AM42" s="13" t="n">
        <f aca="false">IF($A42&lt;=$G$8,$E$8*$F$8,IF(AI42&gt;=$B$8,AK42*$B$4*(1+$B$5)^(($G$8+$B$8+AJ42*($B$8+$B$10))/4),0))</f>
        <v>0</v>
      </c>
      <c r="AN42" s="13" t="n">
        <f aca="false">IF($A42&lt;=$G$8,0,IF(AI42=0,AK42*$B$6*(1+$B$7)^(($G$8+AJ42*($B$8+$B$10))/4),0)+IF(AI42=$B$8,$B$11*$B$4*(1+$B$5)^(($G$8+$B$8+AJ42*($B$8+$B$10))/4)*AK42,0))</f>
        <v>0</v>
      </c>
      <c r="AO42" s="23" t="n">
        <f aca="false">IF($A42&lt;=$G$8,0,IF(AI42&lt;$B$8,AK42,0))</f>
        <v>0</v>
      </c>
      <c r="AP42" s="13" t="n">
        <f aca="false">F42+N42+V42+AD42+AL42</f>
        <v>1062321.38407794</v>
      </c>
      <c r="AQ42" s="13" t="n">
        <f aca="false">G42+O42+W42+AE42+AM42</f>
        <v>4249285.53631174</v>
      </c>
      <c r="AR42" s="13" t="n">
        <f aca="false">H42+P42+X42+AF42+AN42+IF($A42=$B$15,$B$14,0)</f>
        <v>0</v>
      </c>
      <c r="AS42" s="23" t="n">
        <f aca="false">I42+Q42+Y42+AG42+AO42</f>
        <v>0</v>
      </c>
      <c r="AT42" s="13" t="n">
        <f aca="false">AP42*(1-$B$12)-AS42*$B$13/4</f>
        <v>998582.101033259</v>
      </c>
      <c r="AU42" s="13" t="n">
        <f aca="false">IF($A42&lt;=$B$23,$B$22*$E$4/$B$23+$E$4*$B$13/4,0)</f>
        <v>0</v>
      </c>
      <c r="AV42" s="13" t="n">
        <f aca="false">AT42-AR42-AU42</f>
        <v>998582.101033259</v>
      </c>
      <c r="AW42" s="23" t="n">
        <f aca="false">(1+$B$16)^(-$A42/4)</f>
        <v>0.784591942568485</v>
      </c>
      <c r="AX42" s="13" t="n">
        <f aca="false">AV42*AW42</f>
        <v>783479.470463804</v>
      </c>
      <c r="AY42" s="13" t="n">
        <f aca="false">AV42</f>
        <v>998582.101033259</v>
      </c>
    </row>
    <row r="43" customFormat="false" ht="15" hidden="false" customHeight="false" outlineLevel="0" collapsed="false">
      <c r="A43" s="0" t="n">
        <v>14</v>
      </c>
      <c r="B43" s="0" t="n">
        <f aca="false">$A43-$G$4-1</f>
        <v>7</v>
      </c>
      <c r="C43" s="0" t="n">
        <f aca="false">IF(B43&lt;0,-1,MOD(B43,$B$8+$B$10))</f>
        <v>7</v>
      </c>
      <c r="D43" s="0" t="n">
        <f aca="false">IF(B43&lt;0,0,INT(B43/($B$8+$B$10)))</f>
        <v>0</v>
      </c>
      <c r="E43" s="0" t="n">
        <f aca="false">IF($A43&lt;=$G$4,$E$4,$E$4*(1-$H$4)^(D43+1))</f>
        <v>12000</v>
      </c>
      <c r="F43" s="13" t="n">
        <f aca="false">IF($A43&lt;=$G$4,$E$4*$F$4/4,IF(C43&gt;=$B$8+$B$9,E43*$B$4*(1+$B$5)^(($G$4+$B$8+D43*($B$8+$B$10))/4)/4,0))</f>
        <v>1062321.38407794</v>
      </c>
      <c r="G43" s="13" t="n">
        <f aca="false">IF($A43&lt;=$G$4,$E$4*$F$4,IF(C43&gt;=$B$8,E43*$B$4*(1+$B$5)^(($G$4+$B$8+D43*($B$8+$B$10))/4),0))</f>
        <v>4249285.53631174</v>
      </c>
      <c r="H43" s="13" t="n">
        <f aca="false">IF($A43&lt;=$G$4,0,IF(C43=0,E43*$B$6*(1+$B$7)^(($G$4+D43*($B$8+$B$10))/4),0)+IF(C43=$B$8,$B$11*$B$4*(1+$B$5)^(($G$4+$B$8+D43*($B$8+$B$10))/4)*E43,0))</f>
        <v>0</v>
      </c>
      <c r="I43" s="23" t="n">
        <f aca="false">IF($A43&lt;=$G$4,0,IF(C43&lt;$B$8,E43,0))</f>
        <v>0</v>
      </c>
      <c r="J43" s="23" t="n">
        <f aca="false">$A43-$G$5-1</f>
        <v>13</v>
      </c>
      <c r="K43" s="23" t="n">
        <f aca="false">IF(J43&lt;0,-1,MOD(J43,$B$8+$B$10))</f>
        <v>13</v>
      </c>
      <c r="L43" s="23" t="n">
        <f aca="false">IF(J43&lt;0,0,INT(J43/($B$8+$B$10)))</f>
        <v>0</v>
      </c>
      <c r="M43" s="23" t="n">
        <f aca="false">IF($A43&lt;=$G$5,$E$5,$E$5*(1-$H$5)^(L43+1))</f>
        <v>0</v>
      </c>
      <c r="N43" s="13" t="n">
        <f aca="false">IF($A43&lt;=$G$5,$E$5*$F$5/4,IF(K43&gt;=$B$8+$B$9,M43*$B$4*(1+$B$5)^(($G$5+$B$8+L43*($B$8+$B$10))/4)/4,0))</f>
        <v>0</v>
      </c>
      <c r="O43" s="13" t="n">
        <f aca="false">IF($A43&lt;=$G$5,$E$5*$F$5,IF(K43&gt;=$B$8,M43*$B$4*(1+$B$5)^(($G$5+$B$8+L43*($B$8+$B$10))/4),0))</f>
        <v>0</v>
      </c>
      <c r="P43" s="13" t="n">
        <f aca="false">IF($A43&lt;=$G$5,0,IF(K43=0,M43*$B$6*(1+$B$7)^(($G$5+L43*($B$8+$B$10))/4),0)+IF(K43=$B$8,$B$11*$B$4*(1+$B$5)^(($G$5+$B$8+L43*($B$8+$B$10))/4)*M43,0))</f>
        <v>0</v>
      </c>
      <c r="Q43" s="23" t="n">
        <f aca="false">IF($A43&lt;=$G$5,0,IF(K43&lt;$B$8,M43,0))</f>
        <v>0</v>
      </c>
      <c r="R43" s="23" t="n">
        <f aca="false">$A43-$G$6-1</f>
        <v>13</v>
      </c>
      <c r="S43" s="23" t="n">
        <f aca="false">IF(R43&lt;0,-1,MOD(R43,$B$8+$B$10))</f>
        <v>13</v>
      </c>
      <c r="T43" s="23" t="n">
        <f aca="false">IF(R43&lt;0,0,INT(R43/($B$8+$B$10)))</f>
        <v>0</v>
      </c>
      <c r="U43" s="23" t="n">
        <f aca="false">IF($A43&lt;=$G$6,$E$6,$E$6*(1-$H$6)^(T43+1))</f>
        <v>0</v>
      </c>
      <c r="V43" s="13" t="n">
        <f aca="false">IF($A43&lt;=$G$6,$E$6*$F$6/4,IF(S43&gt;=$B$8+$B$9,U43*$B$4*(1+$B$5)^(($G$6+$B$8+T43*($B$8+$B$10))/4)/4,0))</f>
        <v>0</v>
      </c>
      <c r="W43" s="13" t="n">
        <f aca="false">IF($A43&lt;=$G$6,$E$6*$F$6,IF(S43&gt;=$B$8,U43*$B$4*(1+$B$5)^(($G$6+$B$8+T43*($B$8+$B$10))/4),0))</f>
        <v>0</v>
      </c>
      <c r="X43" s="13" t="n">
        <f aca="false">IF($A43&lt;=$G$6,0,IF(S43=0,U43*$B$6*(1+$B$7)^(($G$6+T43*($B$8+$B$10))/4),0)+IF(S43=$B$8,$B$11*$B$4*(1+$B$5)^(($G$6+$B$8+T43*($B$8+$B$10))/4)*U43,0))</f>
        <v>0</v>
      </c>
      <c r="Y43" s="23" t="n">
        <f aca="false">IF($A43&lt;=$G$6,0,IF(S43&lt;$B$8,U43,0))</f>
        <v>0</v>
      </c>
      <c r="Z43" s="23" t="n">
        <f aca="false">$A43-$G$7-1</f>
        <v>13</v>
      </c>
      <c r="AA43" s="23" t="n">
        <f aca="false">IF(Z43&lt;0,-1,MOD(Z43,$B$8+$B$10))</f>
        <v>13</v>
      </c>
      <c r="AB43" s="23" t="n">
        <f aca="false">IF(Z43&lt;0,0,INT(Z43/($B$8+$B$10)))</f>
        <v>0</v>
      </c>
      <c r="AC43" s="23" t="n">
        <f aca="false">IF($A43&lt;=$G$7,$E$7,$E$7*(1-$H$7)^(AB43+1))</f>
        <v>0</v>
      </c>
      <c r="AD43" s="13" t="n">
        <f aca="false">IF($A43&lt;=$G$7,$E$7*$F$7/4,IF(AA43&gt;=$B$8+$B$9,AC43*$B$4*(1+$B$5)^(($G$7+$B$8+AB43*($B$8+$B$10))/4)/4,0))</f>
        <v>0</v>
      </c>
      <c r="AE43" s="13" t="n">
        <f aca="false">IF($A43&lt;=$G$7,$E$7*$F$7,IF(AA43&gt;=$B$8,AC43*$B$4*(1+$B$5)^(($G$7+$B$8+AB43*($B$8+$B$10))/4),0))</f>
        <v>0</v>
      </c>
      <c r="AF43" s="13" t="n">
        <f aca="false">IF($A43&lt;=$G$7,0,IF(AA43=0,AC43*$B$6*(1+$B$7)^(($G$7+AB43*($B$8+$B$10))/4),0)+IF(AA43=$B$8,$B$11*$B$4*(1+$B$5)^(($G$7+$B$8+AB43*($B$8+$B$10))/4)*AC43,0))</f>
        <v>0</v>
      </c>
      <c r="AG43" s="23" t="n">
        <f aca="false">IF($A43&lt;=$G$7,0,IF(AA43&lt;$B$8,AC43,0))</f>
        <v>0</v>
      </c>
      <c r="AH43" s="23" t="n">
        <f aca="false">$A43-$G$8-1</f>
        <v>13</v>
      </c>
      <c r="AI43" s="23" t="n">
        <f aca="false">IF(AH43&lt;0,-1,MOD(AH43,$B$8+$B$10))</f>
        <v>13</v>
      </c>
      <c r="AJ43" s="23" t="n">
        <f aca="false">IF(AH43&lt;0,0,INT(AH43/($B$8+$B$10)))</f>
        <v>0</v>
      </c>
      <c r="AK43" s="23" t="n">
        <f aca="false">IF($A43&lt;=$G$8,$E$8,$E$8*(1-$H$8)^(AJ43+1))</f>
        <v>0</v>
      </c>
      <c r="AL43" s="13" t="n">
        <f aca="false">IF($A43&lt;=$G$8,$E$8*$F$8/4,IF(AI43&gt;=$B$8+$B$9,AK43*$B$4*(1+$B$5)^(($G$8+$B$8+AJ43*($B$8+$B$10))/4)/4,0))</f>
        <v>0</v>
      </c>
      <c r="AM43" s="13" t="n">
        <f aca="false">IF($A43&lt;=$G$8,$E$8*$F$8,IF(AI43&gt;=$B$8,AK43*$B$4*(1+$B$5)^(($G$8+$B$8+AJ43*($B$8+$B$10))/4),0))</f>
        <v>0</v>
      </c>
      <c r="AN43" s="13" t="n">
        <f aca="false">IF($A43&lt;=$G$8,0,IF(AI43=0,AK43*$B$6*(1+$B$7)^(($G$8+AJ43*($B$8+$B$10))/4),0)+IF(AI43=$B$8,$B$11*$B$4*(1+$B$5)^(($G$8+$B$8+AJ43*($B$8+$B$10))/4)*AK43,0))</f>
        <v>0</v>
      </c>
      <c r="AO43" s="23" t="n">
        <f aca="false">IF($A43&lt;=$G$8,0,IF(AI43&lt;$B$8,AK43,0))</f>
        <v>0</v>
      </c>
      <c r="AP43" s="13" t="n">
        <f aca="false">F43+N43+V43+AD43+AL43</f>
        <v>1062321.38407794</v>
      </c>
      <c r="AQ43" s="13" t="n">
        <f aca="false">G43+O43+W43+AE43+AM43</f>
        <v>4249285.53631174</v>
      </c>
      <c r="AR43" s="13" t="n">
        <f aca="false">H43+P43+X43+AF43+AN43+IF($A43=$B$15,$B$14,0)</f>
        <v>0</v>
      </c>
      <c r="AS43" s="23" t="n">
        <f aca="false">I43+Q43+Y43+AG43+AO43</f>
        <v>0</v>
      </c>
      <c r="AT43" s="13" t="n">
        <f aca="false">AP43*(1-$B$12)-AS43*$B$13/4</f>
        <v>998582.101033259</v>
      </c>
      <c r="AU43" s="13" t="n">
        <f aca="false">IF($A43&lt;=$B$23,$B$22*$E$4/$B$23+$E$4*$B$13/4,0)</f>
        <v>0</v>
      </c>
      <c r="AV43" s="13" t="n">
        <f aca="false">AT43-AR43-AU43</f>
        <v>998582.101033259</v>
      </c>
      <c r="AW43" s="23" t="n">
        <f aca="false">(1+$B$16)^(-$A43/4)</f>
        <v>0.770086524870939</v>
      </c>
      <c r="AX43" s="13" t="n">
        <f aca="false">AV43*AW43</f>
        <v>768994.619983024</v>
      </c>
      <c r="AY43" s="13" t="n">
        <f aca="false">AV43</f>
        <v>998582.101033259</v>
      </c>
    </row>
    <row r="44" customFormat="false" ht="15" hidden="false" customHeight="false" outlineLevel="0" collapsed="false">
      <c r="A44" s="0" t="n">
        <v>15</v>
      </c>
      <c r="B44" s="0" t="n">
        <f aca="false">$A44-$G$4-1</f>
        <v>8</v>
      </c>
      <c r="C44" s="0" t="n">
        <f aca="false">IF(B44&lt;0,-1,MOD(B44,$B$8+$B$10))</f>
        <v>8</v>
      </c>
      <c r="D44" s="0" t="n">
        <f aca="false">IF(B44&lt;0,0,INT(B44/($B$8+$B$10)))</f>
        <v>0</v>
      </c>
      <c r="E44" s="0" t="n">
        <f aca="false">IF($A44&lt;=$G$4,$E$4,$E$4*(1-$H$4)^(D44+1))</f>
        <v>12000</v>
      </c>
      <c r="F44" s="13" t="n">
        <f aca="false">IF($A44&lt;=$G$4,$E$4*$F$4/4,IF(C44&gt;=$B$8+$B$9,E44*$B$4*(1+$B$5)^(($G$4+$B$8+D44*($B$8+$B$10))/4)/4,0))</f>
        <v>1062321.38407794</v>
      </c>
      <c r="G44" s="13" t="n">
        <f aca="false">IF($A44&lt;=$G$4,$E$4*$F$4,IF(C44&gt;=$B$8,E44*$B$4*(1+$B$5)^(($G$4+$B$8+D44*($B$8+$B$10))/4),0))</f>
        <v>4249285.53631174</v>
      </c>
      <c r="H44" s="13" t="n">
        <f aca="false">IF($A44&lt;=$G$4,0,IF(C44=0,E44*$B$6*(1+$B$7)^(($G$4+D44*($B$8+$B$10))/4),0)+IF(C44=$B$8,$B$11*$B$4*(1+$B$5)^(($G$4+$B$8+D44*($B$8+$B$10))/4)*E44,0))</f>
        <v>0</v>
      </c>
      <c r="I44" s="23" t="n">
        <f aca="false">IF($A44&lt;=$G$4,0,IF(C44&lt;$B$8,E44,0))</f>
        <v>0</v>
      </c>
      <c r="J44" s="23" t="n">
        <f aca="false">$A44-$G$5-1</f>
        <v>14</v>
      </c>
      <c r="K44" s="23" t="n">
        <f aca="false">IF(J44&lt;0,-1,MOD(J44,$B$8+$B$10))</f>
        <v>14</v>
      </c>
      <c r="L44" s="23" t="n">
        <f aca="false">IF(J44&lt;0,0,INT(J44/($B$8+$B$10)))</f>
        <v>0</v>
      </c>
      <c r="M44" s="23" t="n">
        <f aca="false">IF($A44&lt;=$G$5,$E$5,$E$5*(1-$H$5)^(L44+1))</f>
        <v>0</v>
      </c>
      <c r="N44" s="13" t="n">
        <f aca="false">IF($A44&lt;=$G$5,$E$5*$F$5/4,IF(K44&gt;=$B$8+$B$9,M44*$B$4*(1+$B$5)^(($G$5+$B$8+L44*($B$8+$B$10))/4)/4,0))</f>
        <v>0</v>
      </c>
      <c r="O44" s="13" t="n">
        <f aca="false">IF($A44&lt;=$G$5,$E$5*$F$5,IF(K44&gt;=$B$8,M44*$B$4*(1+$B$5)^(($G$5+$B$8+L44*($B$8+$B$10))/4),0))</f>
        <v>0</v>
      </c>
      <c r="P44" s="13" t="n">
        <f aca="false">IF($A44&lt;=$G$5,0,IF(K44=0,M44*$B$6*(1+$B$7)^(($G$5+L44*($B$8+$B$10))/4),0)+IF(K44=$B$8,$B$11*$B$4*(1+$B$5)^(($G$5+$B$8+L44*($B$8+$B$10))/4)*M44,0))</f>
        <v>0</v>
      </c>
      <c r="Q44" s="23" t="n">
        <f aca="false">IF($A44&lt;=$G$5,0,IF(K44&lt;$B$8,M44,0))</f>
        <v>0</v>
      </c>
      <c r="R44" s="23" t="n">
        <f aca="false">$A44-$G$6-1</f>
        <v>14</v>
      </c>
      <c r="S44" s="23" t="n">
        <f aca="false">IF(R44&lt;0,-1,MOD(R44,$B$8+$B$10))</f>
        <v>14</v>
      </c>
      <c r="T44" s="23" t="n">
        <f aca="false">IF(R44&lt;0,0,INT(R44/($B$8+$B$10)))</f>
        <v>0</v>
      </c>
      <c r="U44" s="23" t="n">
        <f aca="false">IF($A44&lt;=$G$6,$E$6,$E$6*(1-$H$6)^(T44+1))</f>
        <v>0</v>
      </c>
      <c r="V44" s="13" t="n">
        <f aca="false">IF($A44&lt;=$G$6,$E$6*$F$6/4,IF(S44&gt;=$B$8+$B$9,U44*$B$4*(1+$B$5)^(($G$6+$B$8+T44*($B$8+$B$10))/4)/4,0))</f>
        <v>0</v>
      </c>
      <c r="W44" s="13" t="n">
        <f aca="false">IF($A44&lt;=$G$6,$E$6*$F$6,IF(S44&gt;=$B$8,U44*$B$4*(1+$B$5)^(($G$6+$B$8+T44*($B$8+$B$10))/4),0))</f>
        <v>0</v>
      </c>
      <c r="X44" s="13" t="n">
        <f aca="false">IF($A44&lt;=$G$6,0,IF(S44=0,U44*$B$6*(1+$B$7)^(($G$6+T44*($B$8+$B$10))/4),0)+IF(S44=$B$8,$B$11*$B$4*(1+$B$5)^(($G$6+$B$8+T44*($B$8+$B$10))/4)*U44,0))</f>
        <v>0</v>
      </c>
      <c r="Y44" s="23" t="n">
        <f aca="false">IF($A44&lt;=$G$6,0,IF(S44&lt;$B$8,U44,0))</f>
        <v>0</v>
      </c>
      <c r="Z44" s="23" t="n">
        <f aca="false">$A44-$G$7-1</f>
        <v>14</v>
      </c>
      <c r="AA44" s="23" t="n">
        <f aca="false">IF(Z44&lt;0,-1,MOD(Z44,$B$8+$B$10))</f>
        <v>14</v>
      </c>
      <c r="AB44" s="23" t="n">
        <f aca="false">IF(Z44&lt;0,0,INT(Z44/($B$8+$B$10)))</f>
        <v>0</v>
      </c>
      <c r="AC44" s="23" t="n">
        <f aca="false">IF($A44&lt;=$G$7,$E$7,$E$7*(1-$H$7)^(AB44+1))</f>
        <v>0</v>
      </c>
      <c r="AD44" s="13" t="n">
        <f aca="false">IF($A44&lt;=$G$7,$E$7*$F$7/4,IF(AA44&gt;=$B$8+$B$9,AC44*$B$4*(1+$B$5)^(($G$7+$B$8+AB44*($B$8+$B$10))/4)/4,0))</f>
        <v>0</v>
      </c>
      <c r="AE44" s="13" t="n">
        <f aca="false">IF($A44&lt;=$G$7,$E$7*$F$7,IF(AA44&gt;=$B$8,AC44*$B$4*(1+$B$5)^(($G$7+$B$8+AB44*($B$8+$B$10))/4),0))</f>
        <v>0</v>
      </c>
      <c r="AF44" s="13" t="n">
        <f aca="false">IF($A44&lt;=$G$7,0,IF(AA44=0,AC44*$B$6*(1+$B$7)^(($G$7+AB44*($B$8+$B$10))/4),0)+IF(AA44=$B$8,$B$11*$B$4*(1+$B$5)^(($G$7+$B$8+AB44*($B$8+$B$10))/4)*AC44,0))</f>
        <v>0</v>
      </c>
      <c r="AG44" s="23" t="n">
        <f aca="false">IF($A44&lt;=$G$7,0,IF(AA44&lt;$B$8,AC44,0))</f>
        <v>0</v>
      </c>
      <c r="AH44" s="23" t="n">
        <f aca="false">$A44-$G$8-1</f>
        <v>14</v>
      </c>
      <c r="AI44" s="23" t="n">
        <f aca="false">IF(AH44&lt;0,-1,MOD(AH44,$B$8+$B$10))</f>
        <v>14</v>
      </c>
      <c r="AJ44" s="23" t="n">
        <f aca="false">IF(AH44&lt;0,0,INT(AH44/($B$8+$B$10)))</f>
        <v>0</v>
      </c>
      <c r="AK44" s="23" t="n">
        <f aca="false">IF($A44&lt;=$G$8,$E$8,$E$8*(1-$H$8)^(AJ44+1))</f>
        <v>0</v>
      </c>
      <c r="AL44" s="13" t="n">
        <f aca="false">IF($A44&lt;=$G$8,$E$8*$F$8/4,IF(AI44&gt;=$B$8+$B$9,AK44*$B$4*(1+$B$5)^(($G$8+$B$8+AJ44*($B$8+$B$10))/4)/4,0))</f>
        <v>0</v>
      </c>
      <c r="AM44" s="13" t="n">
        <f aca="false">IF($A44&lt;=$G$8,$E$8*$F$8,IF(AI44&gt;=$B$8,AK44*$B$4*(1+$B$5)^(($G$8+$B$8+AJ44*($B$8+$B$10))/4),0))</f>
        <v>0</v>
      </c>
      <c r="AN44" s="13" t="n">
        <f aca="false">IF($A44&lt;=$G$8,0,IF(AI44=0,AK44*$B$6*(1+$B$7)^(($G$8+AJ44*($B$8+$B$10))/4),0)+IF(AI44=$B$8,$B$11*$B$4*(1+$B$5)^(($G$8+$B$8+AJ44*($B$8+$B$10))/4)*AK44,0))</f>
        <v>0</v>
      </c>
      <c r="AO44" s="23" t="n">
        <f aca="false">IF($A44&lt;=$G$8,0,IF(AI44&lt;$B$8,AK44,0))</f>
        <v>0</v>
      </c>
      <c r="AP44" s="13" t="n">
        <f aca="false">F44+N44+V44+AD44+AL44</f>
        <v>1062321.38407794</v>
      </c>
      <c r="AQ44" s="13" t="n">
        <f aca="false">G44+O44+W44+AE44+AM44</f>
        <v>4249285.53631174</v>
      </c>
      <c r="AR44" s="13" t="n">
        <f aca="false">H44+P44+X44+AF44+AN44+IF($A44=$B$15,$B$14,0)</f>
        <v>0</v>
      </c>
      <c r="AS44" s="23" t="n">
        <f aca="false">I44+Q44+Y44+AG44+AO44</f>
        <v>0</v>
      </c>
      <c r="AT44" s="13" t="n">
        <f aca="false">AP44*(1-$B$12)-AS44*$B$13/4</f>
        <v>998582.101033259</v>
      </c>
      <c r="AU44" s="13" t="n">
        <f aca="false">IF($A44&lt;=$B$23,$B$22*$E$4/$B$23+$E$4*$B$13/4,0)</f>
        <v>0</v>
      </c>
      <c r="AV44" s="13" t="n">
        <f aca="false">AT44-AR44-AU44</f>
        <v>998582.101033259</v>
      </c>
      <c r="AW44" s="23" t="n">
        <f aca="false">(1+$B$16)^(-$A44/4)</f>
        <v>0.755849281151693</v>
      </c>
      <c r="AX44" s="13" t="n">
        <f aca="false">AV44*AW44</f>
        <v>754777.563236936</v>
      </c>
      <c r="AY44" s="13" t="n">
        <f aca="false">AV44</f>
        <v>998582.101033259</v>
      </c>
    </row>
    <row r="45" customFormat="false" ht="15" hidden="false" customHeight="false" outlineLevel="0" collapsed="false">
      <c r="A45" s="0" t="n">
        <v>16</v>
      </c>
      <c r="B45" s="0" t="n">
        <f aca="false">$A45-$G$4-1</f>
        <v>9</v>
      </c>
      <c r="C45" s="0" t="n">
        <f aca="false">IF(B45&lt;0,-1,MOD(B45,$B$8+$B$10))</f>
        <v>9</v>
      </c>
      <c r="D45" s="0" t="n">
        <f aca="false">IF(B45&lt;0,0,INT(B45/($B$8+$B$10)))</f>
        <v>0</v>
      </c>
      <c r="E45" s="0" t="n">
        <f aca="false">IF($A45&lt;=$G$4,$E$4,$E$4*(1-$H$4)^(D45+1))</f>
        <v>12000</v>
      </c>
      <c r="F45" s="13" t="n">
        <f aca="false">IF($A45&lt;=$G$4,$E$4*$F$4/4,IF(C45&gt;=$B$8+$B$9,E45*$B$4*(1+$B$5)^(($G$4+$B$8+D45*($B$8+$B$10))/4)/4,0))</f>
        <v>1062321.38407794</v>
      </c>
      <c r="G45" s="13" t="n">
        <f aca="false">IF($A45&lt;=$G$4,$E$4*$F$4,IF(C45&gt;=$B$8,E45*$B$4*(1+$B$5)^(($G$4+$B$8+D45*($B$8+$B$10))/4),0))</f>
        <v>4249285.53631174</v>
      </c>
      <c r="H45" s="13" t="n">
        <f aca="false">IF($A45&lt;=$G$4,0,IF(C45=0,E45*$B$6*(1+$B$7)^(($G$4+D45*($B$8+$B$10))/4),0)+IF(C45=$B$8,$B$11*$B$4*(1+$B$5)^(($G$4+$B$8+D45*($B$8+$B$10))/4)*E45,0))</f>
        <v>0</v>
      </c>
      <c r="I45" s="23" t="n">
        <f aca="false">IF($A45&lt;=$G$4,0,IF(C45&lt;$B$8,E45,0))</f>
        <v>0</v>
      </c>
      <c r="J45" s="23" t="n">
        <f aca="false">$A45-$G$5-1</f>
        <v>15</v>
      </c>
      <c r="K45" s="23" t="n">
        <f aca="false">IF(J45&lt;0,-1,MOD(J45,$B$8+$B$10))</f>
        <v>15</v>
      </c>
      <c r="L45" s="23" t="n">
        <f aca="false">IF(J45&lt;0,0,INT(J45/($B$8+$B$10)))</f>
        <v>0</v>
      </c>
      <c r="M45" s="23" t="n">
        <f aca="false">IF($A45&lt;=$G$5,$E$5,$E$5*(1-$H$5)^(L45+1))</f>
        <v>0</v>
      </c>
      <c r="N45" s="13" t="n">
        <f aca="false">IF($A45&lt;=$G$5,$E$5*$F$5/4,IF(K45&gt;=$B$8+$B$9,M45*$B$4*(1+$B$5)^(($G$5+$B$8+L45*($B$8+$B$10))/4)/4,0))</f>
        <v>0</v>
      </c>
      <c r="O45" s="13" t="n">
        <f aca="false">IF($A45&lt;=$G$5,$E$5*$F$5,IF(K45&gt;=$B$8,M45*$B$4*(1+$B$5)^(($G$5+$B$8+L45*($B$8+$B$10))/4),0))</f>
        <v>0</v>
      </c>
      <c r="P45" s="13" t="n">
        <f aca="false">IF($A45&lt;=$G$5,0,IF(K45=0,M45*$B$6*(1+$B$7)^(($G$5+L45*($B$8+$B$10))/4),0)+IF(K45=$B$8,$B$11*$B$4*(1+$B$5)^(($G$5+$B$8+L45*($B$8+$B$10))/4)*M45,0))</f>
        <v>0</v>
      </c>
      <c r="Q45" s="23" t="n">
        <f aca="false">IF($A45&lt;=$G$5,0,IF(K45&lt;$B$8,M45,0))</f>
        <v>0</v>
      </c>
      <c r="R45" s="23" t="n">
        <f aca="false">$A45-$G$6-1</f>
        <v>15</v>
      </c>
      <c r="S45" s="23" t="n">
        <f aca="false">IF(R45&lt;0,-1,MOD(R45,$B$8+$B$10))</f>
        <v>15</v>
      </c>
      <c r="T45" s="23" t="n">
        <f aca="false">IF(R45&lt;0,0,INT(R45/($B$8+$B$10)))</f>
        <v>0</v>
      </c>
      <c r="U45" s="23" t="n">
        <f aca="false">IF($A45&lt;=$G$6,$E$6,$E$6*(1-$H$6)^(T45+1))</f>
        <v>0</v>
      </c>
      <c r="V45" s="13" t="n">
        <f aca="false">IF($A45&lt;=$G$6,$E$6*$F$6/4,IF(S45&gt;=$B$8+$B$9,U45*$B$4*(1+$B$5)^(($G$6+$B$8+T45*($B$8+$B$10))/4)/4,0))</f>
        <v>0</v>
      </c>
      <c r="W45" s="13" t="n">
        <f aca="false">IF($A45&lt;=$G$6,$E$6*$F$6,IF(S45&gt;=$B$8,U45*$B$4*(1+$B$5)^(($G$6+$B$8+T45*($B$8+$B$10))/4),0))</f>
        <v>0</v>
      </c>
      <c r="X45" s="13" t="n">
        <f aca="false">IF($A45&lt;=$G$6,0,IF(S45=0,U45*$B$6*(1+$B$7)^(($G$6+T45*($B$8+$B$10))/4),0)+IF(S45=$B$8,$B$11*$B$4*(1+$B$5)^(($G$6+$B$8+T45*($B$8+$B$10))/4)*U45,0))</f>
        <v>0</v>
      </c>
      <c r="Y45" s="23" t="n">
        <f aca="false">IF($A45&lt;=$G$6,0,IF(S45&lt;$B$8,U45,0))</f>
        <v>0</v>
      </c>
      <c r="Z45" s="23" t="n">
        <f aca="false">$A45-$G$7-1</f>
        <v>15</v>
      </c>
      <c r="AA45" s="23" t="n">
        <f aca="false">IF(Z45&lt;0,-1,MOD(Z45,$B$8+$B$10))</f>
        <v>15</v>
      </c>
      <c r="AB45" s="23" t="n">
        <f aca="false">IF(Z45&lt;0,0,INT(Z45/($B$8+$B$10)))</f>
        <v>0</v>
      </c>
      <c r="AC45" s="23" t="n">
        <f aca="false">IF($A45&lt;=$G$7,$E$7,$E$7*(1-$H$7)^(AB45+1))</f>
        <v>0</v>
      </c>
      <c r="AD45" s="13" t="n">
        <f aca="false">IF($A45&lt;=$G$7,$E$7*$F$7/4,IF(AA45&gt;=$B$8+$B$9,AC45*$B$4*(1+$B$5)^(($G$7+$B$8+AB45*($B$8+$B$10))/4)/4,0))</f>
        <v>0</v>
      </c>
      <c r="AE45" s="13" t="n">
        <f aca="false">IF($A45&lt;=$G$7,$E$7*$F$7,IF(AA45&gt;=$B$8,AC45*$B$4*(1+$B$5)^(($G$7+$B$8+AB45*($B$8+$B$10))/4),0))</f>
        <v>0</v>
      </c>
      <c r="AF45" s="13" t="n">
        <f aca="false">IF($A45&lt;=$G$7,0,IF(AA45=0,AC45*$B$6*(1+$B$7)^(($G$7+AB45*($B$8+$B$10))/4),0)+IF(AA45=$B$8,$B$11*$B$4*(1+$B$5)^(($G$7+$B$8+AB45*($B$8+$B$10))/4)*AC45,0))</f>
        <v>0</v>
      </c>
      <c r="AG45" s="23" t="n">
        <f aca="false">IF($A45&lt;=$G$7,0,IF(AA45&lt;$B$8,AC45,0))</f>
        <v>0</v>
      </c>
      <c r="AH45" s="23" t="n">
        <f aca="false">$A45-$G$8-1</f>
        <v>15</v>
      </c>
      <c r="AI45" s="23" t="n">
        <f aca="false">IF(AH45&lt;0,-1,MOD(AH45,$B$8+$B$10))</f>
        <v>15</v>
      </c>
      <c r="AJ45" s="23" t="n">
        <f aca="false">IF(AH45&lt;0,0,INT(AH45/($B$8+$B$10)))</f>
        <v>0</v>
      </c>
      <c r="AK45" s="23" t="n">
        <f aca="false">IF($A45&lt;=$G$8,$E$8,$E$8*(1-$H$8)^(AJ45+1))</f>
        <v>0</v>
      </c>
      <c r="AL45" s="13" t="n">
        <f aca="false">IF($A45&lt;=$G$8,$E$8*$F$8/4,IF(AI45&gt;=$B$8+$B$9,AK45*$B$4*(1+$B$5)^(($G$8+$B$8+AJ45*($B$8+$B$10))/4)/4,0))</f>
        <v>0</v>
      </c>
      <c r="AM45" s="13" t="n">
        <f aca="false">IF($A45&lt;=$G$8,$E$8*$F$8,IF(AI45&gt;=$B$8,AK45*$B$4*(1+$B$5)^(($G$8+$B$8+AJ45*($B$8+$B$10))/4),0))</f>
        <v>0</v>
      </c>
      <c r="AN45" s="13" t="n">
        <f aca="false">IF($A45&lt;=$G$8,0,IF(AI45=0,AK45*$B$6*(1+$B$7)^(($G$8+AJ45*($B$8+$B$10))/4),0)+IF(AI45=$B$8,$B$11*$B$4*(1+$B$5)^(($G$8+$B$8+AJ45*($B$8+$B$10))/4)*AK45,0))</f>
        <v>0</v>
      </c>
      <c r="AO45" s="23" t="n">
        <f aca="false">IF($A45&lt;=$G$8,0,IF(AI45&lt;$B$8,AK45,0))</f>
        <v>0</v>
      </c>
      <c r="AP45" s="13" t="n">
        <f aca="false">F45+N45+V45+AD45+AL45</f>
        <v>1062321.38407794</v>
      </c>
      <c r="AQ45" s="13" t="n">
        <f aca="false">G45+O45+W45+AE45+AM45</f>
        <v>4249285.53631174</v>
      </c>
      <c r="AR45" s="13" t="n">
        <f aca="false">H45+P45+X45+AF45+AN45+IF($A45=$B$15,$B$14,0)</f>
        <v>0</v>
      </c>
      <c r="AS45" s="23" t="n">
        <f aca="false">I45+Q45+Y45+AG45+AO45</f>
        <v>0</v>
      </c>
      <c r="AT45" s="13" t="n">
        <f aca="false">AP45*(1-$B$12)-AS45*$B$13/4</f>
        <v>998582.101033259</v>
      </c>
      <c r="AU45" s="13" t="n">
        <f aca="false">IF($A45&lt;=$B$23,$B$22*$E$4/$B$23+$E$4*$B$13/4,0)</f>
        <v>0</v>
      </c>
      <c r="AV45" s="13" t="n">
        <f aca="false">AT45-AR45-AU45</f>
        <v>998582.101033259</v>
      </c>
      <c r="AW45" s="23" t="n">
        <f aca="false">(1+$B$16)^(-$A45/4)</f>
        <v>0.741875253450614</v>
      </c>
      <c r="AX45" s="13" t="n">
        <f aca="false">AV45*AW45</f>
        <v>740823.349295296</v>
      </c>
      <c r="AY45" s="13" t="n">
        <f aca="false">AV45</f>
        <v>998582.101033259</v>
      </c>
    </row>
    <row r="46" customFormat="false" ht="15" hidden="false" customHeight="false" outlineLevel="0" collapsed="false">
      <c r="A46" s="0" t="n">
        <v>17</v>
      </c>
      <c r="B46" s="0" t="n">
        <f aca="false">$A46-$G$4-1</f>
        <v>10</v>
      </c>
      <c r="C46" s="0" t="n">
        <f aca="false">IF(B46&lt;0,-1,MOD(B46,$B$8+$B$10))</f>
        <v>10</v>
      </c>
      <c r="D46" s="0" t="n">
        <f aca="false">IF(B46&lt;0,0,INT(B46/($B$8+$B$10)))</f>
        <v>0</v>
      </c>
      <c r="E46" s="0" t="n">
        <f aca="false">IF($A46&lt;=$G$4,$E$4,$E$4*(1-$H$4)^(D46+1))</f>
        <v>12000</v>
      </c>
      <c r="F46" s="13" t="n">
        <f aca="false">IF($A46&lt;=$G$4,$E$4*$F$4/4,IF(C46&gt;=$B$8+$B$9,E46*$B$4*(1+$B$5)^(($G$4+$B$8+D46*($B$8+$B$10))/4)/4,0))</f>
        <v>1062321.38407794</v>
      </c>
      <c r="G46" s="13" t="n">
        <f aca="false">IF($A46&lt;=$G$4,$E$4*$F$4,IF(C46&gt;=$B$8,E46*$B$4*(1+$B$5)^(($G$4+$B$8+D46*($B$8+$B$10))/4),0))</f>
        <v>4249285.53631174</v>
      </c>
      <c r="H46" s="13" t="n">
        <f aca="false">IF($A46&lt;=$G$4,0,IF(C46=0,E46*$B$6*(1+$B$7)^(($G$4+D46*($B$8+$B$10))/4),0)+IF(C46=$B$8,$B$11*$B$4*(1+$B$5)^(($G$4+$B$8+D46*($B$8+$B$10))/4)*E46,0))</f>
        <v>0</v>
      </c>
      <c r="I46" s="23" t="n">
        <f aca="false">IF($A46&lt;=$G$4,0,IF(C46&lt;$B$8,E46,0))</f>
        <v>0</v>
      </c>
      <c r="J46" s="23" t="n">
        <f aca="false">$A46-$G$5-1</f>
        <v>16</v>
      </c>
      <c r="K46" s="23" t="n">
        <f aca="false">IF(J46&lt;0,-1,MOD(J46,$B$8+$B$10))</f>
        <v>16</v>
      </c>
      <c r="L46" s="23" t="n">
        <f aca="false">IF(J46&lt;0,0,INT(J46/($B$8+$B$10)))</f>
        <v>0</v>
      </c>
      <c r="M46" s="23" t="n">
        <f aca="false">IF($A46&lt;=$G$5,$E$5,$E$5*(1-$H$5)^(L46+1))</f>
        <v>0</v>
      </c>
      <c r="N46" s="13" t="n">
        <f aca="false">IF($A46&lt;=$G$5,$E$5*$F$5/4,IF(K46&gt;=$B$8+$B$9,M46*$B$4*(1+$B$5)^(($G$5+$B$8+L46*($B$8+$B$10))/4)/4,0))</f>
        <v>0</v>
      </c>
      <c r="O46" s="13" t="n">
        <f aca="false">IF($A46&lt;=$G$5,$E$5*$F$5,IF(K46&gt;=$B$8,M46*$B$4*(1+$B$5)^(($G$5+$B$8+L46*($B$8+$B$10))/4),0))</f>
        <v>0</v>
      </c>
      <c r="P46" s="13" t="n">
        <f aca="false">IF($A46&lt;=$G$5,0,IF(K46=0,M46*$B$6*(1+$B$7)^(($G$5+L46*($B$8+$B$10))/4),0)+IF(K46=$B$8,$B$11*$B$4*(1+$B$5)^(($G$5+$B$8+L46*($B$8+$B$10))/4)*M46,0))</f>
        <v>0</v>
      </c>
      <c r="Q46" s="23" t="n">
        <f aca="false">IF($A46&lt;=$G$5,0,IF(K46&lt;$B$8,M46,0))</f>
        <v>0</v>
      </c>
      <c r="R46" s="23" t="n">
        <f aca="false">$A46-$G$6-1</f>
        <v>16</v>
      </c>
      <c r="S46" s="23" t="n">
        <f aca="false">IF(R46&lt;0,-1,MOD(R46,$B$8+$B$10))</f>
        <v>16</v>
      </c>
      <c r="T46" s="23" t="n">
        <f aca="false">IF(R46&lt;0,0,INT(R46/($B$8+$B$10)))</f>
        <v>0</v>
      </c>
      <c r="U46" s="23" t="n">
        <f aca="false">IF($A46&lt;=$G$6,$E$6,$E$6*(1-$H$6)^(T46+1))</f>
        <v>0</v>
      </c>
      <c r="V46" s="13" t="n">
        <f aca="false">IF($A46&lt;=$G$6,$E$6*$F$6/4,IF(S46&gt;=$B$8+$B$9,U46*$B$4*(1+$B$5)^(($G$6+$B$8+T46*($B$8+$B$10))/4)/4,0))</f>
        <v>0</v>
      </c>
      <c r="W46" s="13" t="n">
        <f aca="false">IF($A46&lt;=$G$6,$E$6*$F$6,IF(S46&gt;=$B$8,U46*$B$4*(1+$B$5)^(($G$6+$B$8+T46*($B$8+$B$10))/4),0))</f>
        <v>0</v>
      </c>
      <c r="X46" s="13" t="n">
        <f aca="false">IF($A46&lt;=$G$6,0,IF(S46=0,U46*$B$6*(1+$B$7)^(($G$6+T46*($B$8+$B$10))/4),0)+IF(S46=$B$8,$B$11*$B$4*(1+$B$5)^(($G$6+$B$8+T46*($B$8+$B$10))/4)*U46,0))</f>
        <v>0</v>
      </c>
      <c r="Y46" s="23" t="n">
        <f aca="false">IF($A46&lt;=$G$6,0,IF(S46&lt;$B$8,U46,0))</f>
        <v>0</v>
      </c>
      <c r="Z46" s="23" t="n">
        <f aca="false">$A46-$G$7-1</f>
        <v>16</v>
      </c>
      <c r="AA46" s="23" t="n">
        <f aca="false">IF(Z46&lt;0,-1,MOD(Z46,$B$8+$B$10))</f>
        <v>16</v>
      </c>
      <c r="AB46" s="23" t="n">
        <f aca="false">IF(Z46&lt;0,0,INT(Z46/($B$8+$B$10)))</f>
        <v>0</v>
      </c>
      <c r="AC46" s="23" t="n">
        <f aca="false">IF($A46&lt;=$G$7,$E$7,$E$7*(1-$H$7)^(AB46+1))</f>
        <v>0</v>
      </c>
      <c r="AD46" s="13" t="n">
        <f aca="false">IF($A46&lt;=$G$7,$E$7*$F$7/4,IF(AA46&gt;=$B$8+$B$9,AC46*$B$4*(1+$B$5)^(($G$7+$B$8+AB46*($B$8+$B$10))/4)/4,0))</f>
        <v>0</v>
      </c>
      <c r="AE46" s="13" t="n">
        <f aca="false">IF($A46&lt;=$G$7,$E$7*$F$7,IF(AA46&gt;=$B$8,AC46*$B$4*(1+$B$5)^(($G$7+$B$8+AB46*($B$8+$B$10))/4),0))</f>
        <v>0</v>
      </c>
      <c r="AF46" s="13" t="n">
        <f aca="false">IF($A46&lt;=$G$7,0,IF(AA46=0,AC46*$B$6*(1+$B$7)^(($G$7+AB46*($B$8+$B$10))/4),0)+IF(AA46=$B$8,$B$11*$B$4*(1+$B$5)^(($G$7+$B$8+AB46*($B$8+$B$10))/4)*AC46,0))</f>
        <v>0</v>
      </c>
      <c r="AG46" s="23" t="n">
        <f aca="false">IF($A46&lt;=$G$7,0,IF(AA46&lt;$B$8,AC46,0))</f>
        <v>0</v>
      </c>
      <c r="AH46" s="23" t="n">
        <f aca="false">$A46-$G$8-1</f>
        <v>16</v>
      </c>
      <c r="AI46" s="23" t="n">
        <f aca="false">IF(AH46&lt;0,-1,MOD(AH46,$B$8+$B$10))</f>
        <v>16</v>
      </c>
      <c r="AJ46" s="23" t="n">
        <f aca="false">IF(AH46&lt;0,0,INT(AH46/($B$8+$B$10)))</f>
        <v>0</v>
      </c>
      <c r="AK46" s="23" t="n">
        <f aca="false">IF($A46&lt;=$G$8,$E$8,$E$8*(1-$H$8)^(AJ46+1))</f>
        <v>0</v>
      </c>
      <c r="AL46" s="13" t="n">
        <f aca="false">IF($A46&lt;=$G$8,$E$8*$F$8/4,IF(AI46&gt;=$B$8+$B$9,AK46*$B$4*(1+$B$5)^(($G$8+$B$8+AJ46*($B$8+$B$10))/4)/4,0))</f>
        <v>0</v>
      </c>
      <c r="AM46" s="13" t="n">
        <f aca="false">IF($A46&lt;=$G$8,$E$8*$F$8,IF(AI46&gt;=$B$8,AK46*$B$4*(1+$B$5)^(($G$8+$B$8+AJ46*($B$8+$B$10))/4),0))</f>
        <v>0</v>
      </c>
      <c r="AN46" s="13" t="n">
        <f aca="false">IF($A46&lt;=$G$8,0,IF(AI46=0,AK46*$B$6*(1+$B$7)^(($G$8+AJ46*($B$8+$B$10))/4),0)+IF(AI46=$B$8,$B$11*$B$4*(1+$B$5)^(($G$8+$B$8+AJ46*($B$8+$B$10))/4)*AK46,0))</f>
        <v>0</v>
      </c>
      <c r="AO46" s="23" t="n">
        <f aca="false">IF($A46&lt;=$G$8,0,IF(AI46&lt;$B$8,AK46,0))</f>
        <v>0</v>
      </c>
      <c r="AP46" s="13" t="n">
        <f aca="false">F46+N46+V46+AD46+AL46</f>
        <v>1062321.38407794</v>
      </c>
      <c r="AQ46" s="13" t="n">
        <f aca="false">G46+O46+W46+AE46+AM46</f>
        <v>4249285.53631174</v>
      </c>
      <c r="AR46" s="13" t="n">
        <f aca="false">H46+P46+X46+AF46+AN46+IF($A46=$B$15,$B$14,0)</f>
        <v>0</v>
      </c>
      <c r="AS46" s="23" t="n">
        <f aca="false">I46+Q46+Y46+AG46+AO46</f>
        <v>0</v>
      </c>
      <c r="AT46" s="13" t="n">
        <f aca="false">AP46*(1-$B$12)-AS46*$B$13/4</f>
        <v>998582.101033259</v>
      </c>
      <c r="AU46" s="13" t="n">
        <f aca="false">IF($A46&lt;=$B$23,$B$22*$E$4/$B$23+$E$4*$B$13/4,0)</f>
        <v>0</v>
      </c>
      <c r="AV46" s="13" t="n">
        <f aca="false">AT46-AR46-AU46</f>
        <v>998582.101033259</v>
      </c>
      <c r="AW46" s="23" t="n">
        <f aca="false">(1+$B$16)^(-$A46/4)</f>
        <v>0.728159575469592</v>
      </c>
      <c r="AX46" s="13" t="n">
        <f aca="false">AV46*AW46</f>
        <v>727127.118759911</v>
      </c>
      <c r="AY46" s="13" t="n">
        <f aca="false">AV46</f>
        <v>998582.101033259</v>
      </c>
    </row>
    <row r="47" customFormat="false" ht="15" hidden="false" customHeight="false" outlineLevel="0" collapsed="false">
      <c r="A47" s="0" t="n">
        <v>18</v>
      </c>
      <c r="B47" s="0" t="n">
        <f aca="false">$A47-$G$4-1</f>
        <v>11</v>
      </c>
      <c r="C47" s="0" t="n">
        <f aca="false">IF(B47&lt;0,-1,MOD(B47,$B$8+$B$10))</f>
        <v>11</v>
      </c>
      <c r="D47" s="0" t="n">
        <f aca="false">IF(B47&lt;0,0,INT(B47/($B$8+$B$10)))</f>
        <v>0</v>
      </c>
      <c r="E47" s="0" t="n">
        <f aca="false">IF($A47&lt;=$G$4,$E$4,$E$4*(1-$H$4)^(D47+1))</f>
        <v>12000</v>
      </c>
      <c r="F47" s="13" t="n">
        <f aca="false">IF($A47&lt;=$G$4,$E$4*$F$4/4,IF(C47&gt;=$B$8+$B$9,E47*$B$4*(1+$B$5)^(($G$4+$B$8+D47*($B$8+$B$10))/4)/4,0))</f>
        <v>1062321.38407794</v>
      </c>
      <c r="G47" s="13" t="n">
        <f aca="false">IF($A47&lt;=$G$4,$E$4*$F$4,IF(C47&gt;=$B$8,E47*$B$4*(1+$B$5)^(($G$4+$B$8+D47*($B$8+$B$10))/4),0))</f>
        <v>4249285.53631174</v>
      </c>
      <c r="H47" s="13" t="n">
        <f aca="false">IF($A47&lt;=$G$4,0,IF(C47=0,E47*$B$6*(1+$B$7)^(($G$4+D47*($B$8+$B$10))/4),0)+IF(C47=$B$8,$B$11*$B$4*(1+$B$5)^(($G$4+$B$8+D47*($B$8+$B$10))/4)*E47,0))</f>
        <v>0</v>
      </c>
      <c r="I47" s="23" t="n">
        <f aca="false">IF($A47&lt;=$G$4,0,IF(C47&lt;$B$8,E47,0))</f>
        <v>0</v>
      </c>
      <c r="J47" s="23" t="n">
        <f aca="false">$A47-$G$5-1</f>
        <v>17</v>
      </c>
      <c r="K47" s="23" t="n">
        <f aca="false">IF(J47&lt;0,-1,MOD(J47,$B$8+$B$10))</f>
        <v>17</v>
      </c>
      <c r="L47" s="23" t="n">
        <f aca="false">IF(J47&lt;0,0,INT(J47/($B$8+$B$10)))</f>
        <v>0</v>
      </c>
      <c r="M47" s="23" t="n">
        <f aca="false">IF($A47&lt;=$G$5,$E$5,$E$5*(1-$H$5)^(L47+1))</f>
        <v>0</v>
      </c>
      <c r="N47" s="13" t="n">
        <f aca="false">IF($A47&lt;=$G$5,$E$5*$F$5/4,IF(K47&gt;=$B$8+$B$9,M47*$B$4*(1+$B$5)^(($G$5+$B$8+L47*($B$8+$B$10))/4)/4,0))</f>
        <v>0</v>
      </c>
      <c r="O47" s="13" t="n">
        <f aca="false">IF($A47&lt;=$G$5,$E$5*$F$5,IF(K47&gt;=$B$8,M47*$B$4*(1+$B$5)^(($G$5+$B$8+L47*($B$8+$B$10))/4),0))</f>
        <v>0</v>
      </c>
      <c r="P47" s="13" t="n">
        <f aca="false">IF($A47&lt;=$G$5,0,IF(K47=0,M47*$B$6*(1+$B$7)^(($G$5+L47*($B$8+$B$10))/4),0)+IF(K47=$B$8,$B$11*$B$4*(1+$B$5)^(($G$5+$B$8+L47*($B$8+$B$10))/4)*M47,0))</f>
        <v>0</v>
      </c>
      <c r="Q47" s="23" t="n">
        <f aca="false">IF($A47&lt;=$G$5,0,IF(K47&lt;$B$8,M47,0))</f>
        <v>0</v>
      </c>
      <c r="R47" s="23" t="n">
        <f aca="false">$A47-$G$6-1</f>
        <v>17</v>
      </c>
      <c r="S47" s="23" t="n">
        <f aca="false">IF(R47&lt;0,-1,MOD(R47,$B$8+$B$10))</f>
        <v>17</v>
      </c>
      <c r="T47" s="23" t="n">
        <f aca="false">IF(R47&lt;0,0,INT(R47/($B$8+$B$10)))</f>
        <v>0</v>
      </c>
      <c r="U47" s="23" t="n">
        <f aca="false">IF($A47&lt;=$G$6,$E$6,$E$6*(1-$H$6)^(T47+1))</f>
        <v>0</v>
      </c>
      <c r="V47" s="13" t="n">
        <f aca="false">IF($A47&lt;=$G$6,$E$6*$F$6/4,IF(S47&gt;=$B$8+$B$9,U47*$B$4*(1+$B$5)^(($G$6+$B$8+T47*($B$8+$B$10))/4)/4,0))</f>
        <v>0</v>
      </c>
      <c r="W47" s="13" t="n">
        <f aca="false">IF($A47&lt;=$G$6,$E$6*$F$6,IF(S47&gt;=$B$8,U47*$B$4*(1+$B$5)^(($G$6+$B$8+T47*($B$8+$B$10))/4),0))</f>
        <v>0</v>
      </c>
      <c r="X47" s="13" t="n">
        <f aca="false">IF($A47&lt;=$G$6,0,IF(S47=0,U47*$B$6*(1+$B$7)^(($G$6+T47*($B$8+$B$10))/4),0)+IF(S47=$B$8,$B$11*$B$4*(1+$B$5)^(($G$6+$B$8+T47*($B$8+$B$10))/4)*U47,0))</f>
        <v>0</v>
      </c>
      <c r="Y47" s="23" t="n">
        <f aca="false">IF($A47&lt;=$G$6,0,IF(S47&lt;$B$8,U47,0))</f>
        <v>0</v>
      </c>
      <c r="Z47" s="23" t="n">
        <f aca="false">$A47-$G$7-1</f>
        <v>17</v>
      </c>
      <c r="AA47" s="23" t="n">
        <f aca="false">IF(Z47&lt;0,-1,MOD(Z47,$B$8+$B$10))</f>
        <v>17</v>
      </c>
      <c r="AB47" s="23" t="n">
        <f aca="false">IF(Z47&lt;0,0,INT(Z47/($B$8+$B$10)))</f>
        <v>0</v>
      </c>
      <c r="AC47" s="23" t="n">
        <f aca="false">IF($A47&lt;=$G$7,$E$7,$E$7*(1-$H$7)^(AB47+1))</f>
        <v>0</v>
      </c>
      <c r="AD47" s="13" t="n">
        <f aca="false">IF($A47&lt;=$G$7,$E$7*$F$7/4,IF(AA47&gt;=$B$8+$B$9,AC47*$B$4*(1+$B$5)^(($G$7+$B$8+AB47*($B$8+$B$10))/4)/4,0))</f>
        <v>0</v>
      </c>
      <c r="AE47" s="13" t="n">
        <f aca="false">IF($A47&lt;=$G$7,$E$7*$F$7,IF(AA47&gt;=$B$8,AC47*$B$4*(1+$B$5)^(($G$7+$B$8+AB47*($B$8+$B$10))/4),0))</f>
        <v>0</v>
      </c>
      <c r="AF47" s="13" t="n">
        <f aca="false">IF($A47&lt;=$G$7,0,IF(AA47=0,AC47*$B$6*(1+$B$7)^(($G$7+AB47*($B$8+$B$10))/4),0)+IF(AA47=$B$8,$B$11*$B$4*(1+$B$5)^(($G$7+$B$8+AB47*($B$8+$B$10))/4)*AC47,0))</f>
        <v>0</v>
      </c>
      <c r="AG47" s="23" t="n">
        <f aca="false">IF($A47&lt;=$G$7,0,IF(AA47&lt;$B$8,AC47,0))</f>
        <v>0</v>
      </c>
      <c r="AH47" s="23" t="n">
        <f aca="false">$A47-$G$8-1</f>
        <v>17</v>
      </c>
      <c r="AI47" s="23" t="n">
        <f aca="false">IF(AH47&lt;0,-1,MOD(AH47,$B$8+$B$10))</f>
        <v>17</v>
      </c>
      <c r="AJ47" s="23" t="n">
        <f aca="false">IF(AH47&lt;0,0,INT(AH47/($B$8+$B$10)))</f>
        <v>0</v>
      </c>
      <c r="AK47" s="23" t="n">
        <f aca="false">IF($A47&lt;=$G$8,$E$8,$E$8*(1-$H$8)^(AJ47+1))</f>
        <v>0</v>
      </c>
      <c r="AL47" s="13" t="n">
        <f aca="false">IF($A47&lt;=$G$8,$E$8*$F$8/4,IF(AI47&gt;=$B$8+$B$9,AK47*$B$4*(1+$B$5)^(($G$8+$B$8+AJ47*($B$8+$B$10))/4)/4,0))</f>
        <v>0</v>
      </c>
      <c r="AM47" s="13" t="n">
        <f aca="false">IF($A47&lt;=$G$8,$E$8*$F$8,IF(AI47&gt;=$B$8,AK47*$B$4*(1+$B$5)^(($G$8+$B$8+AJ47*($B$8+$B$10))/4),0))</f>
        <v>0</v>
      </c>
      <c r="AN47" s="13" t="n">
        <f aca="false">IF($A47&lt;=$G$8,0,IF(AI47=0,AK47*$B$6*(1+$B$7)^(($G$8+AJ47*($B$8+$B$10))/4),0)+IF(AI47=$B$8,$B$11*$B$4*(1+$B$5)^(($G$8+$B$8+AJ47*($B$8+$B$10))/4)*AK47,0))</f>
        <v>0</v>
      </c>
      <c r="AO47" s="23" t="n">
        <f aca="false">IF($A47&lt;=$G$8,0,IF(AI47&lt;$B$8,AK47,0))</f>
        <v>0</v>
      </c>
      <c r="AP47" s="13" t="n">
        <f aca="false">F47+N47+V47+AD47+AL47</f>
        <v>1062321.38407794</v>
      </c>
      <c r="AQ47" s="13" t="n">
        <f aca="false">G47+O47+W47+AE47+AM47</f>
        <v>4249285.53631174</v>
      </c>
      <c r="AR47" s="13" t="n">
        <f aca="false">H47+P47+X47+AF47+AN47+IF($A47=$B$15,$B$14,0)</f>
        <v>0</v>
      </c>
      <c r="AS47" s="23" t="n">
        <f aca="false">I47+Q47+Y47+AG47+AO47</f>
        <v>0</v>
      </c>
      <c r="AT47" s="13" t="n">
        <f aca="false">AP47*(1-$B$12)-AS47*$B$13/4</f>
        <v>998582.101033259</v>
      </c>
      <c r="AU47" s="13" t="n">
        <f aca="false">IF($A47&lt;=$B$23,$B$22*$E$4/$B$23+$E$4*$B$13/4,0)</f>
        <v>0</v>
      </c>
      <c r="AV47" s="13" t="n">
        <f aca="false">AT47-AR47-AU47</f>
        <v>998582.101033259</v>
      </c>
      <c r="AW47" s="23" t="n">
        <f aca="false">(1+$B$16)^(-$A47/4)</f>
        <v>0.714697470877902</v>
      </c>
      <c r="AX47" s="13" t="n">
        <f aca="false">AV47*AW47</f>
        <v>713684.102072412</v>
      </c>
      <c r="AY47" s="13" t="n">
        <f aca="false">AV47</f>
        <v>998582.101033259</v>
      </c>
    </row>
    <row r="48" customFormat="false" ht="15" hidden="false" customHeight="false" outlineLevel="0" collapsed="false">
      <c r="A48" s="0" t="n">
        <v>19</v>
      </c>
      <c r="B48" s="0" t="n">
        <f aca="false">$A48-$G$4-1</f>
        <v>12</v>
      </c>
      <c r="C48" s="0" t="n">
        <f aca="false">IF(B48&lt;0,-1,MOD(B48,$B$8+$B$10))</f>
        <v>12</v>
      </c>
      <c r="D48" s="0" t="n">
        <f aca="false">IF(B48&lt;0,0,INT(B48/($B$8+$B$10)))</f>
        <v>0</v>
      </c>
      <c r="E48" s="0" t="n">
        <f aca="false">IF($A48&lt;=$G$4,$E$4,$E$4*(1-$H$4)^(D48+1))</f>
        <v>12000</v>
      </c>
      <c r="F48" s="13" t="n">
        <f aca="false">IF($A48&lt;=$G$4,$E$4*$F$4/4,IF(C48&gt;=$B$8+$B$9,E48*$B$4*(1+$B$5)^(($G$4+$B$8+D48*($B$8+$B$10))/4)/4,0))</f>
        <v>1062321.38407794</v>
      </c>
      <c r="G48" s="13" t="n">
        <f aca="false">IF($A48&lt;=$G$4,$E$4*$F$4,IF(C48&gt;=$B$8,E48*$B$4*(1+$B$5)^(($G$4+$B$8+D48*($B$8+$B$10))/4),0))</f>
        <v>4249285.53631174</v>
      </c>
      <c r="H48" s="13" t="n">
        <f aca="false">IF($A48&lt;=$G$4,0,IF(C48=0,E48*$B$6*(1+$B$7)^(($G$4+D48*($B$8+$B$10))/4),0)+IF(C48=$B$8,$B$11*$B$4*(1+$B$5)^(($G$4+$B$8+D48*($B$8+$B$10))/4)*E48,0))</f>
        <v>0</v>
      </c>
      <c r="I48" s="23" t="n">
        <f aca="false">IF($A48&lt;=$G$4,0,IF(C48&lt;$B$8,E48,0))</f>
        <v>0</v>
      </c>
      <c r="J48" s="23" t="n">
        <f aca="false">$A48-$G$5-1</f>
        <v>18</v>
      </c>
      <c r="K48" s="23" t="n">
        <f aca="false">IF(J48&lt;0,-1,MOD(J48,$B$8+$B$10))</f>
        <v>18</v>
      </c>
      <c r="L48" s="23" t="n">
        <f aca="false">IF(J48&lt;0,0,INT(J48/($B$8+$B$10)))</f>
        <v>0</v>
      </c>
      <c r="M48" s="23" t="n">
        <f aca="false">IF($A48&lt;=$G$5,$E$5,$E$5*(1-$H$5)^(L48+1))</f>
        <v>0</v>
      </c>
      <c r="N48" s="13" t="n">
        <f aca="false">IF($A48&lt;=$G$5,$E$5*$F$5/4,IF(K48&gt;=$B$8+$B$9,M48*$B$4*(1+$B$5)^(($G$5+$B$8+L48*($B$8+$B$10))/4)/4,0))</f>
        <v>0</v>
      </c>
      <c r="O48" s="13" t="n">
        <f aca="false">IF($A48&lt;=$G$5,$E$5*$F$5,IF(K48&gt;=$B$8,M48*$B$4*(1+$B$5)^(($G$5+$B$8+L48*($B$8+$B$10))/4),0))</f>
        <v>0</v>
      </c>
      <c r="P48" s="13" t="n">
        <f aca="false">IF($A48&lt;=$G$5,0,IF(K48=0,M48*$B$6*(1+$B$7)^(($G$5+L48*($B$8+$B$10))/4),0)+IF(K48=$B$8,$B$11*$B$4*(1+$B$5)^(($G$5+$B$8+L48*($B$8+$B$10))/4)*M48,0))</f>
        <v>0</v>
      </c>
      <c r="Q48" s="23" t="n">
        <f aca="false">IF($A48&lt;=$G$5,0,IF(K48&lt;$B$8,M48,0))</f>
        <v>0</v>
      </c>
      <c r="R48" s="23" t="n">
        <f aca="false">$A48-$G$6-1</f>
        <v>18</v>
      </c>
      <c r="S48" s="23" t="n">
        <f aca="false">IF(R48&lt;0,-1,MOD(R48,$B$8+$B$10))</f>
        <v>18</v>
      </c>
      <c r="T48" s="23" t="n">
        <f aca="false">IF(R48&lt;0,0,INT(R48/($B$8+$B$10)))</f>
        <v>0</v>
      </c>
      <c r="U48" s="23" t="n">
        <f aca="false">IF($A48&lt;=$G$6,$E$6,$E$6*(1-$H$6)^(T48+1))</f>
        <v>0</v>
      </c>
      <c r="V48" s="13" t="n">
        <f aca="false">IF($A48&lt;=$G$6,$E$6*$F$6/4,IF(S48&gt;=$B$8+$B$9,U48*$B$4*(1+$B$5)^(($G$6+$B$8+T48*($B$8+$B$10))/4)/4,0))</f>
        <v>0</v>
      </c>
      <c r="W48" s="13" t="n">
        <f aca="false">IF($A48&lt;=$G$6,$E$6*$F$6,IF(S48&gt;=$B$8,U48*$B$4*(1+$B$5)^(($G$6+$B$8+T48*($B$8+$B$10))/4),0))</f>
        <v>0</v>
      </c>
      <c r="X48" s="13" t="n">
        <f aca="false">IF($A48&lt;=$G$6,0,IF(S48=0,U48*$B$6*(1+$B$7)^(($G$6+T48*($B$8+$B$10))/4),0)+IF(S48=$B$8,$B$11*$B$4*(1+$B$5)^(($G$6+$B$8+T48*($B$8+$B$10))/4)*U48,0))</f>
        <v>0</v>
      </c>
      <c r="Y48" s="23" t="n">
        <f aca="false">IF($A48&lt;=$G$6,0,IF(S48&lt;$B$8,U48,0))</f>
        <v>0</v>
      </c>
      <c r="Z48" s="23" t="n">
        <f aca="false">$A48-$G$7-1</f>
        <v>18</v>
      </c>
      <c r="AA48" s="23" t="n">
        <f aca="false">IF(Z48&lt;0,-1,MOD(Z48,$B$8+$B$10))</f>
        <v>18</v>
      </c>
      <c r="AB48" s="23" t="n">
        <f aca="false">IF(Z48&lt;0,0,INT(Z48/($B$8+$B$10)))</f>
        <v>0</v>
      </c>
      <c r="AC48" s="23" t="n">
        <f aca="false">IF($A48&lt;=$G$7,$E$7,$E$7*(1-$H$7)^(AB48+1))</f>
        <v>0</v>
      </c>
      <c r="AD48" s="13" t="n">
        <f aca="false">IF($A48&lt;=$G$7,$E$7*$F$7/4,IF(AA48&gt;=$B$8+$B$9,AC48*$B$4*(1+$B$5)^(($G$7+$B$8+AB48*($B$8+$B$10))/4)/4,0))</f>
        <v>0</v>
      </c>
      <c r="AE48" s="13" t="n">
        <f aca="false">IF($A48&lt;=$G$7,$E$7*$F$7,IF(AA48&gt;=$B$8,AC48*$B$4*(1+$B$5)^(($G$7+$B$8+AB48*($B$8+$B$10))/4),0))</f>
        <v>0</v>
      </c>
      <c r="AF48" s="13" t="n">
        <f aca="false">IF($A48&lt;=$G$7,0,IF(AA48=0,AC48*$B$6*(1+$B$7)^(($G$7+AB48*($B$8+$B$10))/4),0)+IF(AA48=$B$8,$B$11*$B$4*(1+$B$5)^(($G$7+$B$8+AB48*($B$8+$B$10))/4)*AC48,0))</f>
        <v>0</v>
      </c>
      <c r="AG48" s="23" t="n">
        <f aca="false">IF($A48&lt;=$G$7,0,IF(AA48&lt;$B$8,AC48,0))</f>
        <v>0</v>
      </c>
      <c r="AH48" s="23" t="n">
        <f aca="false">$A48-$G$8-1</f>
        <v>18</v>
      </c>
      <c r="AI48" s="23" t="n">
        <f aca="false">IF(AH48&lt;0,-1,MOD(AH48,$B$8+$B$10))</f>
        <v>18</v>
      </c>
      <c r="AJ48" s="23" t="n">
        <f aca="false">IF(AH48&lt;0,0,INT(AH48/($B$8+$B$10)))</f>
        <v>0</v>
      </c>
      <c r="AK48" s="23" t="n">
        <f aca="false">IF($A48&lt;=$G$8,$E$8,$E$8*(1-$H$8)^(AJ48+1))</f>
        <v>0</v>
      </c>
      <c r="AL48" s="13" t="n">
        <f aca="false">IF($A48&lt;=$G$8,$E$8*$F$8/4,IF(AI48&gt;=$B$8+$B$9,AK48*$B$4*(1+$B$5)^(($G$8+$B$8+AJ48*($B$8+$B$10))/4)/4,0))</f>
        <v>0</v>
      </c>
      <c r="AM48" s="13" t="n">
        <f aca="false">IF($A48&lt;=$G$8,$E$8*$F$8,IF(AI48&gt;=$B$8,AK48*$B$4*(1+$B$5)^(($G$8+$B$8+AJ48*($B$8+$B$10))/4),0))</f>
        <v>0</v>
      </c>
      <c r="AN48" s="13" t="n">
        <f aca="false">IF($A48&lt;=$G$8,0,IF(AI48=0,AK48*$B$6*(1+$B$7)^(($G$8+AJ48*($B$8+$B$10))/4),0)+IF(AI48=$B$8,$B$11*$B$4*(1+$B$5)^(($G$8+$B$8+AJ48*($B$8+$B$10))/4)*AK48,0))</f>
        <v>0</v>
      </c>
      <c r="AO48" s="23" t="n">
        <f aca="false">IF($A48&lt;=$G$8,0,IF(AI48&lt;$B$8,AK48,0))</f>
        <v>0</v>
      </c>
      <c r="AP48" s="13" t="n">
        <f aca="false">F48+N48+V48+AD48+AL48</f>
        <v>1062321.38407794</v>
      </c>
      <c r="AQ48" s="13" t="n">
        <f aca="false">G48+O48+W48+AE48+AM48</f>
        <v>4249285.53631174</v>
      </c>
      <c r="AR48" s="13" t="n">
        <f aca="false">H48+P48+X48+AF48+AN48+IF($A48=$B$15,$B$14,0)</f>
        <v>0</v>
      </c>
      <c r="AS48" s="23" t="n">
        <f aca="false">I48+Q48+Y48+AG48+AO48</f>
        <v>0</v>
      </c>
      <c r="AT48" s="13" t="n">
        <f aca="false">AP48*(1-$B$12)-AS48*$B$13/4</f>
        <v>998582.101033259</v>
      </c>
      <c r="AU48" s="13" t="n">
        <f aca="false">IF($A48&lt;=$B$23,$B$22*$E$4/$B$23+$E$4*$B$13/4,0)</f>
        <v>0</v>
      </c>
      <c r="AV48" s="13" t="n">
        <f aca="false">AT48-AR48-AU48</f>
        <v>998582.101033259</v>
      </c>
      <c r="AW48" s="23" t="n">
        <f aca="false">(1+$B$16)^(-$A48/4)</f>
        <v>0.701484251648903</v>
      </c>
      <c r="AX48" s="13" t="n">
        <f aca="false">AV48*AW48</f>
        <v>700489.617853305</v>
      </c>
      <c r="AY48" s="13" t="n">
        <f aca="false">AV48</f>
        <v>998582.101033259</v>
      </c>
    </row>
    <row r="49" customFormat="false" ht="15" hidden="false" customHeight="false" outlineLevel="0" collapsed="false">
      <c r="A49" s="0" t="n">
        <v>20</v>
      </c>
      <c r="B49" s="0" t="n">
        <f aca="false">$A49-$G$4-1</f>
        <v>13</v>
      </c>
      <c r="C49" s="0" t="n">
        <f aca="false">IF(B49&lt;0,-1,MOD(B49,$B$8+$B$10))</f>
        <v>13</v>
      </c>
      <c r="D49" s="0" t="n">
        <f aca="false">IF(B49&lt;0,0,INT(B49/($B$8+$B$10)))</f>
        <v>0</v>
      </c>
      <c r="E49" s="0" t="n">
        <f aca="false">IF($A49&lt;=$G$4,$E$4,$E$4*(1-$H$4)^(D49+1))</f>
        <v>12000</v>
      </c>
      <c r="F49" s="13" t="n">
        <f aca="false">IF($A49&lt;=$G$4,$E$4*$F$4/4,IF(C49&gt;=$B$8+$B$9,E49*$B$4*(1+$B$5)^(($G$4+$B$8+D49*($B$8+$B$10))/4)/4,0))</f>
        <v>1062321.38407794</v>
      </c>
      <c r="G49" s="13" t="n">
        <f aca="false">IF($A49&lt;=$G$4,$E$4*$F$4,IF(C49&gt;=$B$8,E49*$B$4*(1+$B$5)^(($G$4+$B$8+D49*($B$8+$B$10))/4),0))</f>
        <v>4249285.53631174</v>
      </c>
      <c r="H49" s="13" t="n">
        <f aca="false">IF($A49&lt;=$G$4,0,IF(C49=0,E49*$B$6*(1+$B$7)^(($G$4+D49*($B$8+$B$10))/4),0)+IF(C49=$B$8,$B$11*$B$4*(1+$B$5)^(($G$4+$B$8+D49*($B$8+$B$10))/4)*E49,0))</f>
        <v>0</v>
      </c>
      <c r="I49" s="23" t="n">
        <f aca="false">IF($A49&lt;=$G$4,0,IF(C49&lt;$B$8,E49,0))</f>
        <v>0</v>
      </c>
      <c r="J49" s="23" t="n">
        <f aca="false">$A49-$G$5-1</f>
        <v>19</v>
      </c>
      <c r="K49" s="23" t="n">
        <f aca="false">IF(J49&lt;0,-1,MOD(J49,$B$8+$B$10))</f>
        <v>19</v>
      </c>
      <c r="L49" s="23" t="n">
        <f aca="false">IF(J49&lt;0,0,INT(J49/($B$8+$B$10)))</f>
        <v>0</v>
      </c>
      <c r="M49" s="23" t="n">
        <f aca="false">IF($A49&lt;=$G$5,$E$5,$E$5*(1-$H$5)^(L49+1))</f>
        <v>0</v>
      </c>
      <c r="N49" s="13" t="n">
        <f aca="false">IF($A49&lt;=$G$5,$E$5*$F$5/4,IF(K49&gt;=$B$8+$B$9,M49*$B$4*(1+$B$5)^(($G$5+$B$8+L49*($B$8+$B$10))/4)/4,0))</f>
        <v>0</v>
      </c>
      <c r="O49" s="13" t="n">
        <f aca="false">IF($A49&lt;=$G$5,$E$5*$F$5,IF(K49&gt;=$B$8,M49*$B$4*(1+$B$5)^(($G$5+$B$8+L49*($B$8+$B$10))/4),0))</f>
        <v>0</v>
      </c>
      <c r="P49" s="13" t="n">
        <f aca="false">IF($A49&lt;=$G$5,0,IF(K49=0,M49*$B$6*(1+$B$7)^(($G$5+L49*($B$8+$B$10))/4),0)+IF(K49=$B$8,$B$11*$B$4*(1+$B$5)^(($G$5+$B$8+L49*($B$8+$B$10))/4)*M49,0))</f>
        <v>0</v>
      </c>
      <c r="Q49" s="23" t="n">
        <f aca="false">IF($A49&lt;=$G$5,0,IF(K49&lt;$B$8,M49,0))</f>
        <v>0</v>
      </c>
      <c r="R49" s="23" t="n">
        <f aca="false">$A49-$G$6-1</f>
        <v>19</v>
      </c>
      <c r="S49" s="23" t="n">
        <f aca="false">IF(R49&lt;0,-1,MOD(R49,$B$8+$B$10))</f>
        <v>19</v>
      </c>
      <c r="T49" s="23" t="n">
        <f aca="false">IF(R49&lt;0,0,INT(R49/($B$8+$B$10)))</f>
        <v>0</v>
      </c>
      <c r="U49" s="23" t="n">
        <f aca="false">IF($A49&lt;=$G$6,$E$6,$E$6*(1-$H$6)^(T49+1))</f>
        <v>0</v>
      </c>
      <c r="V49" s="13" t="n">
        <f aca="false">IF($A49&lt;=$G$6,$E$6*$F$6/4,IF(S49&gt;=$B$8+$B$9,U49*$B$4*(1+$B$5)^(($G$6+$B$8+T49*($B$8+$B$10))/4)/4,0))</f>
        <v>0</v>
      </c>
      <c r="W49" s="13" t="n">
        <f aca="false">IF($A49&lt;=$G$6,$E$6*$F$6,IF(S49&gt;=$B$8,U49*$B$4*(1+$B$5)^(($G$6+$B$8+T49*($B$8+$B$10))/4),0))</f>
        <v>0</v>
      </c>
      <c r="X49" s="13" t="n">
        <f aca="false">IF($A49&lt;=$G$6,0,IF(S49=0,U49*$B$6*(1+$B$7)^(($G$6+T49*($B$8+$B$10))/4),0)+IF(S49=$B$8,$B$11*$B$4*(1+$B$5)^(($G$6+$B$8+T49*($B$8+$B$10))/4)*U49,0))</f>
        <v>0</v>
      </c>
      <c r="Y49" s="23" t="n">
        <f aca="false">IF($A49&lt;=$G$6,0,IF(S49&lt;$B$8,U49,0))</f>
        <v>0</v>
      </c>
      <c r="Z49" s="23" t="n">
        <f aca="false">$A49-$G$7-1</f>
        <v>19</v>
      </c>
      <c r="AA49" s="23" t="n">
        <f aca="false">IF(Z49&lt;0,-1,MOD(Z49,$B$8+$B$10))</f>
        <v>19</v>
      </c>
      <c r="AB49" s="23" t="n">
        <f aca="false">IF(Z49&lt;0,0,INT(Z49/($B$8+$B$10)))</f>
        <v>0</v>
      </c>
      <c r="AC49" s="23" t="n">
        <f aca="false">IF($A49&lt;=$G$7,$E$7,$E$7*(1-$H$7)^(AB49+1))</f>
        <v>0</v>
      </c>
      <c r="AD49" s="13" t="n">
        <f aca="false">IF($A49&lt;=$G$7,$E$7*$F$7/4,IF(AA49&gt;=$B$8+$B$9,AC49*$B$4*(1+$B$5)^(($G$7+$B$8+AB49*($B$8+$B$10))/4)/4,0))</f>
        <v>0</v>
      </c>
      <c r="AE49" s="13" t="n">
        <f aca="false">IF($A49&lt;=$G$7,$E$7*$F$7,IF(AA49&gt;=$B$8,AC49*$B$4*(1+$B$5)^(($G$7+$B$8+AB49*($B$8+$B$10))/4),0))</f>
        <v>0</v>
      </c>
      <c r="AF49" s="13" t="n">
        <f aca="false">IF($A49&lt;=$G$7,0,IF(AA49=0,AC49*$B$6*(1+$B$7)^(($G$7+AB49*($B$8+$B$10))/4),0)+IF(AA49=$B$8,$B$11*$B$4*(1+$B$5)^(($G$7+$B$8+AB49*($B$8+$B$10))/4)*AC49,0))</f>
        <v>0</v>
      </c>
      <c r="AG49" s="23" t="n">
        <f aca="false">IF($A49&lt;=$G$7,0,IF(AA49&lt;$B$8,AC49,0))</f>
        <v>0</v>
      </c>
      <c r="AH49" s="23" t="n">
        <f aca="false">$A49-$G$8-1</f>
        <v>19</v>
      </c>
      <c r="AI49" s="23" t="n">
        <f aca="false">IF(AH49&lt;0,-1,MOD(AH49,$B$8+$B$10))</f>
        <v>19</v>
      </c>
      <c r="AJ49" s="23" t="n">
        <f aca="false">IF(AH49&lt;0,0,INT(AH49/($B$8+$B$10)))</f>
        <v>0</v>
      </c>
      <c r="AK49" s="23" t="n">
        <f aca="false">IF($A49&lt;=$G$8,$E$8,$E$8*(1-$H$8)^(AJ49+1))</f>
        <v>0</v>
      </c>
      <c r="AL49" s="13" t="n">
        <f aca="false">IF($A49&lt;=$G$8,$E$8*$F$8/4,IF(AI49&gt;=$B$8+$B$9,AK49*$B$4*(1+$B$5)^(($G$8+$B$8+AJ49*($B$8+$B$10))/4)/4,0))</f>
        <v>0</v>
      </c>
      <c r="AM49" s="13" t="n">
        <f aca="false">IF($A49&lt;=$G$8,$E$8*$F$8,IF(AI49&gt;=$B$8,AK49*$B$4*(1+$B$5)^(($G$8+$B$8+AJ49*($B$8+$B$10))/4),0))</f>
        <v>0</v>
      </c>
      <c r="AN49" s="13" t="n">
        <f aca="false">IF($A49&lt;=$G$8,0,IF(AI49=0,AK49*$B$6*(1+$B$7)^(($G$8+AJ49*($B$8+$B$10))/4),0)+IF(AI49=$B$8,$B$11*$B$4*(1+$B$5)^(($G$8+$B$8+AJ49*($B$8+$B$10))/4)*AK49,0))</f>
        <v>0</v>
      </c>
      <c r="AO49" s="23" t="n">
        <f aca="false">IF($A49&lt;=$G$8,0,IF(AI49&lt;$B$8,AK49,0))</f>
        <v>0</v>
      </c>
      <c r="AP49" s="13" t="n">
        <f aca="false">F49+N49+V49+AD49+AL49</f>
        <v>1062321.38407794</v>
      </c>
      <c r="AQ49" s="13" t="n">
        <f aca="false">G49+O49+W49+AE49+AM49</f>
        <v>4249285.53631174</v>
      </c>
      <c r="AR49" s="13" t="n">
        <f aca="false">H49+P49+X49+AF49+AN49+IF($A49=$B$15,$B$14,0)</f>
        <v>0</v>
      </c>
      <c r="AS49" s="23" t="n">
        <f aca="false">I49+Q49+Y49+AG49+AO49</f>
        <v>0</v>
      </c>
      <c r="AT49" s="13" t="n">
        <f aca="false">AP49*(1-$B$12)-AS49*$B$13/4</f>
        <v>998582.101033259</v>
      </c>
      <c r="AU49" s="13" t="n">
        <f aca="false">IF($A49&lt;=$B$23,$B$22*$E$4/$B$23+$E$4*$B$13/4,0)</f>
        <v>0</v>
      </c>
      <c r="AV49" s="13" t="n">
        <f aca="false">AT49-AR49-AU49</f>
        <v>998582.101033259</v>
      </c>
      <c r="AW49" s="23" t="n">
        <f aca="false">(1+$B$16)^(-$A49/4)</f>
        <v>0.688515316427484</v>
      </c>
      <c r="AX49" s="13" t="n">
        <f aca="false">AV49*AW49</f>
        <v>687539.071271736</v>
      </c>
      <c r="AY49" s="13" t="n">
        <f aca="false">AV49</f>
        <v>998582.101033259</v>
      </c>
    </row>
    <row r="50" customFormat="false" ht="15" hidden="false" customHeight="false" outlineLevel="0" collapsed="false">
      <c r="A50" s="0" t="n">
        <v>21</v>
      </c>
      <c r="B50" s="0" t="n">
        <f aca="false">$A50-$G$4-1</f>
        <v>14</v>
      </c>
      <c r="C50" s="0" t="n">
        <f aca="false">IF(B50&lt;0,-1,MOD(B50,$B$8+$B$10))</f>
        <v>14</v>
      </c>
      <c r="D50" s="0" t="n">
        <f aca="false">IF(B50&lt;0,0,INT(B50/($B$8+$B$10)))</f>
        <v>0</v>
      </c>
      <c r="E50" s="0" t="n">
        <f aca="false">IF($A50&lt;=$G$4,$E$4,$E$4*(1-$H$4)^(D50+1))</f>
        <v>12000</v>
      </c>
      <c r="F50" s="13" t="n">
        <f aca="false">IF($A50&lt;=$G$4,$E$4*$F$4/4,IF(C50&gt;=$B$8+$B$9,E50*$B$4*(1+$B$5)^(($G$4+$B$8+D50*($B$8+$B$10))/4)/4,0))</f>
        <v>1062321.38407794</v>
      </c>
      <c r="G50" s="13" t="n">
        <f aca="false">IF($A50&lt;=$G$4,$E$4*$F$4,IF(C50&gt;=$B$8,E50*$B$4*(1+$B$5)^(($G$4+$B$8+D50*($B$8+$B$10))/4),0))</f>
        <v>4249285.53631174</v>
      </c>
      <c r="H50" s="13" t="n">
        <f aca="false">IF($A50&lt;=$G$4,0,IF(C50=0,E50*$B$6*(1+$B$7)^(($G$4+D50*($B$8+$B$10))/4),0)+IF(C50=$B$8,$B$11*$B$4*(1+$B$5)^(($G$4+$B$8+D50*($B$8+$B$10))/4)*E50,0))</f>
        <v>0</v>
      </c>
      <c r="I50" s="23" t="n">
        <f aca="false">IF($A50&lt;=$G$4,0,IF(C50&lt;$B$8,E50,0))</f>
        <v>0</v>
      </c>
      <c r="J50" s="23" t="n">
        <f aca="false">$A50-$G$5-1</f>
        <v>20</v>
      </c>
      <c r="K50" s="23" t="n">
        <f aca="false">IF(J50&lt;0,-1,MOD(J50,$B$8+$B$10))</f>
        <v>20</v>
      </c>
      <c r="L50" s="23" t="n">
        <f aca="false">IF(J50&lt;0,0,INT(J50/($B$8+$B$10)))</f>
        <v>0</v>
      </c>
      <c r="M50" s="23" t="n">
        <f aca="false">IF($A50&lt;=$G$5,$E$5,$E$5*(1-$H$5)^(L50+1))</f>
        <v>0</v>
      </c>
      <c r="N50" s="13" t="n">
        <f aca="false">IF($A50&lt;=$G$5,$E$5*$F$5/4,IF(K50&gt;=$B$8+$B$9,M50*$B$4*(1+$B$5)^(($G$5+$B$8+L50*($B$8+$B$10))/4)/4,0))</f>
        <v>0</v>
      </c>
      <c r="O50" s="13" t="n">
        <f aca="false">IF($A50&lt;=$G$5,$E$5*$F$5,IF(K50&gt;=$B$8,M50*$B$4*(1+$B$5)^(($G$5+$B$8+L50*($B$8+$B$10))/4),0))</f>
        <v>0</v>
      </c>
      <c r="P50" s="13" t="n">
        <f aca="false">IF($A50&lt;=$G$5,0,IF(K50=0,M50*$B$6*(1+$B$7)^(($G$5+L50*($B$8+$B$10))/4),0)+IF(K50=$B$8,$B$11*$B$4*(1+$B$5)^(($G$5+$B$8+L50*($B$8+$B$10))/4)*M50,0))</f>
        <v>0</v>
      </c>
      <c r="Q50" s="23" t="n">
        <f aca="false">IF($A50&lt;=$G$5,0,IF(K50&lt;$B$8,M50,0))</f>
        <v>0</v>
      </c>
      <c r="R50" s="23" t="n">
        <f aca="false">$A50-$G$6-1</f>
        <v>20</v>
      </c>
      <c r="S50" s="23" t="n">
        <f aca="false">IF(R50&lt;0,-1,MOD(R50,$B$8+$B$10))</f>
        <v>20</v>
      </c>
      <c r="T50" s="23" t="n">
        <f aca="false">IF(R50&lt;0,0,INT(R50/($B$8+$B$10)))</f>
        <v>0</v>
      </c>
      <c r="U50" s="23" t="n">
        <f aca="false">IF($A50&lt;=$G$6,$E$6,$E$6*(1-$H$6)^(T50+1))</f>
        <v>0</v>
      </c>
      <c r="V50" s="13" t="n">
        <f aca="false">IF($A50&lt;=$G$6,$E$6*$F$6/4,IF(S50&gt;=$B$8+$B$9,U50*$B$4*(1+$B$5)^(($G$6+$B$8+T50*($B$8+$B$10))/4)/4,0))</f>
        <v>0</v>
      </c>
      <c r="W50" s="13" t="n">
        <f aca="false">IF($A50&lt;=$G$6,$E$6*$F$6,IF(S50&gt;=$B$8,U50*$B$4*(1+$B$5)^(($G$6+$B$8+T50*($B$8+$B$10))/4),0))</f>
        <v>0</v>
      </c>
      <c r="X50" s="13" t="n">
        <f aca="false">IF($A50&lt;=$G$6,0,IF(S50=0,U50*$B$6*(1+$B$7)^(($G$6+T50*($B$8+$B$10))/4),0)+IF(S50=$B$8,$B$11*$B$4*(1+$B$5)^(($G$6+$B$8+T50*($B$8+$B$10))/4)*U50,0))</f>
        <v>0</v>
      </c>
      <c r="Y50" s="23" t="n">
        <f aca="false">IF($A50&lt;=$G$6,0,IF(S50&lt;$B$8,U50,0))</f>
        <v>0</v>
      </c>
      <c r="Z50" s="23" t="n">
        <f aca="false">$A50-$G$7-1</f>
        <v>20</v>
      </c>
      <c r="AA50" s="23" t="n">
        <f aca="false">IF(Z50&lt;0,-1,MOD(Z50,$B$8+$B$10))</f>
        <v>20</v>
      </c>
      <c r="AB50" s="23" t="n">
        <f aca="false">IF(Z50&lt;0,0,INT(Z50/($B$8+$B$10)))</f>
        <v>0</v>
      </c>
      <c r="AC50" s="23" t="n">
        <f aca="false">IF($A50&lt;=$G$7,$E$7,$E$7*(1-$H$7)^(AB50+1))</f>
        <v>0</v>
      </c>
      <c r="AD50" s="13" t="n">
        <f aca="false">IF($A50&lt;=$G$7,$E$7*$F$7/4,IF(AA50&gt;=$B$8+$B$9,AC50*$B$4*(1+$B$5)^(($G$7+$B$8+AB50*($B$8+$B$10))/4)/4,0))</f>
        <v>0</v>
      </c>
      <c r="AE50" s="13" t="n">
        <f aca="false">IF($A50&lt;=$G$7,$E$7*$F$7,IF(AA50&gt;=$B$8,AC50*$B$4*(1+$B$5)^(($G$7+$B$8+AB50*($B$8+$B$10))/4),0))</f>
        <v>0</v>
      </c>
      <c r="AF50" s="13" t="n">
        <f aca="false">IF($A50&lt;=$G$7,0,IF(AA50=0,AC50*$B$6*(1+$B$7)^(($G$7+AB50*($B$8+$B$10))/4),0)+IF(AA50=$B$8,$B$11*$B$4*(1+$B$5)^(($G$7+$B$8+AB50*($B$8+$B$10))/4)*AC50,0))</f>
        <v>0</v>
      </c>
      <c r="AG50" s="23" t="n">
        <f aca="false">IF($A50&lt;=$G$7,0,IF(AA50&lt;$B$8,AC50,0))</f>
        <v>0</v>
      </c>
      <c r="AH50" s="23" t="n">
        <f aca="false">$A50-$G$8-1</f>
        <v>20</v>
      </c>
      <c r="AI50" s="23" t="n">
        <f aca="false">IF(AH50&lt;0,-1,MOD(AH50,$B$8+$B$10))</f>
        <v>20</v>
      </c>
      <c r="AJ50" s="23" t="n">
        <f aca="false">IF(AH50&lt;0,0,INT(AH50/($B$8+$B$10)))</f>
        <v>0</v>
      </c>
      <c r="AK50" s="23" t="n">
        <f aca="false">IF($A50&lt;=$G$8,$E$8,$E$8*(1-$H$8)^(AJ50+1))</f>
        <v>0</v>
      </c>
      <c r="AL50" s="13" t="n">
        <f aca="false">IF($A50&lt;=$G$8,$E$8*$F$8/4,IF(AI50&gt;=$B$8+$B$9,AK50*$B$4*(1+$B$5)^(($G$8+$B$8+AJ50*($B$8+$B$10))/4)/4,0))</f>
        <v>0</v>
      </c>
      <c r="AM50" s="13" t="n">
        <f aca="false">IF($A50&lt;=$G$8,$E$8*$F$8,IF(AI50&gt;=$B$8,AK50*$B$4*(1+$B$5)^(($G$8+$B$8+AJ50*($B$8+$B$10))/4),0))</f>
        <v>0</v>
      </c>
      <c r="AN50" s="13" t="n">
        <f aca="false">IF($A50&lt;=$G$8,0,IF(AI50=0,AK50*$B$6*(1+$B$7)^(($G$8+AJ50*($B$8+$B$10))/4),0)+IF(AI50=$B$8,$B$11*$B$4*(1+$B$5)^(($G$8+$B$8+AJ50*($B$8+$B$10))/4)*AK50,0))</f>
        <v>0</v>
      </c>
      <c r="AO50" s="23" t="n">
        <f aca="false">IF($A50&lt;=$G$8,0,IF(AI50&lt;$B$8,AK50,0))</f>
        <v>0</v>
      </c>
      <c r="AP50" s="13" t="n">
        <f aca="false">F50+N50+V50+AD50+AL50</f>
        <v>1062321.38407794</v>
      </c>
      <c r="AQ50" s="13" t="n">
        <f aca="false">G50+O50+W50+AE50+AM50</f>
        <v>4249285.53631174</v>
      </c>
      <c r="AR50" s="13" t="n">
        <f aca="false">H50+P50+X50+AF50+AN50+IF($A50=$B$15,$B$14,0)</f>
        <v>0</v>
      </c>
      <c r="AS50" s="23" t="n">
        <f aca="false">I50+Q50+Y50+AG50+AO50</f>
        <v>0</v>
      </c>
      <c r="AT50" s="13" t="n">
        <f aca="false">AP50*(1-$B$12)-AS50*$B$13/4</f>
        <v>998582.101033259</v>
      </c>
      <c r="AU50" s="13" t="n">
        <f aca="false">IF($A50&lt;=$B$23,$B$22*$E$4/$B$23+$E$4*$B$13/4,0)</f>
        <v>0</v>
      </c>
      <c r="AV50" s="13" t="n">
        <f aca="false">AT50-AR50-AU50</f>
        <v>998582.101033259</v>
      </c>
      <c r="AW50" s="23" t="n">
        <f aca="false">(1+$B$16)^(-$A50/4)</f>
        <v>0.675786148927696</v>
      </c>
      <c r="AX50" s="13" t="n">
        <f aca="false">AV50*AW50</f>
        <v>674827.952445393</v>
      </c>
      <c r="AY50" s="13" t="n">
        <f aca="false">AV50</f>
        <v>998582.101033259</v>
      </c>
    </row>
    <row r="51" customFormat="false" ht="15" hidden="false" customHeight="false" outlineLevel="0" collapsed="false">
      <c r="A51" s="0" t="n">
        <v>22</v>
      </c>
      <c r="B51" s="0" t="n">
        <f aca="false">$A51-$G$4-1</f>
        <v>15</v>
      </c>
      <c r="C51" s="0" t="n">
        <f aca="false">IF(B51&lt;0,-1,MOD(B51,$B$8+$B$10))</f>
        <v>15</v>
      </c>
      <c r="D51" s="0" t="n">
        <f aca="false">IF(B51&lt;0,0,INT(B51/($B$8+$B$10)))</f>
        <v>0</v>
      </c>
      <c r="E51" s="0" t="n">
        <f aca="false">IF($A51&lt;=$G$4,$E$4,$E$4*(1-$H$4)^(D51+1))</f>
        <v>12000</v>
      </c>
      <c r="F51" s="13" t="n">
        <f aca="false">IF($A51&lt;=$G$4,$E$4*$F$4/4,IF(C51&gt;=$B$8+$B$9,E51*$B$4*(1+$B$5)^(($G$4+$B$8+D51*($B$8+$B$10))/4)/4,0))</f>
        <v>1062321.38407794</v>
      </c>
      <c r="G51" s="13" t="n">
        <f aca="false">IF($A51&lt;=$G$4,$E$4*$F$4,IF(C51&gt;=$B$8,E51*$B$4*(1+$B$5)^(($G$4+$B$8+D51*($B$8+$B$10))/4),0))</f>
        <v>4249285.53631174</v>
      </c>
      <c r="H51" s="13" t="n">
        <f aca="false">IF($A51&lt;=$G$4,0,IF(C51=0,E51*$B$6*(1+$B$7)^(($G$4+D51*($B$8+$B$10))/4),0)+IF(C51=$B$8,$B$11*$B$4*(1+$B$5)^(($G$4+$B$8+D51*($B$8+$B$10))/4)*E51,0))</f>
        <v>0</v>
      </c>
      <c r="I51" s="23" t="n">
        <f aca="false">IF($A51&lt;=$G$4,0,IF(C51&lt;$B$8,E51,0))</f>
        <v>0</v>
      </c>
      <c r="J51" s="23" t="n">
        <f aca="false">$A51-$G$5-1</f>
        <v>21</v>
      </c>
      <c r="K51" s="23" t="n">
        <f aca="false">IF(J51&lt;0,-1,MOD(J51,$B$8+$B$10))</f>
        <v>21</v>
      </c>
      <c r="L51" s="23" t="n">
        <f aca="false">IF(J51&lt;0,0,INT(J51/($B$8+$B$10)))</f>
        <v>0</v>
      </c>
      <c r="M51" s="23" t="n">
        <f aca="false">IF($A51&lt;=$G$5,$E$5,$E$5*(1-$H$5)^(L51+1))</f>
        <v>0</v>
      </c>
      <c r="N51" s="13" t="n">
        <f aca="false">IF($A51&lt;=$G$5,$E$5*$F$5/4,IF(K51&gt;=$B$8+$B$9,M51*$B$4*(1+$B$5)^(($G$5+$B$8+L51*($B$8+$B$10))/4)/4,0))</f>
        <v>0</v>
      </c>
      <c r="O51" s="13" t="n">
        <f aca="false">IF($A51&lt;=$G$5,$E$5*$F$5,IF(K51&gt;=$B$8,M51*$B$4*(1+$B$5)^(($G$5+$B$8+L51*($B$8+$B$10))/4),0))</f>
        <v>0</v>
      </c>
      <c r="P51" s="13" t="n">
        <f aca="false">IF($A51&lt;=$G$5,0,IF(K51=0,M51*$B$6*(1+$B$7)^(($G$5+L51*($B$8+$B$10))/4),0)+IF(K51=$B$8,$B$11*$B$4*(1+$B$5)^(($G$5+$B$8+L51*($B$8+$B$10))/4)*M51,0))</f>
        <v>0</v>
      </c>
      <c r="Q51" s="23" t="n">
        <f aca="false">IF($A51&lt;=$G$5,0,IF(K51&lt;$B$8,M51,0))</f>
        <v>0</v>
      </c>
      <c r="R51" s="23" t="n">
        <f aca="false">$A51-$G$6-1</f>
        <v>21</v>
      </c>
      <c r="S51" s="23" t="n">
        <f aca="false">IF(R51&lt;0,-1,MOD(R51,$B$8+$B$10))</f>
        <v>21</v>
      </c>
      <c r="T51" s="23" t="n">
        <f aca="false">IF(R51&lt;0,0,INT(R51/($B$8+$B$10)))</f>
        <v>0</v>
      </c>
      <c r="U51" s="23" t="n">
        <f aca="false">IF($A51&lt;=$G$6,$E$6,$E$6*(1-$H$6)^(T51+1))</f>
        <v>0</v>
      </c>
      <c r="V51" s="13" t="n">
        <f aca="false">IF($A51&lt;=$G$6,$E$6*$F$6/4,IF(S51&gt;=$B$8+$B$9,U51*$B$4*(1+$B$5)^(($G$6+$B$8+T51*($B$8+$B$10))/4)/4,0))</f>
        <v>0</v>
      </c>
      <c r="W51" s="13" t="n">
        <f aca="false">IF($A51&lt;=$G$6,$E$6*$F$6,IF(S51&gt;=$B$8,U51*$B$4*(1+$B$5)^(($G$6+$B$8+T51*($B$8+$B$10))/4),0))</f>
        <v>0</v>
      </c>
      <c r="X51" s="13" t="n">
        <f aca="false">IF($A51&lt;=$G$6,0,IF(S51=0,U51*$B$6*(1+$B$7)^(($G$6+T51*($B$8+$B$10))/4),0)+IF(S51=$B$8,$B$11*$B$4*(1+$B$5)^(($G$6+$B$8+T51*($B$8+$B$10))/4)*U51,0))</f>
        <v>0</v>
      </c>
      <c r="Y51" s="23" t="n">
        <f aca="false">IF($A51&lt;=$G$6,0,IF(S51&lt;$B$8,U51,0))</f>
        <v>0</v>
      </c>
      <c r="Z51" s="23" t="n">
        <f aca="false">$A51-$G$7-1</f>
        <v>21</v>
      </c>
      <c r="AA51" s="23" t="n">
        <f aca="false">IF(Z51&lt;0,-1,MOD(Z51,$B$8+$B$10))</f>
        <v>21</v>
      </c>
      <c r="AB51" s="23" t="n">
        <f aca="false">IF(Z51&lt;0,0,INT(Z51/($B$8+$B$10)))</f>
        <v>0</v>
      </c>
      <c r="AC51" s="23" t="n">
        <f aca="false">IF($A51&lt;=$G$7,$E$7,$E$7*(1-$H$7)^(AB51+1))</f>
        <v>0</v>
      </c>
      <c r="AD51" s="13" t="n">
        <f aca="false">IF($A51&lt;=$G$7,$E$7*$F$7/4,IF(AA51&gt;=$B$8+$B$9,AC51*$B$4*(1+$B$5)^(($G$7+$B$8+AB51*($B$8+$B$10))/4)/4,0))</f>
        <v>0</v>
      </c>
      <c r="AE51" s="13" t="n">
        <f aca="false">IF($A51&lt;=$G$7,$E$7*$F$7,IF(AA51&gt;=$B$8,AC51*$B$4*(1+$B$5)^(($G$7+$B$8+AB51*($B$8+$B$10))/4),0))</f>
        <v>0</v>
      </c>
      <c r="AF51" s="13" t="n">
        <f aca="false">IF($A51&lt;=$G$7,0,IF(AA51=0,AC51*$B$6*(1+$B$7)^(($G$7+AB51*($B$8+$B$10))/4),0)+IF(AA51=$B$8,$B$11*$B$4*(1+$B$5)^(($G$7+$B$8+AB51*($B$8+$B$10))/4)*AC51,0))</f>
        <v>0</v>
      </c>
      <c r="AG51" s="23" t="n">
        <f aca="false">IF($A51&lt;=$G$7,0,IF(AA51&lt;$B$8,AC51,0))</f>
        <v>0</v>
      </c>
      <c r="AH51" s="23" t="n">
        <f aca="false">$A51-$G$8-1</f>
        <v>21</v>
      </c>
      <c r="AI51" s="23" t="n">
        <f aca="false">IF(AH51&lt;0,-1,MOD(AH51,$B$8+$B$10))</f>
        <v>21</v>
      </c>
      <c r="AJ51" s="23" t="n">
        <f aca="false">IF(AH51&lt;0,0,INT(AH51/($B$8+$B$10)))</f>
        <v>0</v>
      </c>
      <c r="AK51" s="23" t="n">
        <f aca="false">IF($A51&lt;=$G$8,$E$8,$E$8*(1-$H$8)^(AJ51+1))</f>
        <v>0</v>
      </c>
      <c r="AL51" s="13" t="n">
        <f aca="false">IF($A51&lt;=$G$8,$E$8*$F$8/4,IF(AI51&gt;=$B$8+$B$9,AK51*$B$4*(1+$B$5)^(($G$8+$B$8+AJ51*($B$8+$B$10))/4)/4,0))</f>
        <v>0</v>
      </c>
      <c r="AM51" s="13" t="n">
        <f aca="false">IF($A51&lt;=$G$8,$E$8*$F$8,IF(AI51&gt;=$B$8,AK51*$B$4*(1+$B$5)^(($G$8+$B$8+AJ51*($B$8+$B$10))/4),0))</f>
        <v>0</v>
      </c>
      <c r="AN51" s="13" t="n">
        <f aca="false">IF($A51&lt;=$G$8,0,IF(AI51=0,AK51*$B$6*(1+$B$7)^(($G$8+AJ51*($B$8+$B$10))/4),0)+IF(AI51=$B$8,$B$11*$B$4*(1+$B$5)^(($G$8+$B$8+AJ51*($B$8+$B$10))/4)*AK51,0))</f>
        <v>0</v>
      </c>
      <c r="AO51" s="23" t="n">
        <f aca="false">IF($A51&lt;=$G$8,0,IF(AI51&lt;$B$8,AK51,0))</f>
        <v>0</v>
      </c>
      <c r="AP51" s="13" t="n">
        <f aca="false">F51+N51+V51+AD51+AL51</f>
        <v>1062321.38407794</v>
      </c>
      <c r="AQ51" s="13" t="n">
        <f aca="false">G51+O51+W51+AE51+AM51</f>
        <v>4249285.53631174</v>
      </c>
      <c r="AR51" s="13" t="n">
        <f aca="false">H51+P51+X51+AF51+AN51+IF($A51=$B$15,$B$14,0)</f>
        <v>0</v>
      </c>
      <c r="AS51" s="23" t="n">
        <f aca="false">I51+Q51+Y51+AG51+AO51</f>
        <v>0</v>
      </c>
      <c r="AT51" s="13" t="n">
        <f aca="false">AP51*(1-$B$12)-AS51*$B$13/4</f>
        <v>998582.101033259</v>
      </c>
      <c r="AU51" s="13" t="n">
        <f aca="false">IF($A51&lt;=$B$23,$B$22*$E$4/$B$23+$E$4*$B$13/4,0)</f>
        <v>0</v>
      </c>
      <c r="AV51" s="13" t="n">
        <f aca="false">AT51-AR51-AU51</f>
        <v>998582.101033259</v>
      </c>
      <c r="AW51" s="23" t="n">
        <f aca="false">(1+$B$16)^(-$A51/4)</f>
        <v>0.663292316360002</v>
      </c>
      <c r="AX51" s="13" t="n">
        <f aca="false">AV51*AW51</f>
        <v>662351.834869988</v>
      </c>
      <c r="AY51" s="13" t="n">
        <f aca="false">AV51</f>
        <v>998582.101033259</v>
      </c>
    </row>
    <row r="52" customFormat="false" ht="15" hidden="false" customHeight="false" outlineLevel="0" collapsed="false">
      <c r="A52" s="0" t="n">
        <v>23</v>
      </c>
      <c r="B52" s="0" t="n">
        <f aca="false">$A52-$G$4-1</f>
        <v>16</v>
      </c>
      <c r="C52" s="0" t="n">
        <f aca="false">IF(B52&lt;0,-1,MOD(B52,$B$8+$B$10))</f>
        <v>16</v>
      </c>
      <c r="D52" s="0" t="n">
        <f aca="false">IF(B52&lt;0,0,INT(B52/($B$8+$B$10)))</f>
        <v>0</v>
      </c>
      <c r="E52" s="0" t="n">
        <f aca="false">IF($A52&lt;=$G$4,$E$4,$E$4*(1-$H$4)^(D52+1))</f>
        <v>12000</v>
      </c>
      <c r="F52" s="13" t="n">
        <f aca="false">IF($A52&lt;=$G$4,$E$4*$F$4/4,IF(C52&gt;=$B$8+$B$9,E52*$B$4*(1+$B$5)^(($G$4+$B$8+D52*($B$8+$B$10))/4)/4,0))</f>
        <v>1062321.38407794</v>
      </c>
      <c r="G52" s="13" t="n">
        <f aca="false">IF($A52&lt;=$G$4,$E$4*$F$4,IF(C52&gt;=$B$8,E52*$B$4*(1+$B$5)^(($G$4+$B$8+D52*($B$8+$B$10))/4),0))</f>
        <v>4249285.53631174</v>
      </c>
      <c r="H52" s="13" t="n">
        <f aca="false">IF($A52&lt;=$G$4,0,IF(C52=0,E52*$B$6*(1+$B$7)^(($G$4+D52*($B$8+$B$10))/4),0)+IF(C52=$B$8,$B$11*$B$4*(1+$B$5)^(($G$4+$B$8+D52*($B$8+$B$10))/4)*E52,0))</f>
        <v>0</v>
      </c>
      <c r="I52" s="23" t="n">
        <f aca="false">IF($A52&lt;=$G$4,0,IF(C52&lt;$B$8,E52,0))</f>
        <v>0</v>
      </c>
      <c r="J52" s="23" t="n">
        <f aca="false">$A52-$G$5-1</f>
        <v>22</v>
      </c>
      <c r="K52" s="23" t="n">
        <f aca="false">IF(J52&lt;0,-1,MOD(J52,$B$8+$B$10))</f>
        <v>22</v>
      </c>
      <c r="L52" s="23" t="n">
        <f aca="false">IF(J52&lt;0,0,INT(J52/($B$8+$B$10)))</f>
        <v>0</v>
      </c>
      <c r="M52" s="23" t="n">
        <f aca="false">IF($A52&lt;=$G$5,$E$5,$E$5*(1-$H$5)^(L52+1))</f>
        <v>0</v>
      </c>
      <c r="N52" s="13" t="n">
        <f aca="false">IF($A52&lt;=$G$5,$E$5*$F$5/4,IF(K52&gt;=$B$8+$B$9,M52*$B$4*(1+$B$5)^(($G$5+$B$8+L52*($B$8+$B$10))/4)/4,0))</f>
        <v>0</v>
      </c>
      <c r="O52" s="13" t="n">
        <f aca="false">IF($A52&lt;=$G$5,$E$5*$F$5,IF(K52&gt;=$B$8,M52*$B$4*(1+$B$5)^(($G$5+$B$8+L52*($B$8+$B$10))/4),0))</f>
        <v>0</v>
      </c>
      <c r="P52" s="13" t="n">
        <f aca="false">IF($A52&lt;=$G$5,0,IF(K52=0,M52*$B$6*(1+$B$7)^(($G$5+L52*($B$8+$B$10))/4),0)+IF(K52=$B$8,$B$11*$B$4*(1+$B$5)^(($G$5+$B$8+L52*($B$8+$B$10))/4)*M52,0))</f>
        <v>0</v>
      </c>
      <c r="Q52" s="23" t="n">
        <f aca="false">IF($A52&lt;=$G$5,0,IF(K52&lt;$B$8,M52,0))</f>
        <v>0</v>
      </c>
      <c r="R52" s="23" t="n">
        <f aca="false">$A52-$G$6-1</f>
        <v>22</v>
      </c>
      <c r="S52" s="23" t="n">
        <f aca="false">IF(R52&lt;0,-1,MOD(R52,$B$8+$B$10))</f>
        <v>22</v>
      </c>
      <c r="T52" s="23" t="n">
        <f aca="false">IF(R52&lt;0,0,INT(R52/($B$8+$B$10)))</f>
        <v>0</v>
      </c>
      <c r="U52" s="23" t="n">
        <f aca="false">IF($A52&lt;=$G$6,$E$6,$E$6*(1-$H$6)^(T52+1))</f>
        <v>0</v>
      </c>
      <c r="V52" s="13" t="n">
        <f aca="false">IF($A52&lt;=$G$6,$E$6*$F$6/4,IF(S52&gt;=$B$8+$B$9,U52*$B$4*(1+$B$5)^(($G$6+$B$8+T52*($B$8+$B$10))/4)/4,0))</f>
        <v>0</v>
      </c>
      <c r="W52" s="13" t="n">
        <f aca="false">IF($A52&lt;=$G$6,$E$6*$F$6,IF(S52&gt;=$B$8,U52*$B$4*(1+$B$5)^(($G$6+$B$8+T52*($B$8+$B$10))/4),0))</f>
        <v>0</v>
      </c>
      <c r="X52" s="13" t="n">
        <f aca="false">IF($A52&lt;=$G$6,0,IF(S52=0,U52*$B$6*(1+$B$7)^(($G$6+T52*($B$8+$B$10))/4),0)+IF(S52=$B$8,$B$11*$B$4*(1+$B$5)^(($G$6+$B$8+T52*($B$8+$B$10))/4)*U52,0))</f>
        <v>0</v>
      </c>
      <c r="Y52" s="23" t="n">
        <f aca="false">IF($A52&lt;=$G$6,0,IF(S52&lt;$B$8,U52,0))</f>
        <v>0</v>
      </c>
      <c r="Z52" s="23" t="n">
        <f aca="false">$A52-$G$7-1</f>
        <v>22</v>
      </c>
      <c r="AA52" s="23" t="n">
        <f aca="false">IF(Z52&lt;0,-1,MOD(Z52,$B$8+$B$10))</f>
        <v>22</v>
      </c>
      <c r="AB52" s="23" t="n">
        <f aca="false">IF(Z52&lt;0,0,INT(Z52/($B$8+$B$10)))</f>
        <v>0</v>
      </c>
      <c r="AC52" s="23" t="n">
        <f aca="false">IF($A52&lt;=$G$7,$E$7,$E$7*(1-$H$7)^(AB52+1))</f>
        <v>0</v>
      </c>
      <c r="AD52" s="13" t="n">
        <f aca="false">IF($A52&lt;=$G$7,$E$7*$F$7/4,IF(AA52&gt;=$B$8+$B$9,AC52*$B$4*(1+$B$5)^(($G$7+$B$8+AB52*($B$8+$B$10))/4)/4,0))</f>
        <v>0</v>
      </c>
      <c r="AE52" s="13" t="n">
        <f aca="false">IF($A52&lt;=$G$7,$E$7*$F$7,IF(AA52&gt;=$B$8,AC52*$B$4*(1+$B$5)^(($G$7+$B$8+AB52*($B$8+$B$10))/4),0))</f>
        <v>0</v>
      </c>
      <c r="AF52" s="13" t="n">
        <f aca="false">IF($A52&lt;=$G$7,0,IF(AA52=0,AC52*$B$6*(1+$B$7)^(($G$7+AB52*($B$8+$B$10))/4),0)+IF(AA52=$B$8,$B$11*$B$4*(1+$B$5)^(($G$7+$B$8+AB52*($B$8+$B$10))/4)*AC52,0))</f>
        <v>0</v>
      </c>
      <c r="AG52" s="23" t="n">
        <f aca="false">IF($A52&lt;=$G$7,0,IF(AA52&lt;$B$8,AC52,0))</f>
        <v>0</v>
      </c>
      <c r="AH52" s="23" t="n">
        <f aca="false">$A52-$G$8-1</f>
        <v>22</v>
      </c>
      <c r="AI52" s="23" t="n">
        <f aca="false">IF(AH52&lt;0,-1,MOD(AH52,$B$8+$B$10))</f>
        <v>22</v>
      </c>
      <c r="AJ52" s="23" t="n">
        <f aca="false">IF(AH52&lt;0,0,INT(AH52/($B$8+$B$10)))</f>
        <v>0</v>
      </c>
      <c r="AK52" s="23" t="n">
        <f aca="false">IF($A52&lt;=$G$8,$E$8,$E$8*(1-$H$8)^(AJ52+1))</f>
        <v>0</v>
      </c>
      <c r="AL52" s="13" t="n">
        <f aca="false">IF($A52&lt;=$G$8,$E$8*$F$8/4,IF(AI52&gt;=$B$8+$B$9,AK52*$B$4*(1+$B$5)^(($G$8+$B$8+AJ52*($B$8+$B$10))/4)/4,0))</f>
        <v>0</v>
      </c>
      <c r="AM52" s="13" t="n">
        <f aca="false">IF($A52&lt;=$G$8,$E$8*$F$8,IF(AI52&gt;=$B$8,AK52*$B$4*(1+$B$5)^(($G$8+$B$8+AJ52*($B$8+$B$10))/4),0))</f>
        <v>0</v>
      </c>
      <c r="AN52" s="13" t="n">
        <f aca="false">IF($A52&lt;=$G$8,0,IF(AI52=0,AK52*$B$6*(1+$B$7)^(($G$8+AJ52*($B$8+$B$10))/4),0)+IF(AI52=$B$8,$B$11*$B$4*(1+$B$5)^(($G$8+$B$8+AJ52*($B$8+$B$10))/4)*AK52,0))</f>
        <v>0</v>
      </c>
      <c r="AO52" s="23" t="n">
        <f aca="false">IF($A52&lt;=$G$8,0,IF(AI52&lt;$B$8,AK52,0))</f>
        <v>0</v>
      </c>
      <c r="AP52" s="13" t="n">
        <f aca="false">F52+N52+V52+AD52+AL52</f>
        <v>1062321.38407794</v>
      </c>
      <c r="AQ52" s="13" t="n">
        <f aca="false">G52+O52+W52+AE52+AM52</f>
        <v>4249285.53631174</v>
      </c>
      <c r="AR52" s="13" t="n">
        <f aca="false">H52+P52+X52+AF52+AN52+IF($A52=$B$15,$B$14,0)</f>
        <v>0</v>
      </c>
      <c r="AS52" s="23" t="n">
        <f aca="false">I52+Q52+Y52+AG52+AO52</f>
        <v>0</v>
      </c>
      <c r="AT52" s="13" t="n">
        <f aca="false">AP52*(1-$B$12)-AS52*$B$13/4</f>
        <v>998582.101033259</v>
      </c>
      <c r="AU52" s="13" t="n">
        <f aca="false">IF($A52&lt;=$B$23,$B$22*$E$4/$B$23+$E$4*$B$13/4,0)</f>
        <v>0</v>
      </c>
      <c r="AV52" s="13" t="n">
        <f aca="false">AT52-AR52-AU52</f>
        <v>998582.101033259</v>
      </c>
      <c r="AW52" s="23" t="n">
        <f aca="false">(1+$B$16)^(-$A52/4)</f>
        <v>0.651029467887613</v>
      </c>
      <c r="AX52" s="13" t="n">
        <f aca="false">AV52*AW52</f>
        <v>650106.373877777</v>
      </c>
      <c r="AY52" s="13" t="n">
        <f aca="false">AV52</f>
        <v>998582.101033259</v>
      </c>
    </row>
    <row r="53" customFormat="false" ht="15" hidden="false" customHeight="false" outlineLevel="0" collapsed="false">
      <c r="A53" s="0" t="n">
        <v>24</v>
      </c>
      <c r="B53" s="0" t="n">
        <f aca="false">$A53-$G$4-1</f>
        <v>17</v>
      </c>
      <c r="C53" s="0" t="n">
        <f aca="false">IF(B53&lt;0,-1,MOD(B53,$B$8+$B$10))</f>
        <v>17</v>
      </c>
      <c r="D53" s="0" t="n">
        <f aca="false">IF(B53&lt;0,0,INT(B53/($B$8+$B$10)))</f>
        <v>0</v>
      </c>
      <c r="E53" s="0" t="n">
        <f aca="false">IF($A53&lt;=$G$4,$E$4,$E$4*(1-$H$4)^(D53+1))</f>
        <v>12000</v>
      </c>
      <c r="F53" s="13" t="n">
        <f aca="false">IF($A53&lt;=$G$4,$E$4*$F$4/4,IF(C53&gt;=$B$8+$B$9,E53*$B$4*(1+$B$5)^(($G$4+$B$8+D53*($B$8+$B$10))/4)/4,0))</f>
        <v>1062321.38407794</v>
      </c>
      <c r="G53" s="13" t="n">
        <f aca="false">IF($A53&lt;=$G$4,$E$4*$F$4,IF(C53&gt;=$B$8,E53*$B$4*(1+$B$5)^(($G$4+$B$8+D53*($B$8+$B$10))/4),0))</f>
        <v>4249285.53631174</v>
      </c>
      <c r="H53" s="13" t="n">
        <f aca="false">IF($A53&lt;=$G$4,0,IF(C53=0,E53*$B$6*(1+$B$7)^(($G$4+D53*($B$8+$B$10))/4),0)+IF(C53=$B$8,$B$11*$B$4*(1+$B$5)^(($G$4+$B$8+D53*($B$8+$B$10))/4)*E53,0))</f>
        <v>0</v>
      </c>
      <c r="I53" s="23" t="n">
        <f aca="false">IF($A53&lt;=$G$4,0,IF(C53&lt;$B$8,E53,0))</f>
        <v>0</v>
      </c>
      <c r="J53" s="23" t="n">
        <f aca="false">$A53-$G$5-1</f>
        <v>23</v>
      </c>
      <c r="K53" s="23" t="n">
        <f aca="false">IF(J53&lt;0,-1,MOD(J53,$B$8+$B$10))</f>
        <v>23</v>
      </c>
      <c r="L53" s="23" t="n">
        <f aca="false">IF(J53&lt;0,0,INT(J53/($B$8+$B$10)))</f>
        <v>0</v>
      </c>
      <c r="M53" s="23" t="n">
        <f aca="false">IF($A53&lt;=$G$5,$E$5,$E$5*(1-$H$5)^(L53+1))</f>
        <v>0</v>
      </c>
      <c r="N53" s="13" t="n">
        <f aca="false">IF($A53&lt;=$G$5,$E$5*$F$5/4,IF(K53&gt;=$B$8+$B$9,M53*$B$4*(1+$B$5)^(($G$5+$B$8+L53*($B$8+$B$10))/4)/4,0))</f>
        <v>0</v>
      </c>
      <c r="O53" s="13" t="n">
        <f aca="false">IF($A53&lt;=$G$5,$E$5*$F$5,IF(K53&gt;=$B$8,M53*$B$4*(1+$B$5)^(($G$5+$B$8+L53*($B$8+$B$10))/4),0))</f>
        <v>0</v>
      </c>
      <c r="P53" s="13" t="n">
        <f aca="false">IF($A53&lt;=$G$5,0,IF(K53=0,M53*$B$6*(1+$B$7)^(($G$5+L53*($B$8+$B$10))/4),0)+IF(K53=$B$8,$B$11*$B$4*(1+$B$5)^(($G$5+$B$8+L53*($B$8+$B$10))/4)*M53,0))</f>
        <v>0</v>
      </c>
      <c r="Q53" s="23" t="n">
        <f aca="false">IF($A53&lt;=$G$5,0,IF(K53&lt;$B$8,M53,0))</f>
        <v>0</v>
      </c>
      <c r="R53" s="23" t="n">
        <f aca="false">$A53-$G$6-1</f>
        <v>23</v>
      </c>
      <c r="S53" s="23" t="n">
        <f aca="false">IF(R53&lt;0,-1,MOD(R53,$B$8+$B$10))</f>
        <v>23</v>
      </c>
      <c r="T53" s="23" t="n">
        <f aca="false">IF(R53&lt;0,0,INT(R53/($B$8+$B$10)))</f>
        <v>0</v>
      </c>
      <c r="U53" s="23" t="n">
        <f aca="false">IF($A53&lt;=$G$6,$E$6,$E$6*(1-$H$6)^(T53+1))</f>
        <v>0</v>
      </c>
      <c r="V53" s="13" t="n">
        <f aca="false">IF($A53&lt;=$G$6,$E$6*$F$6/4,IF(S53&gt;=$B$8+$B$9,U53*$B$4*(1+$B$5)^(($G$6+$B$8+T53*($B$8+$B$10))/4)/4,0))</f>
        <v>0</v>
      </c>
      <c r="W53" s="13" t="n">
        <f aca="false">IF($A53&lt;=$G$6,$E$6*$F$6,IF(S53&gt;=$B$8,U53*$B$4*(1+$B$5)^(($G$6+$B$8+T53*($B$8+$B$10))/4),0))</f>
        <v>0</v>
      </c>
      <c r="X53" s="13" t="n">
        <f aca="false">IF($A53&lt;=$G$6,0,IF(S53=0,U53*$B$6*(1+$B$7)^(($G$6+T53*($B$8+$B$10))/4),0)+IF(S53=$B$8,$B$11*$B$4*(1+$B$5)^(($G$6+$B$8+T53*($B$8+$B$10))/4)*U53,0))</f>
        <v>0</v>
      </c>
      <c r="Y53" s="23" t="n">
        <f aca="false">IF($A53&lt;=$G$6,0,IF(S53&lt;$B$8,U53,0))</f>
        <v>0</v>
      </c>
      <c r="Z53" s="23" t="n">
        <f aca="false">$A53-$G$7-1</f>
        <v>23</v>
      </c>
      <c r="AA53" s="23" t="n">
        <f aca="false">IF(Z53&lt;0,-1,MOD(Z53,$B$8+$B$10))</f>
        <v>23</v>
      </c>
      <c r="AB53" s="23" t="n">
        <f aca="false">IF(Z53&lt;0,0,INT(Z53/($B$8+$B$10)))</f>
        <v>0</v>
      </c>
      <c r="AC53" s="23" t="n">
        <f aca="false">IF($A53&lt;=$G$7,$E$7,$E$7*(1-$H$7)^(AB53+1))</f>
        <v>0</v>
      </c>
      <c r="AD53" s="13" t="n">
        <f aca="false">IF($A53&lt;=$G$7,$E$7*$F$7/4,IF(AA53&gt;=$B$8+$B$9,AC53*$B$4*(1+$B$5)^(($G$7+$B$8+AB53*($B$8+$B$10))/4)/4,0))</f>
        <v>0</v>
      </c>
      <c r="AE53" s="13" t="n">
        <f aca="false">IF($A53&lt;=$G$7,$E$7*$F$7,IF(AA53&gt;=$B$8,AC53*$B$4*(1+$B$5)^(($G$7+$B$8+AB53*($B$8+$B$10))/4),0))</f>
        <v>0</v>
      </c>
      <c r="AF53" s="13" t="n">
        <f aca="false">IF($A53&lt;=$G$7,0,IF(AA53=0,AC53*$B$6*(1+$B$7)^(($G$7+AB53*($B$8+$B$10))/4),0)+IF(AA53=$B$8,$B$11*$B$4*(1+$B$5)^(($G$7+$B$8+AB53*($B$8+$B$10))/4)*AC53,0))</f>
        <v>0</v>
      </c>
      <c r="AG53" s="23" t="n">
        <f aca="false">IF($A53&lt;=$G$7,0,IF(AA53&lt;$B$8,AC53,0))</f>
        <v>0</v>
      </c>
      <c r="AH53" s="23" t="n">
        <f aca="false">$A53-$G$8-1</f>
        <v>23</v>
      </c>
      <c r="AI53" s="23" t="n">
        <f aca="false">IF(AH53&lt;0,-1,MOD(AH53,$B$8+$B$10))</f>
        <v>23</v>
      </c>
      <c r="AJ53" s="23" t="n">
        <f aca="false">IF(AH53&lt;0,0,INT(AH53/($B$8+$B$10)))</f>
        <v>0</v>
      </c>
      <c r="AK53" s="23" t="n">
        <f aca="false">IF($A53&lt;=$G$8,$E$8,$E$8*(1-$H$8)^(AJ53+1))</f>
        <v>0</v>
      </c>
      <c r="AL53" s="13" t="n">
        <f aca="false">IF($A53&lt;=$G$8,$E$8*$F$8/4,IF(AI53&gt;=$B$8+$B$9,AK53*$B$4*(1+$B$5)^(($G$8+$B$8+AJ53*($B$8+$B$10))/4)/4,0))</f>
        <v>0</v>
      </c>
      <c r="AM53" s="13" t="n">
        <f aca="false">IF($A53&lt;=$G$8,$E$8*$F$8,IF(AI53&gt;=$B$8,AK53*$B$4*(1+$B$5)^(($G$8+$B$8+AJ53*($B$8+$B$10))/4),0))</f>
        <v>0</v>
      </c>
      <c r="AN53" s="13" t="n">
        <f aca="false">IF($A53&lt;=$G$8,0,IF(AI53=0,AK53*$B$6*(1+$B$7)^(($G$8+AJ53*($B$8+$B$10))/4),0)+IF(AI53=$B$8,$B$11*$B$4*(1+$B$5)^(($G$8+$B$8+AJ53*($B$8+$B$10))/4)*AK53,0))</f>
        <v>0</v>
      </c>
      <c r="AO53" s="23" t="n">
        <f aca="false">IF($A53&lt;=$G$8,0,IF(AI53&lt;$B$8,AK53,0))</f>
        <v>0</v>
      </c>
      <c r="AP53" s="13" t="n">
        <f aca="false">F53+N53+V53+AD53+AL53</f>
        <v>1062321.38407794</v>
      </c>
      <c r="AQ53" s="13" t="n">
        <f aca="false">G53+O53+W53+AE53+AM53</f>
        <v>4249285.53631174</v>
      </c>
      <c r="AR53" s="13" t="n">
        <f aca="false">H53+P53+X53+AF53+AN53+IF($A53=$B$15,$B$14,0)</f>
        <v>0</v>
      </c>
      <c r="AS53" s="23" t="n">
        <f aca="false">I53+Q53+Y53+AG53+AO53</f>
        <v>0</v>
      </c>
      <c r="AT53" s="13" t="n">
        <f aca="false">AP53*(1-$B$12)-AS53*$B$13/4</f>
        <v>998582.101033259</v>
      </c>
      <c r="AU53" s="13" t="n">
        <f aca="false">IF($A53&lt;=$B$23,$B$22*$E$4/$B$23+$E$4*$B$13/4,0)</f>
        <v>0</v>
      </c>
      <c r="AV53" s="13" t="n">
        <f aca="false">AT53-AR53-AU53</f>
        <v>998582.101033259</v>
      </c>
      <c r="AW53" s="23" t="n">
        <f aca="false">(1+$B$16)^(-$A53/4)</f>
        <v>0.638993333111354</v>
      </c>
      <c r="AX53" s="13" t="n">
        <f aca="false">AV53*AW53</f>
        <v>638087.305124581</v>
      </c>
      <c r="AY53" s="13" t="n">
        <f aca="false">AV53</f>
        <v>998582.101033259</v>
      </c>
    </row>
    <row r="54" customFormat="false" ht="15" hidden="false" customHeight="false" outlineLevel="0" collapsed="false">
      <c r="A54" s="0" t="n">
        <v>25</v>
      </c>
      <c r="B54" s="0" t="n">
        <f aca="false">$A54-$G$4-1</f>
        <v>18</v>
      </c>
      <c r="C54" s="0" t="n">
        <f aca="false">IF(B54&lt;0,-1,MOD(B54,$B$8+$B$10))</f>
        <v>18</v>
      </c>
      <c r="D54" s="0" t="n">
        <f aca="false">IF(B54&lt;0,0,INT(B54/($B$8+$B$10)))</f>
        <v>0</v>
      </c>
      <c r="E54" s="0" t="n">
        <f aca="false">IF($A54&lt;=$G$4,$E$4,$E$4*(1-$H$4)^(D54+1))</f>
        <v>12000</v>
      </c>
      <c r="F54" s="13" t="n">
        <f aca="false">IF($A54&lt;=$G$4,$E$4*$F$4/4,IF(C54&gt;=$B$8+$B$9,E54*$B$4*(1+$B$5)^(($G$4+$B$8+D54*($B$8+$B$10))/4)/4,0))</f>
        <v>1062321.38407794</v>
      </c>
      <c r="G54" s="13" t="n">
        <f aca="false">IF($A54&lt;=$G$4,$E$4*$F$4,IF(C54&gt;=$B$8,E54*$B$4*(1+$B$5)^(($G$4+$B$8+D54*($B$8+$B$10))/4),0))</f>
        <v>4249285.53631174</v>
      </c>
      <c r="H54" s="13" t="n">
        <f aca="false">IF($A54&lt;=$G$4,0,IF(C54=0,E54*$B$6*(1+$B$7)^(($G$4+D54*($B$8+$B$10))/4),0)+IF(C54=$B$8,$B$11*$B$4*(1+$B$5)^(($G$4+$B$8+D54*($B$8+$B$10))/4)*E54,0))</f>
        <v>0</v>
      </c>
      <c r="I54" s="23" t="n">
        <f aca="false">IF($A54&lt;=$G$4,0,IF(C54&lt;$B$8,E54,0))</f>
        <v>0</v>
      </c>
      <c r="J54" s="23" t="n">
        <f aca="false">$A54-$G$5-1</f>
        <v>24</v>
      </c>
      <c r="K54" s="23" t="n">
        <f aca="false">IF(J54&lt;0,-1,MOD(J54,$B$8+$B$10))</f>
        <v>24</v>
      </c>
      <c r="L54" s="23" t="n">
        <f aca="false">IF(J54&lt;0,0,INT(J54/($B$8+$B$10)))</f>
        <v>0</v>
      </c>
      <c r="M54" s="23" t="n">
        <f aca="false">IF($A54&lt;=$G$5,$E$5,$E$5*(1-$H$5)^(L54+1))</f>
        <v>0</v>
      </c>
      <c r="N54" s="13" t="n">
        <f aca="false">IF($A54&lt;=$G$5,$E$5*$F$5/4,IF(K54&gt;=$B$8+$B$9,M54*$B$4*(1+$B$5)^(($G$5+$B$8+L54*($B$8+$B$10))/4)/4,0))</f>
        <v>0</v>
      </c>
      <c r="O54" s="13" t="n">
        <f aca="false">IF($A54&lt;=$G$5,$E$5*$F$5,IF(K54&gt;=$B$8,M54*$B$4*(1+$B$5)^(($G$5+$B$8+L54*($B$8+$B$10))/4),0))</f>
        <v>0</v>
      </c>
      <c r="P54" s="13" t="n">
        <f aca="false">IF($A54&lt;=$G$5,0,IF(K54=0,M54*$B$6*(1+$B$7)^(($G$5+L54*($B$8+$B$10))/4),0)+IF(K54=$B$8,$B$11*$B$4*(1+$B$5)^(($G$5+$B$8+L54*($B$8+$B$10))/4)*M54,0))</f>
        <v>0</v>
      </c>
      <c r="Q54" s="23" t="n">
        <f aca="false">IF($A54&lt;=$G$5,0,IF(K54&lt;$B$8,M54,0))</f>
        <v>0</v>
      </c>
      <c r="R54" s="23" t="n">
        <f aca="false">$A54-$G$6-1</f>
        <v>24</v>
      </c>
      <c r="S54" s="23" t="n">
        <f aca="false">IF(R54&lt;0,-1,MOD(R54,$B$8+$B$10))</f>
        <v>24</v>
      </c>
      <c r="T54" s="23" t="n">
        <f aca="false">IF(R54&lt;0,0,INT(R54/($B$8+$B$10)))</f>
        <v>0</v>
      </c>
      <c r="U54" s="23" t="n">
        <f aca="false">IF($A54&lt;=$G$6,$E$6,$E$6*(1-$H$6)^(T54+1))</f>
        <v>0</v>
      </c>
      <c r="V54" s="13" t="n">
        <f aca="false">IF($A54&lt;=$G$6,$E$6*$F$6/4,IF(S54&gt;=$B$8+$B$9,U54*$B$4*(1+$B$5)^(($G$6+$B$8+T54*($B$8+$B$10))/4)/4,0))</f>
        <v>0</v>
      </c>
      <c r="W54" s="13" t="n">
        <f aca="false">IF($A54&lt;=$G$6,$E$6*$F$6,IF(S54&gt;=$B$8,U54*$B$4*(1+$B$5)^(($G$6+$B$8+T54*($B$8+$B$10))/4),0))</f>
        <v>0</v>
      </c>
      <c r="X54" s="13" t="n">
        <f aca="false">IF($A54&lt;=$G$6,0,IF(S54=0,U54*$B$6*(1+$B$7)^(($G$6+T54*($B$8+$B$10))/4),0)+IF(S54=$B$8,$B$11*$B$4*(1+$B$5)^(($G$6+$B$8+T54*($B$8+$B$10))/4)*U54,0))</f>
        <v>0</v>
      </c>
      <c r="Y54" s="23" t="n">
        <f aca="false">IF($A54&lt;=$G$6,0,IF(S54&lt;$B$8,U54,0))</f>
        <v>0</v>
      </c>
      <c r="Z54" s="23" t="n">
        <f aca="false">$A54-$G$7-1</f>
        <v>24</v>
      </c>
      <c r="AA54" s="23" t="n">
        <f aca="false">IF(Z54&lt;0,-1,MOD(Z54,$B$8+$B$10))</f>
        <v>24</v>
      </c>
      <c r="AB54" s="23" t="n">
        <f aca="false">IF(Z54&lt;0,0,INT(Z54/($B$8+$B$10)))</f>
        <v>0</v>
      </c>
      <c r="AC54" s="23" t="n">
        <f aca="false">IF($A54&lt;=$G$7,$E$7,$E$7*(1-$H$7)^(AB54+1))</f>
        <v>0</v>
      </c>
      <c r="AD54" s="13" t="n">
        <f aca="false">IF($A54&lt;=$G$7,$E$7*$F$7/4,IF(AA54&gt;=$B$8+$B$9,AC54*$B$4*(1+$B$5)^(($G$7+$B$8+AB54*($B$8+$B$10))/4)/4,0))</f>
        <v>0</v>
      </c>
      <c r="AE54" s="13" t="n">
        <f aca="false">IF($A54&lt;=$G$7,$E$7*$F$7,IF(AA54&gt;=$B$8,AC54*$B$4*(1+$B$5)^(($G$7+$B$8+AB54*($B$8+$B$10))/4),0))</f>
        <v>0</v>
      </c>
      <c r="AF54" s="13" t="n">
        <f aca="false">IF($A54&lt;=$G$7,0,IF(AA54=0,AC54*$B$6*(1+$B$7)^(($G$7+AB54*($B$8+$B$10))/4),0)+IF(AA54=$B$8,$B$11*$B$4*(1+$B$5)^(($G$7+$B$8+AB54*($B$8+$B$10))/4)*AC54,0))</f>
        <v>0</v>
      </c>
      <c r="AG54" s="23" t="n">
        <f aca="false">IF($A54&lt;=$G$7,0,IF(AA54&lt;$B$8,AC54,0))</f>
        <v>0</v>
      </c>
      <c r="AH54" s="23" t="n">
        <f aca="false">$A54-$G$8-1</f>
        <v>24</v>
      </c>
      <c r="AI54" s="23" t="n">
        <f aca="false">IF(AH54&lt;0,-1,MOD(AH54,$B$8+$B$10))</f>
        <v>24</v>
      </c>
      <c r="AJ54" s="23" t="n">
        <f aca="false">IF(AH54&lt;0,0,INT(AH54/($B$8+$B$10)))</f>
        <v>0</v>
      </c>
      <c r="AK54" s="23" t="n">
        <f aca="false">IF($A54&lt;=$G$8,$E$8,$E$8*(1-$H$8)^(AJ54+1))</f>
        <v>0</v>
      </c>
      <c r="AL54" s="13" t="n">
        <f aca="false">IF($A54&lt;=$G$8,$E$8*$F$8/4,IF(AI54&gt;=$B$8+$B$9,AK54*$B$4*(1+$B$5)^(($G$8+$B$8+AJ54*($B$8+$B$10))/4)/4,0))</f>
        <v>0</v>
      </c>
      <c r="AM54" s="13" t="n">
        <f aca="false">IF($A54&lt;=$G$8,$E$8*$F$8,IF(AI54&gt;=$B$8,AK54*$B$4*(1+$B$5)^(($G$8+$B$8+AJ54*($B$8+$B$10))/4),0))</f>
        <v>0</v>
      </c>
      <c r="AN54" s="13" t="n">
        <f aca="false">IF($A54&lt;=$G$8,0,IF(AI54=0,AK54*$B$6*(1+$B$7)^(($G$8+AJ54*($B$8+$B$10))/4),0)+IF(AI54=$B$8,$B$11*$B$4*(1+$B$5)^(($G$8+$B$8+AJ54*($B$8+$B$10))/4)*AK54,0))</f>
        <v>0</v>
      </c>
      <c r="AO54" s="23" t="n">
        <f aca="false">IF($A54&lt;=$G$8,0,IF(AI54&lt;$B$8,AK54,0))</f>
        <v>0</v>
      </c>
      <c r="AP54" s="13" t="n">
        <f aca="false">F54+N54+V54+AD54+AL54</f>
        <v>1062321.38407794</v>
      </c>
      <c r="AQ54" s="13" t="n">
        <f aca="false">G54+O54+W54+AE54+AM54</f>
        <v>4249285.53631174</v>
      </c>
      <c r="AR54" s="13" t="n">
        <f aca="false">H54+P54+X54+AF54+AN54+IF($A54=$B$15,$B$14,0)</f>
        <v>0</v>
      </c>
      <c r="AS54" s="23" t="n">
        <f aca="false">I54+Q54+Y54+AG54+AO54</f>
        <v>0</v>
      </c>
      <c r="AT54" s="13" t="n">
        <f aca="false">AP54*(1-$B$12)-AS54*$B$13/4</f>
        <v>998582.101033259</v>
      </c>
      <c r="AU54" s="13" t="n">
        <f aca="false">IF($A54&lt;=$B$23,$B$22*$E$4/$B$23+$E$4*$B$13/4,0)</f>
        <v>0</v>
      </c>
      <c r="AV54" s="13" t="n">
        <f aca="false">AT54-AR54-AU54</f>
        <v>998582.101033259</v>
      </c>
      <c r="AW54" s="23" t="n">
        <f aca="false">(1+$B$16)^(-$A54/4)</f>
        <v>0.627179720582548</v>
      </c>
      <c r="AX54" s="13" t="n">
        <f aca="false">AV54*AW54</f>
        <v>626290.443104773</v>
      </c>
      <c r="AY54" s="13" t="n">
        <f aca="false">AV54</f>
        <v>998582.101033259</v>
      </c>
    </row>
    <row r="55" customFormat="false" ht="15" hidden="false" customHeight="false" outlineLevel="0" collapsed="false">
      <c r="A55" s="0" t="n">
        <v>26</v>
      </c>
      <c r="B55" s="0" t="n">
        <f aca="false">$A55-$G$4-1</f>
        <v>19</v>
      </c>
      <c r="C55" s="0" t="n">
        <f aca="false">IF(B55&lt;0,-1,MOD(B55,$B$8+$B$10))</f>
        <v>19</v>
      </c>
      <c r="D55" s="0" t="n">
        <f aca="false">IF(B55&lt;0,0,INT(B55/($B$8+$B$10)))</f>
        <v>0</v>
      </c>
      <c r="E55" s="0" t="n">
        <f aca="false">IF($A55&lt;=$G$4,$E$4,$E$4*(1-$H$4)^(D55+1))</f>
        <v>12000</v>
      </c>
      <c r="F55" s="13" t="n">
        <f aca="false">IF($A55&lt;=$G$4,$E$4*$F$4/4,IF(C55&gt;=$B$8+$B$9,E55*$B$4*(1+$B$5)^(($G$4+$B$8+D55*($B$8+$B$10))/4)/4,0))</f>
        <v>1062321.38407794</v>
      </c>
      <c r="G55" s="13" t="n">
        <f aca="false">IF($A55&lt;=$G$4,$E$4*$F$4,IF(C55&gt;=$B$8,E55*$B$4*(1+$B$5)^(($G$4+$B$8+D55*($B$8+$B$10))/4),0))</f>
        <v>4249285.53631174</v>
      </c>
      <c r="H55" s="13" t="n">
        <f aca="false">IF($A55&lt;=$G$4,0,IF(C55=0,E55*$B$6*(1+$B$7)^(($G$4+D55*($B$8+$B$10))/4),0)+IF(C55=$B$8,$B$11*$B$4*(1+$B$5)^(($G$4+$B$8+D55*($B$8+$B$10))/4)*E55,0))</f>
        <v>0</v>
      </c>
      <c r="I55" s="23" t="n">
        <f aca="false">IF($A55&lt;=$G$4,0,IF(C55&lt;$B$8,E55,0))</f>
        <v>0</v>
      </c>
      <c r="J55" s="23" t="n">
        <f aca="false">$A55-$G$5-1</f>
        <v>25</v>
      </c>
      <c r="K55" s="23" t="n">
        <f aca="false">IF(J55&lt;0,-1,MOD(J55,$B$8+$B$10))</f>
        <v>25</v>
      </c>
      <c r="L55" s="23" t="n">
        <f aca="false">IF(J55&lt;0,0,INT(J55/($B$8+$B$10)))</f>
        <v>0</v>
      </c>
      <c r="M55" s="23" t="n">
        <f aca="false">IF($A55&lt;=$G$5,$E$5,$E$5*(1-$H$5)^(L55+1))</f>
        <v>0</v>
      </c>
      <c r="N55" s="13" t="n">
        <f aca="false">IF($A55&lt;=$G$5,$E$5*$F$5/4,IF(K55&gt;=$B$8+$B$9,M55*$B$4*(1+$B$5)^(($G$5+$B$8+L55*($B$8+$B$10))/4)/4,0))</f>
        <v>0</v>
      </c>
      <c r="O55" s="13" t="n">
        <f aca="false">IF($A55&lt;=$G$5,$E$5*$F$5,IF(K55&gt;=$B$8,M55*$B$4*(1+$B$5)^(($G$5+$B$8+L55*($B$8+$B$10))/4),0))</f>
        <v>0</v>
      </c>
      <c r="P55" s="13" t="n">
        <f aca="false">IF($A55&lt;=$G$5,0,IF(K55=0,M55*$B$6*(1+$B$7)^(($G$5+L55*($B$8+$B$10))/4),0)+IF(K55=$B$8,$B$11*$B$4*(1+$B$5)^(($G$5+$B$8+L55*($B$8+$B$10))/4)*M55,0))</f>
        <v>0</v>
      </c>
      <c r="Q55" s="23" t="n">
        <f aca="false">IF($A55&lt;=$G$5,0,IF(K55&lt;$B$8,M55,0))</f>
        <v>0</v>
      </c>
      <c r="R55" s="23" t="n">
        <f aca="false">$A55-$G$6-1</f>
        <v>25</v>
      </c>
      <c r="S55" s="23" t="n">
        <f aca="false">IF(R55&lt;0,-1,MOD(R55,$B$8+$B$10))</f>
        <v>25</v>
      </c>
      <c r="T55" s="23" t="n">
        <f aca="false">IF(R55&lt;0,0,INT(R55/($B$8+$B$10)))</f>
        <v>0</v>
      </c>
      <c r="U55" s="23" t="n">
        <f aca="false">IF($A55&lt;=$G$6,$E$6,$E$6*(1-$H$6)^(T55+1))</f>
        <v>0</v>
      </c>
      <c r="V55" s="13" t="n">
        <f aca="false">IF($A55&lt;=$G$6,$E$6*$F$6/4,IF(S55&gt;=$B$8+$B$9,U55*$B$4*(1+$B$5)^(($G$6+$B$8+T55*($B$8+$B$10))/4)/4,0))</f>
        <v>0</v>
      </c>
      <c r="W55" s="13" t="n">
        <f aca="false">IF($A55&lt;=$G$6,$E$6*$F$6,IF(S55&gt;=$B$8,U55*$B$4*(1+$B$5)^(($G$6+$B$8+T55*($B$8+$B$10))/4),0))</f>
        <v>0</v>
      </c>
      <c r="X55" s="13" t="n">
        <f aca="false">IF($A55&lt;=$G$6,0,IF(S55=0,U55*$B$6*(1+$B$7)^(($G$6+T55*($B$8+$B$10))/4),0)+IF(S55=$B$8,$B$11*$B$4*(1+$B$5)^(($G$6+$B$8+T55*($B$8+$B$10))/4)*U55,0))</f>
        <v>0</v>
      </c>
      <c r="Y55" s="23" t="n">
        <f aca="false">IF($A55&lt;=$G$6,0,IF(S55&lt;$B$8,U55,0))</f>
        <v>0</v>
      </c>
      <c r="Z55" s="23" t="n">
        <f aca="false">$A55-$G$7-1</f>
        <v>25</v>
      </c>
      <c r="AA55" s="23" t="n">
        <f aca="false">IF(Z55&lt;0,-1,MOD(Z55,$B$8+$B$10))</f>
        <v>25</v>
      </c>
      <c r="AB55" s="23" t="n">
        <f aca="false">IF(Z55&lt;0,0,INT(Z55/($B$8+$B$10)))</f>
        <v>0</v>
      </c>
      <c r="AC55" s="23" t="n">
        <f aca="false">IF($A55&lt;=$G$7,$E$7,$E$7*(1-$H$7)^(AB55+1))</f>
        <v>0</v>
      </c>
      <c r="AD55" s="13" t="n">
        <f aca="false">IF($A55&lt;=$G$7,$E$7*$F$7/4,IF(AA55&gt;=$B$8+$B$9,AC55*$B$4*(1+$B$5)^(($G$7+$B$8+AB55*($B$8+$B$10))/4)/4,0))</f>
        <v>0</v>
      </c>
      <c r="AE55" s="13" t="n">
        <f aca="false">IF($A55&lt;=$G$7,$E$7*$F$7,IF(AA55&gt;=$B$8,AC55*$B$4*(1+$B$5)^(($G$7+$B$8+AB55*($B$8+$B$10))/4),0))</f>
        <v>0</v>
      </c>
      <c r="AF55" s="13" t="n">
        <f aca="false">IF($A55&lt;=$G$7,0,IF(AA55=0,AC55*$B$6*(1+$B$7)^(($G$7+AB55*($B$8+$B$10))/4),0)+IF(AA55=$B$8,$B$11*$B$4*(1+$B$5)^(($G$7+$B$8+AB55*($B$8+$B$10))/4)*AC55,0))</f>
        <v>0</v>
      </c>
      <c r="AG55" s="23" t="n">
        <f aca="false">IF($A55&lt;=$G$7,0,IF(AA55&lt;$B$8,AC55,0))</f>
        <v>0</v>
      </c>
      <c r="AH55" s="23" t="n">
        <f aca="false">$A55-$G$8-1</f>
        <v>25</v>
      </c>
      <c r="AI55" s="23" t="n">
        <f aca="false">IF(AH55&lt;0,-1,MOD(AH55,$B$8+$B$10))</f>
        <v>25</v>
      </c>
      <c r="AJ55" s="23" t="n">
        <f aca="false">IF(AH55&lt;0,0,INT(AH55/($B$8+$B$10)))</f>
        <v>0</v>
      </c>
      <c r="AK55" s="23" t="n">
        <f aca="false">IF($A55&lt;=$G$8,$E$8,$E$8*(1-$H$8)^(AJ55+1))</f>
        <v>0</v>
      </c>
      <c r="AL55" s="13" t="n">
        <f aca="false">IF($A55&lt;=$G$8,$E$8*$F$8/4,IF(AI55&gt;=$B$8+$B$9,AK55*$B$4*(1+$B$5)^(($G$8+$B$8+AJ55*($B$8+$B$10))/4)/4,0))</f>
        <v>0</v>
      </c>
      <c r="AM55" s="13" t="n">
        <f aca="false">IF($A55&lt;=$G$8,$E$8*$F$8,IF(AI55&gt;=$B$8,AK55*$B$4*(1+$B$5)^(($G$8+$B$8+AJ55*($B$8+$B$10))/4),0))</f>
        <v>0</v>
      </c>
      <c r="AN55" s="13" t="n">
        <f aca="false">IF($A55&lt;=$G$8,0,IF(AI55=0,AK55*$B$6*(1+$B$7)^(($G$8+AJ55*($B$8+$B$10))/4),0)+IF(AI55=$B$8,$B$11*$B$4*(1+$B$5)^(($G$8+$B$8+AJ55*($B$8+$B$10))/4)*AK55,0))</f>
        <v>0</v>
      </c>
      <c r="AO55" s="23" t="n">
        <f aca="false">IF($A55&lt;=$G$8,0,IF(AI55&lt;$B$8,AK55,0))</f>
        <v>0</v>
      </c>
      <c r="AP55" s="13" t="n">
        <f aca="false">F55+N55+V55+AD55+AL55</f>
        <v>1062321.38407794</v>
      </c>
      <c r="AQ55" s="13" t="n">
        <f aca="false">G55+O55+W55+AE55+AM55</f>
        <v>4249285.53631174</v>
      </c>
      <c r="AR55" s="13" t="n">
        <f aca="false">H55+P55+X55+AF55+AN55+IF($A55=$B$15,$B$14,0)</f>
        <v>0</v>
      </c>
      <c r="AS55" s="23" t="n">
        <f aca="false">I55+Q55+Y55+AG55+AO55</f>
        <v>0</v>
      </c>
      <c r="AT55" s="13" t="n">
        <f aca="false">AP55*(1-$B$12)-AS55*$B$13/4</f>
        <v>998582.101033259</v>
      </c>
      <c r="AU55" s="13" t="n">
        <f aca="false">IF($A55&lt;=$B$23,$B$22*$E$4/$B$23+$E$4*$B$13/4,0)</f>
        <v>0</v>
      </c>
      <c r="AV55" s="13" t="n">
        <f aca="false">AT55-AR55-AU55</f>
        <v>998582.101033259</v>
      </c>
      <c r="AW55" s="23" t="n">
        <f aca="false">(1+$B$16)^(-$A55/4)</f>
        <v>0.615584516343389</v>
      </c>
      <c r="AX55" s="13" t="n">
        <f aca="false">AV55*AW55</f>
        <v>614711.679693724</v>
      </c>
      <c r="AY55" s="13" t="n">
        <f aca="false">AV55</f>
        <v>998582.101033259</v>
      </c>
    </row>
    <row r="56" customFormat="false" ht="15" hidden="false" customHeight="false" outlineLevel="0" collapsed="false">
      <c r="A56" s="0" t="n">
        <v>27</v>
      </c>
      <c r="B56" s="0" t="n">
        <f aca="false">$A56-$G$4-1</f>
        <v>20</v>
      </c>
      <c r="C56" s="0" t="n">
        <f aca="false">IF(B56&lt;0,-1,MOD(B56,$B$8+$B$10))</f>
        <v>20</v>
      </c>
      <c r="D56" s="0" t="n">
        <f aca="false">IF(B56&lt;0,0,INT(B56/($B$8+$B$10)))</f>
        <v>0</v>
      </c>
      <c r="E56" s="0" t="n">
        <f aca="false">IF($A56&lt;=$G$4,$E$4,$E$4*(1-$H$4)^(D56+1))</f>
        <v>12000</v>
      </c>
      <c r="F56" s="13" t="n">
        <f aca="false">IF($A56&lt;=$G$4,$E$4*$F$4/4,IF(C56&gt;=$B$8+$B$9,E56*$B$4*(1+$B$5)^(($G$4+$B$8+D56*($B$8+$B$10))/4)/4,0))</f>
        <v>1062321.38407794</v>
      </c>
      <c r="G56" s="13" t="n">
        <f aca="false">IF($A56&lt;=$G$4,$E$4*$F$4,IF(C56&gt;=$B$8,E56*$B$4*(1+$B$5)^(($G$4+$B$8+D56*($B$8+$B$10))/4),0))</f>
        <v>4249285.53631174</v>
      </c>
      <c r="H56" s="13" t="n">
        <f aca="false">IF($A56&lt;=$G$4,0,IF(C56=0,E56*$B$6*(1+$B$7)^(($G$4+D56*($B$8+$B$10))/4),0)+IF(C56=$B$8,$B$11*$B$4*(1+$B$5)^(($G$4+$B$8+D56*($B$8+$B$10))/4)*E56,0))</f>
        <v>0</v>
      </c>
      <c r="I56" s="23" t="n">
        <f aca="false">IF($A56&lt;=$G$4,0,IF(C56&lt;$B$8,E56,0))</f>
        <v>0</v>
      </c>
      <c r="J56" s="23" t="n">
        <f aca="false">$A56-$G$5-1</f>
        <v>26</v>
      </c>
      <c r="K56" s="23" t="n">
        <f aca="false">IF(J56&lt;0,-1,MOD(J56,$B$8+$B$10))</f>
        <v>26</v>
      </c>
      <c r="L56" s="23" t="n">
        <f aca="false">IF(J56&lt;0,0,INT(J56/($B$8+$B$10)))</f>
        <v>0</v>
      </c>
      <c r="M56" s="23" t="n">
        <f aca="false">IF($A56&lt;=$G$5,$E$5,$E$5*(1-$H$5)^(L56+1))</f>
        <v>0</v>
      </c>
      <c r="N56" s="13" t="n">
        <f aca="false">IF($A56&lt;=$G$5,$E$5*$F$5/4,IF(K56&gt;=$B$8+$B$9,M56*$B$4*(1+$B$5)^(($G$5+$B$8+L56*($B$8+$B$10))/4)/4,0))</f>
        <v>0</v>
      </c>
      <c r="O56" s="13" t="n">
        <f aca="false">IF($A56&lt;=$G$5,$E$5*$F$5,IF(K56&gt;=$B$8,M56*$B$4*(1+$B$5)^(($G$5+$B$8+L56*($B$8+$B$10))/4),0))</f>
        <v>0</v>
      </c>
      <c r="P56" s="13" t="n">
        <f aca="false">IF($A56&lt;=$G$5,0,IF(K56=0,M56*$B$6*(1+$B$7)^(($G$5+L56*($B$8+$B$10))/4),0)+IF(K56=$B$8,$B$11*$B$4*(1+$B$5)^(($G$5+$B$8+L56*($B$8+$B$10))/4)*M56,0))</f>
        <v>0</v>
      </c>
      <c r="Q56" s="23" t="n">
        <f aca="false">IF($A56&lt;=$G$5,0,IF(K56&lt;$B$8,M56,0))</f>
        <v>0</v>
      </c>
      <c r="R56" s="23" t="n">
        <f aca="false">$A56-$G$6-1</f>
        <v>26</v>
      </c>
      <c r="S56" s="23" t="n">
        <f aca="false">IF(R56&lt;0,-1,MOD(R56,$B$8+$B$10))</f>
        <v>26</v>
      </c>
      <c r="T56" s="23" t="n">
        <f aca="false">IF(R56&lt;0,0,INT(R56/($B$8+$B$10)))</f>
        <v>0</v>
      </c>
      <c r="U56" s="23" t="n">
        <f aca="false">IF($A56&lt;=$G$6,$E$6,$E$6*(1-$H$6)^(T56+1))</f>
        <v>0</v>
      </c>
      <c r="V56" s="13" t="n">
        <f aca="false">IF($A56&lt;=$G$6,$E$6*$F$6/4,IF(S56&gt;=$B$8+$B$9,U56*$B$4*(1+$B$5)^(($G$6+$B$8+T56*($B$8+$B$10))/4)/4,0))</f>
        <v>0</v>
      </c>
      <c r="W56" s="13" t="n">
        <f aca="false">IF($A56&lt;=$G$6,$E$6*$F$6,IF(S56&gt;=$B$8,U56*$B$4*(1+$B$5)^(($G$6+$B$8+T56*($B$8+$B$10))/4),0))</f>
        <v>0</v>
      </c>
      <c r="X56" s="13" t="n">
        <f aca="false">IF($A56&lt;=$G$6,0,IF(S56=0,U56*$B$6*(1+$B$7)^(($G$6+T56*($B$8+$B$10))/4),0)+IF(S56=$B$8,$B$11*$B$4*(1+$B$5)^(($G$6+$B$8+T56*($B$8+$B$10))/4)*U56,0))</f>
        <v>0</v>
      </c>
      <c r="Y56" s="23" t="n">
        <f aca="false">IF($A56&lt;=$G$6,0,IF(S56&lt;$B$8,U56,0))</f>
        <v>0</v>
      </c>
      <c r="Z56" s="23" t="n">
        <f aca="false">$A56-$G$7-1</f>
        <v>26</v>
      </c>
      <c r="AA56" s="23" t="n">
        <f aca="false">IF(Z56&lt;0,-1,MOD(Z56,$B$8+$B$10))</f>
        <v>26</v>
      </c>
      <c r="AB56" s="23" t="n">
        <f aca="false">IF(Z56&lt;0,0,INT(Z56/($B$8+$B$10)))</f>
        <v>0</v>
      </c>
      <c r="AC56" s="23" t="n">
        <f aca="false">IF($A56&lt;=$G$7,$E$7,$E$7*(1-$H$7)^(AB56+1))</f>
        <v>0</v>
      </c>
      <c r="AD56" s="13" t="n">
        <f aca="false">IF($A56&lt;=$G$7,$E$7*$F$7/4,IF(AA56&gt;=$B$8+$B$9,AC56*$B$4*(1+$B$5)^(($G$7+$B$8+AB56*($B$8+$B$10))/4)/4,0))</f>
        <v>0</v>
      </c>
      <c r="AE56" s="13" t="n">
        <f aca="false">IF($A56&lt;=$G$7,$E$7*$F$7,IF(AA56&gt;=$B$8,AC56*$B$4*(1+$B$5)^(($G$7+$B$8+AB56*($B$8+$B$10))/4),0))</f>
        <v>0</v>
      </c>
      <c r="AF56" s="13" t="n">
        <f aca="false">IF($A56&lt;=$G$7,0,IF(AA56=0,AC56*$B$6*(1+$B$7)^(($G$7+AB56*($B$8+$B$10))/4),0)+IF(AA56=$B$8,$B$11*$B$4*(1+$B$5)^(($G$7+$B$8+AB56*($B$8+$B$10))/4)*AC56,0))</f>
        <v>0</v>
      </c>
      <c r="AG56" s="23" t="n">
        <f aca="false">IF($A56&lt;=$G$7,0,IF(AA56&lt;$B$8,AC56,0))</f>
        <v>0</v>
      </c>
      <c r="AH56" s="23" t="n">
        <f aca="false">$A56-$G$8-1</f>
        <v>26</v>
      </c>
      <c r="AI56" s="23" t="n">
        <f aca="false">IF(AH56&lt;0,-1,MOD(AH56,$B$8+$B$10))</f>
        <v>26</v>
      </c>
      <c r="AJ56" s="23" t="n">
        <f aca="false">IF(AH56&lt;0,0,INT(AH56/($B$8+$B$10)))</f>
        <v>0</v>
      </c>
      <c r="AK56" s="23" t="n">
        <f aca="false">IF($A56&lt;=$G$8,$E$8,$E$8*(1-$H$8)^(AJ56+1))</f>
        <v>0</v>
      </c>
      <c r="AL56" s="13" t="n">
        <f aca="false">IF($A56&lt;=$G$8,$E$8*$F$8/4,IF(AI56&gt;=$B$8+$B$9,AK56*$B$4*(1+$B$5)^(($G$8+$B$8+AJ56*($B$8+$B$10))/4)/4,0))</f>
        <v>0</v>
      </c>
      <c r="AM56" s="13" t="n">
        <f aca="false">IF($A56&lt;=$G$8,$E$8*$F$8,IF(AI56&gt;=$B$8,AK56*$B$4*(1+$B$5)^(($G$8+$B$8+AJ56*($B$8+$B$10))/4),0))</f>
        <v>0</v>
      </c>
      <c r="AN56" s="13" t="n">
        <f aca="false">IF($A56&lt;=$G$8,0,IF(AI56=0,AK56*$B$6*(1+$B$7)^(($G$8+AJ56*($B$8+$B$10))/4),0)+IF(AI56=$B$8,$B$11*$B$4*(1+$B$5)^(($G$8+$B$8+AJ56*($B$8+$B$10))/4)*AK56,0))</f>
        <v>0</v>
      </c>
      <c r="AO56" s="23" t="n">
        <f aca="false">IF($A56&lt;=$G$8,0,IF(AI56&lt;$B$8,AK56,0))</f>
        <v>0</v>
      </c>
      <c r="AP56" s="13" t="n">
        <f aca="false">F56+N56+V56+AD56+AL56</f>
        <v>1062321.38407794</v>
      </c>
      <c r="AQ56" s="13" t="n">
        <f aca="false">G56+O56+W56+AE56+AM56</f>
        <v>4249285.53631174</v>
      </c>
      <c r="AR56" s="13" t="n">
        <f aca="false">H56+P56+X56+AF56+AN56+IF($A56=$B$15,$B$14,0)</f>
        <v>0</v>
      </c>
      <c r="AS56" s="23" t="n">
        <f aca="false">I56+Q56+Y56+AG56+AO56</f>
        <v>0</v>
      </c>
      <c r="AT56" s="13" t="n">
        <f aca="false">AP56*(1-$B$12)-AS56*$B$13/4</f>
        <v>998582.101033259</v>
      </c>
      <c r="AU56" s="13" t="n">
        <f aca="false">IF($A56&lt;=$B$23,$B$22*$E$4/$B$23+$E$4*$B$13/4,0)</f>
        <v>0</v>
      </c>
      <c r="AV56" s="13" t="n">
        <f aca="false">AT56-AR56-AU56</f>
        <v>998582.101033259</v>
      </c>
      <c r="AW56" s="23" t="n">
        <f aca="false">(1+$B$16)^(-$A56/4)</f>
        <v>0.604203682494304</v>
      </c>
      <c r="AX56" s="13" t="n">
        <f aca="false">AV56*AW56</f>
        <v>603346.982717195</v>
      </c>
      <c r="AY56" s="13" t="n">
        <f aca="false">AV56</f>
        <v>998582.101033259</v>
      </c>
    </row>
    <row r="57" customFormat="false" ht="15" hidden="false" customHeight="false" outlineLevel="0" collapsed="false">
      <c r="A57" s="0" t="n">
        <v>28</v>
      </c>
      <c r="B57" s="0" t="n">
        <f aca="false">$A57-$G$4-1</f>
        <v>21</v>
      </c>
      <c r="C57" s="0" t="n">
        <f aca="false">IF(B57&lt;0,-1,MOD(B57,$B$8+$B$10))</f>
        <v>21</v>
      </c>
      <c r="D57" s="0" t="n">
        <f aca="false">IF(B57&lt;0,0,INT(B57/($B$8+$B$10)))</f>
        <v>0</v>
      </c>
      <c r="E57" s="0" t="n">
        <f aca="false">IF($A57&lt;=$G$4,$E$4,$E$4*(1-$H$4)^(D57+1))</f>
        <v>12000</v>
      </c>
      <c r="F57" s="13" t="n">
        <f aca="false">IF($A57&lt;=$G$4,$E$4*$F$4/4,IF(C57&gt;=$B$8+$B$9,E57*$B$4*(1+$B$5)^(($G$4+$B$8+D57*($B$8+$B$10))/4)/4,0))</f>
        <v>1062321.38407794</v>
      </c>
      <c r="G57" s="13" t="n">
        <f aca="false">IF($A57&lt;=$G$4,$E$4*$F$4,IF(C57&gt;=$B$8,E57*$B$4*(1+$B$5)^(($G$4+$B$8+D57*($B$8+$B$10))/4),0))</f>
        <v>4249285.53631174</v>
      </c>
      <c r="H57" s="13" t="n">
        <f aca="false">IF($A57&lt;=$G$4,0,IF(C57=0,E57*$B$6*(1+$B$7)^(($G$4+D57*($B$8+$B$10))/4),0)+IF(C57=$B$8,$B$11*$B$4*(1+$B$5)^(($G$4+$B$8+D57*($B$8+$B$10))/4)*E57,0))</f>
        <v>0</v>
      </c>
      <c r="I57" s="23" t="n">
        <f aca="false">IF($A57&lt;=$G$4,0,IF(C57&lt;$B$8,E57,0))</f>
        <v>0</v>
      </c>
      <c r="J57" s="23" t="n">
        <f aca="false">$A57-$G$5-1</f>
        <v>27</v>
      </c>
      <c r="K57" s="23" t="n">
        <f aca="false">IF(J57&lt;0,-1,MOD(J57,$B$8+$B$10))</f>
        <v>27</v>
      </c>
      <c r="L57" s="23" t="n">
        <f aca="false">IF(J57&lt;0,0,INT(J57/($B$8+$B$10)))</f>
        <v>0</v>
      </c>
      <c r="M57" s="23" t="n">
        <f aca="false">IF($A57&lt;=$G$5,$E$5,$E$5*(1-$H$5)^(L57+1))</f>
        <v>0</v>
      </c>
      <c r="N57" s="13" t="n">
        <f aca="false">IF($A57&lt;=$G$5,$E$5*$F$5/4,IF(K57&gt;=$B$8+$B$9,M57*$B$4*(1+$B$5)^(($G$5+$B$8+L57*($B$8+$B$10))/4)/4,0))</f>
        <v>0</v>
      </c>
      <c r="O57" s="13" t="n">
        <f aca="false">IF($A57&lt;=$G$5,$E$5*$F$5,IF(K57&gt;=$B$8,M57*$B$4*(1+$B$5)^(($G$5+$B$8+L57*($B$8+$B$10))/4),0))</f>
        <v>0</v>
      </c>
      <c r="P57" s="13" t="n">
        <f aca="false">IF($A57&lt;=$G$5,0,IF(K57=0,M57*$B$6*(1+$B$7)^(($G$5+L57*($B$8+$B$10))/4),0)+IF(K57=$B$8,$B$11*$B$4*(1+$B$5)^(($G$5+$B$8+L57*($B$8+$B$10))/4)*M57,0))</f>
        <v>0</v>
      </c>
      <c r="Q57" s="23" t="n">
        <f aca="false">IF($A57&lt;=$G$5,0,IF(K57&lt;$B$8,M57,0))</f>
        <v>0</v>
      </c>
      <c r="R57" s="23" t="n">
        <f aca="false">$A57-$G$6-1</f>
        <v>27</v>
      </c>
      <c r="S57" s="23" t="n">
        <f aca="false">IF(R57&lt;0,-1,MOD(R57,$B$8+$B$10))</f>
        <v>27</v>
      </c>
      <c r="T57" s="23" t="n">
        <f aca="false">IF(R57&lt;0,0,INT(R57/($B$8+$B$10)))</f>
        <v>0</v>
      </c>
      <c r="U57" s="23" t="n">
        <f aca="false">IF($A57&lt;=$G$6,$E$6,$E$6*(1-$H$6)^(T57+1))</f>
        <v>0</v>
      </c>
      <c r="V57" s="13" t="n">
        <f aca="false">IF($A57&lt;=$G$6,$E$6*$F$6/4,IF(S57&gt;=$B$8+$B$9,U57*$B$4*(1+$B$5)^(($G$6+$B$8+T57*($B$8+$B$10))/4)/4,0))</f>
        <v>0</v>
      </c>
      <c r="W57" s="13" t="n">
        <f aca="false">IF($A57&lt;=$G$6,$E$6*$F$6,IF(S57&gt;=$B$8,U57*$B$4*(1+$B$5)^(($G$6+$B$8+T57*($B$8+$B$10))/4),0))</f>
        <v>0</v>
      </c>
      <c r="X57" s="13" t="n">
        <f aca="false">IF($A57&lt;=$G$6,0,IF(S57=0,U57*$B$6*(1+$B$7)^(($G$6+T57*($B$8+$B$10))/4),0)+IF(S57=$B$8,$B$11*$B$4*(1+$B$5)^(($G$6+$B$8+T57*($B$8+$B$10))/4)*U57,0))</f>
        <v>0</v>
      </c>
      <c r="Y57" s="23" t="n">
        <f aca="false">IF($A57&lt;=$G$6,0,IF(S57&lt;$B$8,U57,0))</f>
        <v>0</v>
      </c>
      <c r="Z57" s="23" t="n">
        <f aca="false">$A57-$G$7-1</f>
        <v>27</v>
      </c>
      <c r="AA57" s="23" t="n">
        <f aca="false">IF(Z57&lt;0,-1,MOD(Z57,$B$8+$B$10))</f>
        <v>27</v>
      </c>
      <c r="AB57" s="23" t="n">
        <f aca="false">IF(Z57&lt;0,0,INT(Z57/($B$8+$B$10)))</f>
        <v>0</v>
      </c>
      <c r="AC57" s="23" t="n">
        <f aca="false">IF($A57&lt;=$G$7,$E$7,$E$7*(1-$H$7)^(AB57+1))</f>
        <v>0</v>
      </c>
      <c r="AD57" s="13" t="n">
        <f aca="false">IF($A57&lt;=$G$7,$E$7*$F$7/4,IF(AA57&gt;=$B$8+$B$9,AC57*$B$4*(1+$B$5)^(($G$7+$B$8+AB57*($B$8+$B$10))/4)/4,0))</f>
        <v>0</v>
      </c>
      <c r="AE57" s="13" t="n">
        <f aca="false">IF($A57&lt;=$G$7,$E$7*$F$7,IF(AA57&gt;=$B$8,AC57*$B$4*(1+$B$5)^(($G$7+$B$8+AB57*($B$8+$B$10))/4),0))</f>
        <v>0</v>
      </c>
      <c r="AF57" s="13" t="n">
        <f aca="false">IF($A57&lt;=$G$7,0,IF(AA57=0,AC57*$B$6*(1+$B$7)^(($G$7+AB57*($B$8+$B$10))/4),0)+IF(AA57=$B$8,$B$11*$B$4*(1+$B$5)^(($G$7+$B$8+AB57*($B$8+$B$10))/4)*AC57,0))</f>
        <v>0</v>
      </c>
      <c r="AG57" s="23" t="n">
        <f aca="false">IF($A57&lt;=$G$7,0,IF(AA57&lt;$B$8,AC57,0))</f>
        <v>0</v>
      </c>
      <c r="AH57" s="23" t="n">
        <f aca="false">$A57-$G$8-1</f>
        <v>27</v>
      </c>
      <c r="AI57" s="23" t="n">
        <f aca="false">IF(AH57&lt;0,-1,MOD(AH57,$B$8+$B$10))</f>
        <v>27</v>
      </c>
      <c r="AJ57" s="23" t="n">
        <f aca="false">IF(AH57&lt;0,0,INT(AH57/($B$8+$B$10)))</f>
        <v>0</v>
      </c>
      <c r="AK57" s="23" t="n">
        <f aca="false">IF($A57&lt;=$G$8,$E$8,$E$8*(1-$H$8)^(AJ57+1))</f>
        <v>0</v>
      </c>
      <c r="AL57" s="13" t="n">
        <f aca="false">IF($A57&lt;=$G$8,$E$8*$F$8/4,IF(AI57&gt;=$B$8+$B$9,AK57*$B$4*(1+$B$5)^(($G$8+$B$8+AJ57*($B$8+$B$10))/4)/4,0))</f>
        <v>0</v>
      </c>
      <c r="AM57" s="13" t="n">
        <f aca="false">IF($A57&lt;=$G$8,$E$8*$F$8,IF(AI57&gt;=$B$8,AK57*$B$4*(1+$B$5)^(($G$8+$B$8+AJ57*($B$8+$B$10))/4),0))</f>
        <v>0</v>
      </c>
      <c r="AN57" s="13" t="n">
        <f aca="false">IF($A57&lt;=$G$8,0,IF(AI57=0,AK57*$B$6*(1+$B$7)^(($G$8+AJ57*($B$8+$B$10))/4),0)+IF(AI57=$B$8,$B$11*$B$4*(1+$B$5)^(($G$8+$B$8+AJ57*($B$8+$B$10))/4)*AK57,0))</f>
        <v>0</v>
      </c>
      <c r="AO57" s="23" t="n">
        <f aca="false">IF($A57&lt;=$G$8,0,IF(AI57&lt;$B$8,AK57,0))</f>
        <v>0</v>
      </c>
      <c r="AP57" s="13" t="n">
        <f aca="false">F57+N57+V57+AD57+AL57</f>
        <v>1062321.38407794</v>
      </c>
      <c r="AQ57" s="13" t="n">
        <f aca="false">G57+O57+W57+AE57+AM57</f>
        <v>4249285.53631174</v>
      </c>
      <c r="AR57" s="13" t="n">
        <f aca="false">H57+P57+X57+AF57+AN57+IF($A57=$B$15,$B$14,0)</f>
        <v>0</v>
      </c>
      <c r="AS57" s="23" t="n">
        <f aca="false">I57+Q57+Y57+AG57+AO57</f>
        <v>0</v>
      </c>
      <c r="AT57" s="13" t="n">
        <f aca="false">AP57*(1-$B$12)-AS57*$B$13/4</f>
        <v>998582.101033259</v>
      </c>
      <c r="AU57" s="13" t="n">
        <f aca="false">IF($A57&lt;=$B$23,$B$22*$E$4/$B$23+$E$4*$B$13/4,0)</f>
        <v>0</v>
      </c>
      <c r="AV57" s="13" t="n">
        <f aca="false">AT57-AR57-AU57</f>
        <v>998582.101033259</v>
      </c>
      <c r="AW57" s="23" t="n">
        <f aca="false">(1+$B$16)^(-$A57/4)</f>
        <v>0.5930332557878</v>
      </c>
      <c r="AX57" s="13" t="n">
        <f aca="false">AV57*AW57</f>
        <v>592192.394547175</v>
      </c>
      <c r="AY57" s="13" t="n">
        <f aca="false">AV57</f>
        <v>998582.101033259</v>
      </c>
    </row>
    <row r="58" customFormat="false" ht="15" hidden="false" customHeight="false" outlineLevel="0" collapsed="false">
      <c r="A58" s="0" t="n">
        <v>29</v>
      </c>
      <c r="B58" s="0" t="n">
        <f aca="false">$A58-$G$4-1</f>
        <v>22</v>
      </c>
      <c r="C58" s="0" t="n">
        <f aca="false">IF(B58&lt;0,-1,MOD(B58,$B$8+$B$10))</f>
        <v>22</v>
      </c>
      <c r="D58" s="0" t="n">
        <f aca="false">IF(B58&lt;0,0,INT(B58/($B$8+$B$10)))</f>
        <v>0</v>
      </c>
      <c r="E58" s="0" t="n">
        <f aca="false">IF($A58&lt;=$G$4,$E$4,$E$4*(1-$H$4)^(D58+1))</f>
        <v>12000</v>
      </c>
      <c r="F58" s="13" t="n">
        <f aca="false">IF($A58&lt;=$G$4,$E$4*$F$4/4,IF(C58&gt;=$B$8+$B$9,E58*$B$4*(1+$B$5)^(($G$4+$B$8+D58*($B$8+$B$10))/4)/4,0))</f>
        <v>1062321.38407794</v>
      </c>
      <c r="G58" s="13" t="n">
        <f aca="false">IF($A58&lt;=$G$4,$E$4*$F$4,IF(C58&gt;=$B$8,E58*$B$4*(1+$B$5)^(($G$4+$B$8+D58*($B$8+$B$10))/4),0))</f>
        <v>4249285.53631174</v>
      </c>
      <c r="H58" s="13" t="n">
        <f aca="false">IF($A58&lt;=$G$4,0,IF(C58=0,E58*$B$6*(1+$B$7)^(($G$4+D58*($B$8+$B$10))/4),0)+IF(C58=$B$8,$B$11*$B$4*(1+$B$5)^(($G$4+$B$8+D58*($B$8+$B$10))/4)*E58,0))</f>
        <v>0</v>
      </c>
      <c r="I58" s="23" t="n">
        <f aca="false">IF($A58&lt;=$G$4,0,IF(C58&lt;$B$8,E58,0))</f>
        <v>0</v>
      </c>
      <c r="J58" s="23" t="n">
        <f aca="false">$A58-$G$5-1</f>
        <v>28</v>
      </c>
      <c r="K58" s="23" t="n">
        <f aca="false">IF(J58&lt;0,-1,MOD(J58,$B$8+$B$10))</f>
        <v>28</v>
      </c>
      <c r="L58" s="23" t="n">
        <f aca="false">IF(J58&lt;0,0,INT(J58/($B$8+$B$10)))</f>
        <v>0</v>
      </c>
      <c r="M58" s="23" t="n">
        <f aca="false">IF($A58&lt;=$G$5,$E$5,$E$5*(1-$H$5)^(L58+1))</f>
        <v>0</v>
      </c>
      <c r="N58" s="13" t="n">
        <f aca="false">IF($A58&lt;=$G$5,$E$5*$F$5/4,IF(K58&gt;=$B$8+$B$9,M58*$B$4*(1+$B$5)^(($G$5+$B$8+L58*($B$8+$B$10))/4)/4,0))</f>
        <v>0</v>
      </c>
      <c r="O58" s="13" t="n">
        <f aca="false">IF($A58&lt;=$G$5,$E$5*$F$5,IF(K58&gt;=$B$8,M58*$B$4*(1+$B$5)^(($G$5+$B$8+L58*($B$8+$B$10))/4),0))</f>
        <v>0</v>
      </c>
      <c r="P58" s="13" t="n">
        <f aca="false">IF($A58&lt;=$G$5,0,IF(K58=0,M58*$B$6*(1+$B$7)^(($G$5+L58*($B$8+$B$10))/4),0)+IF(K58=$B$8,$B$11*$B$4*(1+$B$5)^(($G$5+$B$8+L58*($B$8+$B$10))/4)*M58,0))</f>
        <v>0</v>
      </c>
      <c r="Q58" s="23" t="n">
        <f aca="false">IF($A58&lt;=$G$5,0,IF(K58&lt;$B$8,M58,0))</f>
        <v>0</v>
      </c>
      <c r="R58" s="23" t="n">
        <f aca="false">$A58-$G$6-1</f>
        <v>28</v>
      </c>
      <c r="S58" s="23" t="n">
        <f aca="false">IF(R58&lt;0,-1,MOD(R58,$B$8+$B$10))</f>
        <v>28</v>
      </c>
      <c r="T58" s="23" t="n">
        <f aca="false">IF(R58&lt;0,0,INT(R58/($B$8+$B$10)))</f>
        <v>0</v>
      </c>
      <c r="U58" s="23" t="n">
        <f aca="false">IF($A58&lt;=$G$6,$E$6,$E$6*(1-$H$6)^(T58+1))</f>
        <v>0</v>
      </c>
      <c r="V58" s="13" t="n">
        <f aca="false">IF($A58&lt;=$G$6,$E$6*$F$6/4,IF(S58&gt;=$B$8+$B$9,U58*$B$4*(1+$B$5)^(($G$6+$B$8+T58*($B$8+$B$10))/4)/4,0))</f>
        <v>0</v>
      </c>
      <c r="W58" s="13" t="n">
        <f aca="false">IF($A58&lt;=$G$6,$E$6*$F$6,IF(S58&gt;=$B$8,U58*$B$4*(1+$B$5)^(($G$6+$B$8+T58*($B$8+$B$10))/4),0))</f>
        <v>0</v>
      </c>
      <c r="X58" s="13" t="n">
        <f aca="false">IF($A58&lt;=$G$6,0,IF(S58=0,U58*$B$6*(1+$B$7)^(($G$6+T58*($B$8+$B$10))/4),0)+IF(S58=$B$8,$B$11*$B$4*(1+$B$5)^(($G$6+$B$8+T58*($B$8+$B$10))/4)*U58,0))</f>
        <v>0</v>
      </c>
      <c r="Y58" s="23" t="n">
        <f aca="false">IF($A58&lt;=$G$6,0,IF(S58&lt;$B$8,U58,0))</f>
        <v>0</v>
      </c>
      <c r="Z58" s="23" t="n">
        <f aca="false">$A58-$G$7-1</f>
        <v>28</v>
      </c>
      <c r="AA58" s="23" t="n">
        <f aca="false">IF(Z58&lt;0,-1,MOD(Z58,$B$8+$B$10))</f>
        <v>28</v>
      </c>
      <c r="AB58" s="23" t="n">
        <f aca="false">IF(Z58&lt;0,0,INT(Z58/($B$8+$B$10)))</f>
        <v>0</v>
      </c>
      <c r="AC58" s="23" t="n">
        <f aca="false">IF($A58&lt;=$G$7,$E$7,$E$7*(1-$H$7)^(AB58+1))</f>
        <v>0</v>
      </c>
      <c r="AD58" s="13" t="n">
        <f aca="false">IF($A58&lt;=$G$7,$E$7*$F$7/4,IF(AA58&gt;=$B$8+$B$9,AC58*$B$4*(1+$B$5)^(($G$7+$B$8+AB58*($B$8+$B$10))/4)/4,0))</f>
        <v>0</v>
      </c>
      <c r="AE58" s="13" t="n">
        <f aca="false">IF($A58&lt;=$G$7,$E$7*$F$7,IF(AA58&gt;=$B$8,AC58*$B$4*(1+$B$5)^(($G$7+$B$8+AB58*($B$8+$B$10))/4),0))</f>
        <v>0</v>
      </c>
      <c r="AF58" s="13" t="n">
        <f aca="false">IF($A58&lt;=$G$7,0,IF(AA58=0,AC58*$B$6*(1+$B$7)^(($G$7+AB58*($B$8+$B$10))/4),0)+IF(AA58=$B$8,$B$11*$B$4*(1+$B$5)^(($G$7+$B$8+AB58*($B$8+$B$10))/4)*AC58,0))</f>
        <v>0</v>
      </c>
      <c r="AG58" s="23" t="n">
        <f aca="false">IF($A58&lt;=$G$7,0,IF(AA58&lt;$B$8,AC58,0))</f>
        <v>0</v>
      </c>
      <c r="AH58" s="23" t="n">
        <f aca="false">$A58-$G$8-1</f>
        <v>28</v>
      </c>
      <c r="AI58" s="23" t="n">
        <f aca="false">IF(AH58&lt;0,-1,MOD(AH58,$B$8+$B$10))</f>
        <v>28</v>
      </c>
      <c r="AJ58" s="23" t="n">
        <f aca="false">IF(AH58&lt;0,0,INT(AH58/($B$8+$B$10)))</f>
        <v>0</v>
      </c>
      <c r="AK58" s="23" t="n">
        <f aca="false">IF($A58&lt;=$G$8,$E$8,$E$8*(1-$H$8)^(AJ58+1))</f>
        <v>0</v>
      </c>
      <c r="AL58" s="13" t="n">
        <f aca="false">IF($A58&lt;=$G$8,$E$8*$F$8/4,IF(AI58&gt;=$B$8+$B$9,AK58*$B$4*(1+$B$5)^(($G$8+$B$8+AJ58*($B$8+$B$10))/4)/4,0))</f>
        <v>0</v>
      </c>
      <c r="AM58" s="13" t="n">
        <f aca="false">IF($A58&lt;=$G$8,$E$8*$F$8,IF(AI58&gt;=$B$8,AK58*$B$4*(1+$B$5)^(($G$8+$B$8+AJ58*($B$8+$B$10))/4),0))</f>
        <v>0</v>
      </c>
      <c r="AN58" s="13" t="n">
        <f aca="false">IF($A58&lt;=$G$8,0,IF(AI58=0,AK58*$B$6*(1+$B$7)^(($G$8+AJ58*($B$8+$B$10))/4),0)+IF(AI58=$B$8,$B$11*$B$4*(1+$B$5)^(($G$8+$B$8+AJ58*($B$8+$B$10))/4)*AK58,0))</f>
        <v>0</v>
      </c>
      <c r="AO58" s="23" t="n">
        <f aca="false">IF($A58&lt;=$G$8,0,IF(AI58&lt;$B$8,AK58,0))</f>
        <v>0</v>
      </c>
      <c r="AP58" s="13" t="n">
        <f aca="false">F58+N58+V58+AD58+AL58</f>
        <v>1062321.38407794</v>
      </c>
      <c r="AQ58" s="13" t="n">
        <f aca="false">G58+O58+W58+AE58+AM58</f>
        <v>4249285.53631174</v>
      </c>
      <c r="AR58" s="13" t="n">
        <f aca="false">H58+P58+X58+AF58+AN58+IF($A58=$B$15,$B$14,0)</f>
        <v>0</v>
      </c>
      <c r="AS58" s="23" t="n">
        <f aca="false">I58+Q58+Y58+AG58+AO58</f>
        <v>0</v>
      </c>
      <c r="AT58" s="13" t="n">
        <f aca="false">AP58*(1-$B$12)-AS58*$B$13/4</f>
        <v>998582.101033259</v>
      </c>
      <c r="AU58" s="13" t="n">
        <f aca="false">IF($A58&lt;=$B$23,$B$22*$E$4/$B$23+$E$4*$B$13/4,0)</f>
        <v>0</v>
      </c>
      <c r="AV58" s="13" t="n">
        <f aca="false">AT58-AR58-AU58</f>
        <v>998582.101033259</v>
      </c>
      <c r="AW58" s="23" t="n">
        <f aca="false">(1+$B$16)^(-$A58/4)</f>
        <v>0.582069346248305</v>
      </c>
      <c r="AX58" s="13" t="n">
        <f aca="false">AV58*AW58</f>
        <v>581244.030723688</v>
      </c>
      <c r="AY58" s="13" t="n">
        <f aca="false">AV58</f>
        <v>998582.101033259</v>
      </c>
    </row>
    <row r="59" customFormat="false" ht="15" hidden="false" customHeight="false" outlineLevel="0" collapsed="false">
      <c r="A59" s="0" t="n">
        <v>30</v>
      </c>
      <c r="B59" s="0" t="n">
        <f aca="false">$A59-$G$4-1</f>
        <v>23</v>
      </c>
      <c r="C59" s="0" t="n">
        <f aca="false">IF(B59&lt;0,-1,MOD(B59,$B$8+$B$10))</f>
        <v>23</v>
      </c>
      <c r="D59" s="0" t="n">
        <f aca="false">IF(B59&lt;0,0,INT(B59/($B$8+$B$10)))</f>
        <v>0</v>
      </c>
      <c r="E59" s="0" t="n">
        <f aca="false">IF($A59&lt;=$G$4,$E$4,$E$4*(1-$H$4)^(D59+1))</f>
        <v>12000</v>
      </c>
      <c r="F59" s="13" t="n">
        <f aca="false">IF($A59&lt;=$G$4,$E$4*$F$4/4,IF(C59&gt;=$B$8+$B$9,E59*$B$4*(1+$B$5)^(($G$4+$B$8+D59*($B$8+$B$10))/4)/4,0))</f>
        <v>1062321.38407794</v>
      </c>
      <c r="G59" s="13" t="n">
        <f aca="false">IF($A59&lt;=$G$4,$E$4*$F$4,IF(C59&gt;=$B$8,E59*$B$4*(1+$B$5)^(($G$4+$B$8+D59*($B$8+$B$10))/4),0))</f>
        <v>4249285.53631174</v>
      </c>
      <c r="H59" s="13" t="n">
        <f aca="false">IF($A59&lt;=$G$4,0,IF(C59=0,E59*$B$6*(1+$B$7)^(($G$4+D59*($B$8+$B$10))/4),0)+IF(C59=$B$8,$B$11*$B$4*(1+$B$5)^(($G$4+$B$8+D59*($B$8+$B$10))/4)*E59,0))</f>
        <v>0</v>
      </c>
      <c r="I59" s="23" t="n">
        <f aca="false">IF($A59&lt;=$G$4,0,IF(C59&lt;$B$8,E59,0))</f>
        <v>0</v>
      </c>
      <c r="J59" s="23" t="n">
        <f aca="false">$A59-$G$5-1</f>
        <v>29</v>
      </c>
      <c r="K59" s="23" t="n">
        <f aca="false">IF(J59&lt;0,-1,MOD(J59,$B$8+$B$10))</f>
        <v>29</v>
      </c>
      <c r="L59" s="23" t="n">
        <f aca="false">IF(J59&lt;0,0,INT(J59/($B$8+$B$10)))</f>
        <v>0</v>
      </c>
      <c r="M59" s="23" t="n">
        <f aca="false">IF($A59&lt;=$G$5,$E$5,$E$5*(1-$H$5)^(L59+1))</f>
        <v>0</v>
      </c>
      <c r="N59" s="13" t="n">
        <f aca="false">IF($A59&lt;=$G$5,$E$5*$F$5/4,IF(K59&gt;=$B$8+$B$9,M59*$B$4*(1+$B$5)^(($G$5+$B$8+L59*($B$8+$B$10))/4)/4,0))</f>
        <v>0</v>
      </c>
      <c r="O59" s="13" t="n">
        <f aca="false">IF($A59&lt;=$G$5,$E$5*$F$5,IF(K59&gt;=$B$8,M59*$B$4*(1+$B$5)^(($G$5+$B$8+L59*($B$8+$B$10))/4),0))</f>
        <v>0</v>
      </c>
      <c r="P59" s="13" t="n">
        <f aca="false">IF($A59&lt;=$G$5,0,IF(K59=0,M59*$B$6*(1+$B$7)^(($G$5+L59*($B$8+$B$10))/4),0)+IF(K59=$B$8,$B$11*$B$4*(1+$B$5)^(($G$5+$B$8+L59*($B$8+$B$10))/4)*M59,0))</f>
        <v>0</v>
      </c>
      <c r="Q59" s="23" t="n">
        <f aca="false">IF($A59&lt;=$G$5,0,IF(K59&lt;$B$8,M59,0))</f>
        <v>0</v>
      </c>
      <c r="R59" s="23" t="n">
        <f aca="false">$A59-$G$6-1</f>
        <v>29</v>
      </c>
      <c r="S59" s="23" t="n">
        <f aca="false">IF(R59&lt;0,-1,MOD(R59,$B$8+$B$10))</f>
        <v>29</v>
      </c>
      <c r="T59" s="23" t="n">
        <f aca="false">IF(R59&lt;0,0,INT(R59/($B$8+$B$10)))</f>
        <v>0</v>
      </c>
      <c r="U59" s="23" t="n">
        <f aca="false">IF($A59&lt;=$G$6,$E$6,$E$6*(1-$H$6)^(T59+1))</f>
        <v>0</v>
      </c>
      <c r="V59" s="13" t="n">
        <f aca="false">IF($A59&lt;=$G$6,$E$6*$F$6/4,IF(S59&gt;=$B$8+$B$9,U59*$B$4*(1+$B$5)^(($G$6+$B$8+T59*($B$8+$B$10))/4)/4,0))</f>
        <v>0</v>
      </c>
      <c r="W59" s="13" t="n">
        <f aca="false">IF($A59&lt;=$G$6,$E$6*$F$6,IF(S59&gt;=$B$8,U59*$B$4*(1+$B$5)^(($G$6+$B$8+T59*($B$8+$B$10))/4),0))</f>
        <v>0</v>
      </c>
      <c r="X59" s="13" t="n">
        <f aca="false">IF($A59&lt;=$G$6,0,IF(S59=0,U59*$B$6*(1+$B$7)^(($G$6+T59*($B$8+$B$10))/4),0)+IF(S59=$B$8,$B$11*$B$4*(1+$B$5)^(($G$6+$B$8+T59*($B$8+$B$10))/4)*U59,0))</f>
        <v>0</v>
      </c>
      <c r="Y59" s="23" t="n">
        <f aca="false">IF($A59&lt;=$G$6,0,IF(S59&lt;$B$8,U59,0))</f>
        <v>0</v>
      </c>
      <c r="Z59" s="23" t="n">
        <f aca="false">$A59-$G$7-1</f>
        <v>29</v>
      </c>
      <c r="AA59" s="23" t="n">
        <f aca="false">IF(Z59&lt;0,-1,MOD(Z59,$B$8+$B$10))</f>
        <v>29</v>
      </c>
      <c r="AB59" s="23" t="n">
        <f aca="false">IF(Z59&lt;0,0,INT(Z59/($B$8+$B$10)))</f>
        <v>0</v>
      </c>
      <c r="AC59" s="23" t="n">
        <f aca="false">IF($A59&lt;=$G$7,$E$7,$E$7*(1-$H$7)^(AB59+1))</f>
        <v>0</v>
      </c>
      <c r="AD59" s="13" t="n">
        <f aca="false">IF($A59&lt;=$G$7,$E$7*$F$7/4,IF(AA59&gt;=$B$8+$B$9,AC59*$B$4*(1+$B$5)^(($G$7+$B$8+AB59*($B$8+$B$10))/4)/4,0))</f>
        <v>0</v>
      </c>
      <c r="AE59" s="13" t="n">
        <f aca="false">IF($A59&lt;=$G$7,$E$7*$F$7,IF(AA59&gt;=$B$8,AC59*$B$4*(1+$B$5)^(($G$7+$B$8+AB59*($B$8+$B$10))/4),0))</f>
        <v>0</v>
      </c>
      <c r="AF59" s="13" t="n">
        <f aca="false">IF($A59&lt;=$G$7,0,IF(AA59=0,AC59*$B$6*(1+$B$7)^(($G$7+AB59*($B$8+$B$10))/4),0)+IF(AA59=$B$8,$B$11*$B$4*(1+$B$5)^(($G$7+$B$8+AB59*($B$8+$B$10))/4)*AC59,0))</f>
        <v>0</v>
      </c>
      <c r="AG59" s="23" t="n">
        <f aca="false">IF($A59&lt;=$G$7,0,IF(AA59&lt;$B$8,AC59,0))</f>
        <v>0</v>
      </c>
      <c r="AH59" s="23" t="n">
        <f aca="false">$A59-$G$8-1</f>
        <v>29</v>
      </c>
      <c r="AI59" s="23" t="n">
        <f aca="false">IF(AH59&lt;0,-1,MOD(AH59,$B$8+$B$10))</f>
        <v>29</v>
      </c>
      <c r="AJ59" s="23" t="n">
        <f aca="false">IF(AH59&lt;0,0,INT(AH59/($B$8+$B$10)))</f>
        <v>0</v>
      </c>
      <c r="AK59" s="23" t="n">
        <f aca="false">IF($A59&lt;=$G$8,$E$8,$E$8*(1-$H$8)^(AJ59+1))</f>
        <v>0</v>
      </c>
      <c r="AL59" s="13" t="n">
        <f aca="false">IF($A59&lt;=$G$8,$E$8*$F$8/4,IF(AI59&gt;=$B$8+$B$9,AK59*$B$4*(1+$B$5)^(($G$8+$B$8+AJ59*($B$8+$B$10))/4)/4,0))</f>
        <v>0</v>
      </c>
      <c r="AM59" s="13" t="n">
        <f aca="false">IF($A59&lt;=$G$8,$E$8*$F$8,IF(AI59&gt;=$B$8,AK59*$B$4*(1+$B$5)^(($G$8+$B$8+AJ59*($B$8+$B$10))/4),0))</f>
        <v>0</v>
      </c>
      <c r="AN59" s="13" t="n">
        <f aca="false">IF($A59&lt;=$G$8,0,IF(AI59=0,AK59*$B$6*(1+$B$7)^(($G$8+AJ59*($B$8+$B$10))/4),0)+IF(AI59=$B$8,$B$11*$B$4*(1+$B$5)^(($G$8+$B$8+AJ59*($B$8+$B$10))/4)*AK59,0))</f>
        <v>0</v>
      </c>
      <c r="AO59" s="23" t="n">
        <f aca="false">IF($A59&lt;=$G$8,0,IF(AI59&lt;$B$8,AK59,0))</f>
        <v>0</v>
      </c>
      <c r="AP59" s="13" t="n">
        <f aca="false">F59+N59+V59+AD59+AL59</f>
        <v>1062321.38407794</v>
      </c>
      <c r="AQ59" s="13" t="n">
        <f aca="false">G59+O59+W59+AE59+AM59</f>
        <v>4249285.53631174</v>
      </c>
      <c r="AR59" s="13" t="n">
        <f aca="false">H59+P59+X59+AF59+AN59+IF($A59=$B$15,$B$14,0)</f>
        <v>0</v>
      </c>
      <c r="AS59" s="23" t="n">
        <f aca="false">I59+Q59+Y59+AG59+AO59</f>
        <v>0</v>
      </c>
      <c r="AT59" s="13" t="n">
        <f aca="false">AP59*(1-$B$12)-AS59*$B$13/4</f>
        <v>998582.101033259</v>
      </c>
      <c r="AU59" s="13" t="n">
        <f aca="false">IF($A59&lt;=$B$23,$B$22*$E$4/$B$23+$E$4*$B$13/4,0)</f>
        <v>0</v>
      </c>
      <c r="AV59" s="13" t="n">
        <f aca="false">AT59-AR59-AU59</f>
        <v>998582.101033259</v>
      </c>
      <c r="AW59" s="23" t="n">
        <f aca="false">(1+$B$16)^(-$A59/4)</f>
        <v>0.571308135817531</v>
      </c>
      <c r="AX59" s="13" t="n">
        <f aca="false">AV59*AW59</f>
        <v>570498.078602064</v>
      </c>
      <c r="AY59" s="13" t="n">
        <f aca="false">AV59</f>
        <v>998582.101033259</v>
      </c>
    </row>
    <row r="60" customFormat="false" ht="15" hidden="false" customHeight="false" outlineLevel="0" collapsed="false">
      <c r="A60" s="0" t="n">
        <v>31</v>
      </c>
      <c r="B60" s="0" t="n">
        <f aca="false">$A60-$G$4-1</f>
        <v>24</v>
      </c>
      <c r="C60" s="0" t="n">
        <f aca="false">IF(B60&lt;0,-1,MOD(B60,$B$8+$B$10))</f>
        <v>24</v>
      </c>
      <c r="D60" s="0" t="n">
        <f aca="false">IF(B60&lt;0,0,INT(B60/($B$8+$B$10)))</f>
        <v>0</v>
      </c>
      <c r="E60" s="0" t="n">
        <f aca="false">IF($A60&lt;=$G$4,$E$4,$E$4*(1-$H$4)^(D60+1))</f>
        <v>12000</v>
      </c>
      <c r="F60" s="13" t="n">
        <f aca="false">IF($A60&lt;=$G$4,$E$4*$F$4/4,IF(C60&gt;=$B$8+$B$9,E60*$B$4*(1+$B$5)^(($G$4+$B$8+D60*($B$8+$B$10))/4)/4,0))</f>
        <v>1062321.38407794</v>
      </c>
      <c r="G60" s="13" t="n">
        <f aca="false">IF($A60&lt;=$G$4,$E$4*$F$4,IF(C60&gt;=$B$8,E60*$B$4*(1+$B$5)^(($G$4+$B$8+D60*($B$8+$B$10))/4),0))</f>
        <v>4249285.53631174</v>
      </c>
      <c r="H60" s="13" t="n">
        <f aca="false">IF($A60&lt;=$G$4,0,IF(C60=0,E60*$B$6*(1+$B$7)^(($G$4+D60*($B$8+$B$10))/4),0)+IF(C60=$B$8,$B$11*$B$4*(1+$B$5)^(($G$4+$B$8+D60*($B$8+$B$10))/4)*E60,0))</f>
        <v>0</v>
      </c>
      <c r="I60" s="23" t="n">
        <f aca="false">IF($A60&lt;=$G$4,0,IF(C60&lt;$B$8,E60,0))</f>
        <v>0</v>
      </c>
      <c r="J60" s="23" t="n">
        <f aca="false">$A60-$G$5-1</f>
        <v>30</v>
      </c>
      <c r="K60" s="23" t="n">
        <f aca="false">IF(J60&lt;0,-1,MOD(J60,$B$8+$B$10))</f>
        <v>30</v>
      </c>
      <c r="L60" s="23" t="n">
        <f aca="false">IF(J60&lt;0,0,INT(J60/($B$8+$B$10)))</f>
        <v>0</v>
      </c>
      <c r="M60" s="23" t="n">
        <f aca="false">IF($A60&lt;=$G$5,$E$5,$E$5*(1-$H$5)^(L60+1))</f>
        <v>0</v>
      </c>
      <c r="N60" s="13" t="n">
        <f aca="false">IF($A60&lt;=$G$5,$E$5*$F$5/4,IF(K60&gt;=$B$8+$B$9,M60*$B$4*(1+$B$5)^(($G$5+$B$8+L60*($B$8+$B$10))/4)/4,0))</f>
        <v>0</v>
      </c>
      <c r="O60" s="13" t="n">
        <f aca="false">IF($A60&lt;=$G$5,$E$5*$F$5,IF(K60&gt;=$B$8,M60*$B$4*(1+$B$5)^(($G$5+$B$8+L60*($B$8+$B$10))/4),0))</f>
        <v>0</v>
      </c>
      <c r="P60" s="13" t="n">
        <f aca="false">IF($A60&lt;=$G$5,0,IF(K60=0,M60*$B$6*(1+$B$7)^(($G$5+L60*($B$8+$B$10))/4),0)+IF(K60=$B$8,$B$11*$B$4*(1+$B$5)^(($G$5+$B$8+L60*($B$8+$B$10))/4)*M60,0))</f>
        <v>0</v>
      </c>
      <c r="Q60" s="23" t="n">
        <f aca="false">IF($A60&lt;=$G$5,0,IF(K60&lt;$B$8,M60,0))</f>
        <v>0</v>
      </c>
      <c r="R60" s="23" t="n">
        <f aca="false">$A60-$G$6-1</f>
        <v>30</v>
      </c>
      <c r="S60" s="23" t="n">
        <f aca="false">IF(R60&lt;0,-1,MOD(R60,$B$8+$B$10))</f>
        <v>30</v>
      </c>
      <c r="T60" s="23" t="n">
        <f aca="false">IF(R60&lt;0,0,INT(R60/($B$8+$B$10)))</f>
        <v>0</v>
      </c>
      <c r="U60" s="23" t="n">
        <f aca="false">IF($A60&lt;=$G$6,$E$6,$E$6*(1-$H$6)^(T60+1))</f>
        <v>0</v>
      </c>
      <c r="V60" s="13" t="n">
        <f aca="false">IF($A60&lt;=$G$6,$E$6*$F$6/4,IF(S60&gt;=$B$8+$B$9,U60*$B$4*(1+$B$5)^(($G$6+$B$8+T60*($B$8+$B$10))/4)/4,0))</f>
        <v>0</v>
      </c>
      <c r="W60" s="13" t="n">
        <f aca="false">IF($A60&lt;=$G$6,$E$6*$F$6,IF(S60&gt;=$B$8,U60*$B$4*(1+$B$5)^(($G$6+$B$8+T60*($B$8+$B$10))/4),0))</f>
        <v>0</v>
      </c>
      <c r="X60" s="13" t="n">
        <f aca="false">IF($A60&lt;=$G$6,0,IF(S60=0,U60*$B$6*(1+$B$7)^(($G$6+T60*($B$8+$B$10))/4),0)+IF(S60=$B$8,$B$11*$B$4*(1+$B$5)^(($G$6+$B$8+T60*($B$8+$B$10))/4)*U60,0))</f>
        <v>0</v>
      </c>
      <c r="Y60" s="23" t="n">
        <f aca="false">IF($A60&lt;=$G$6,0,IF(S60&lt;$B$8,U60,0))</f>
        <v>0</v>
      </c>
      <c r="Z60" s="23" t="n">
        <f aca="false">$A60-$G$7-1</f>
        <v>30</v>
      </c>
      <c r="AA60" s="23" t="n">
        <f aca="false">IF(Z60&lt;0,-1,MOD(Z60,$B$8+$B$10))</f>
        <v>30</v>
      </c>
      <c r="AB60" s="23" t="n">
        <f aca="false">IF(Z60&lt;0,0,INT(Z60/($B$8+$B$10)))</f>
        <v>0</v>
      </c>
      <c r="AC60" s="23" t="n">
        <f aca="false">IF($A60&lt;=$G$7,$E$7,$E$7*(1-$H$7)^(AB60+1))</f>
        <v>0</v>
      </c>
      <c r="AD60" s="13" t="n">
        <f aca="false">IF($A60&lt;=$G$7,$E$7*$F$7/4,IF(AA60&gt;=$B$8+$B$9,AC60*$B$4*(1+$B$5)^(($G$7+$B$8+AB60*($B$8+$B$10))/4)/4,0))</f>
        <v>0</v>
      </c>
      <c r="AE60" s="13" t="n">
        <f aca="false">IF($A60&lt;=$G$7,$E$7*$F$7,IF(AA60&gt;=$B$8,AC60*$B$4*(1+$B$5)^(($G$7+$B$8+AB60*($B$8+$B$10))/4),0))</f>
        <v>0</v>
      </c>
      <c r="AF60" s="13" t="n">
        <f aca="false">IF($A60&lt;=$G$7,0,IF(AA60=0,AC60*$B$6*(1+$B$7)^(($G$7+AB60*($B$8+$B$10))/4),0)+IF(AA60=$B$8,$B$11*$B$4*(1+$B$5)^(($G$7+$B$8+AB60*($B$8+$B$10))/4)*AC60,0))</f>
        <v>0</v>
      </c>
      <c r="AG60" s="23" t="n">
        <f aca="false">IF($A60&lt;=$G$7,0,IF(AA60&lt;$B$8,AC60,0))</f>
        <v>0</v>
      </c>
      <c r="AH60" s="23" t="n">
        <f aca="false">$A60-$G$8-1</f>
        <v>30</v>
      </c>
      <c r="AI60" s="23" t="n">
        <f aca="false">IF(AH60&lt;0,-1,MOD(AH60,$B$8+$B$10))</f>
        <v>30</v>
      </c>
      <c r="AJ60" s="23" t="n">
        <f aca="false">IF(AH60&lt;0,0,INT(AH60/($B$8+$B$10)))</f>
        <v>0</v>
      </c>
      <c r="AK60" s="23" t="n">
        <f aca="false">IF($A60&lt;=$G$8,$E$8,$E$8*(1-$H$8)^(AJ60+1))</f>
        <v>0</v>
      </c>
      <c r="AL60" s="13" t="n">
        <f aca="false">IF($A60&lt;=$G$8,$E$8*$F$8/4,IF(AI60&gt;=$B$8+$B$9,AK60*$B$4*(1+$B$5)^(($G$8+$B$8+AJ60*($B$8+$B$10))/4)/4,0))</f>
        <v>0</v>
      </c>
      <c r="AM60" s="13" t="n">
        <f aca="false">IF($A60&lt;=$G$8,$E$8*$F$8,IF(AI60&gt;=$B$8,AK60*$B$4*(1+$B$5)^(($G$8+$B$8+AJ60*($B$8+$B$10))/4),0))</f>
        <v>0</v>
      </c>
      <c r="AN60" s="13" t="n">
        <f aca="false">IF($A60&lt;=$G$8,0,IF(AI60=0,AK60*$B$6*(1+$B$7)^(($G$8+AJ60*($B$8+$B$10))/4),0)+IF(AI60=$B$8,$B$11*$B$4*(1+$B$5)^(($G$8+$B$8+AJ60*($B$8+$B$10))/4)*AK60,0))</f>
        <v>0</v>
      </c>
      <c r="AO60" s="23" t="n">
        <f aca="false">IF($A60&lt;=$G$8,0,IF(AI60&lt;$B$8,AK60,0))</f>
        <v>0</v>
      </c>
      <c r="AP60" s="13" t="n">
        <f aca="false">F60+N60+V60+AD60+AL60</f>
        <v>1062321.38407794</v>
      </c>
      <c r="AQ60" s="13" t="n">
        <f aca="false">G60+O60+W60+AE60+AM60</f>
        <v>4249285.53631174</v>
      </c>
      <c r="AR60" s="13" t="n">
        <f aca="false">H60+P60+X60+AF60+AN60+IF($A60=$B$15,$B$14,0)</f>
        <v>0</v>
      </c>
      <c r="AS60" s="23" t="n">
        <f aca="false">I60+Q60+Y60+AG60+AO60</f>
        <v>0</v>
      </c>
      <c r="AT60" s="13" t="n">
        <f aca="false">AP60*(1-$B$12)-AS60*$B$13/4</f>
        <v>998582.101033259</v>
      </c>
      <c r="AU60" s="13" t="n">
        <f aca="false">IF($A60&lt;=$B$23,$B$22*$E$4/$B$23+$E$4*$B$13/4,0)</f>
        <v>0</v>
      </c>
      <c r="AV60" s="13" t="n">
        <f aca="false">AT60-AR60-AU60</f>
        <v>998582.101033259</v>
      </c>
      <c r="AW60" s="23" t="n">
        <f aca="false">(1+$B$16)^(-$A60/4)</f>
        <v>0.560745877024877</v>
      </c>
      <c r="AX60" s="13" t="n">
        <f aca="false">AV60*AW60</f>
        <v>559950.796025239</v>
      </c>
      <c r="AY60" s="13" t="n">
        <f aca="false">AV60</f>
        <v>998582.101033259</v>
      </c>
    </row>
    <row r="61" customFormat="false" ht="15" hidden="false" customHeight="false" outlineLevel="0" collapsed="false">
      <c r="A61" s="0" t="n">
        <v>32</v>
      </c>
      <c r="B61" s="0" t="n">
        <f aca="false">$A61-$G$4-1</f>
        <v>25</v>
      </c>
      <c r="C61" s="0" t="n">
        <f aca="false">IF(B61&lt;0,-1,MOD(B61,$B$8+$B$10))</f>
        <v>25</v>
      </c>
      <c r="D61" s="0" t="n">
        <f aca="false">IF(B61&lt;0,0,INT(B61/($B$8+$B$10)))</f>
        <v>0</v>
      </c>
      <c r="E61" s="0" t="n">
        <f aca="false">IF($A61&lt;=$G$4,$E$4,$E$4*(1-$H$4)^(D61+1))</f>
        <v>12000</v>
      </c>
      <c r="F61" s="13" t="n">
        <f aca="false">IF($A61&lt;=$G$4,$E$4*$F$4/4,IF(C61&gt;=$B$8+$B$9,E61*$B$4*(1+$B$5)^(($G$4+$B$8+D61*($B$8+$B$10))/4)/4,0))</f>
        <v>1062321.38407794</v>
      </c>
      <c r="G61" s="13" t="n">
        <f aca="false">IF($A61&lt;=$G$4,$E$4*$F$4,IF(C61&gt;=$B$8,E61*$B$4*(1+$B$5)^(($G$4+$B$8+D61*($B$8+$B$10))/4),0))</f>
        <v>4249285.53631174</v>
      </c>
      <c r="H61" s="13" t="n">
        <f aca="false">IF($A61&lt;=$G$4,0,IF(C61=0,E61*$B$6*(1+$B$7)^(($G$4+D61*($B$8+$B$10))/4),0)+IF(C61=$B$8,$B$11*$B$4*(1+$B$5)^(($G$4+$B$8+D61*($B$8+$B$10))/4)*E61,0))</f>
        <v>0</v>
      </c>
      <c r="I61" s="23" t="n">
        <f aca="false">IF($A61&lt;=$G$4,0,IF(C61&lt;$B$8,E61,0))</f>
        <v>0</v>
      </c>
      <c r="J61" s="23" t="n">
        <f aca="false">$A61-$G$5-1</f>
        <v>31</v>
      </c>
      <c r="K61" s="23" t="n">
        <f aca="false">IF(J61&lt;0,-1,MOD(J61,$B$8+$B$10))</f>
        <v>31</v>
      </c>
      <c r="L61" s="23" t="n">
        <f aca="false">IF(J61&lt;0,0,INT(J61/($B$8+$B$10)))</f>
        <v>0</v>
      </c>
      <c r="M61" s="23" t="n">
        <f aca="false">IF($A61&lt;=$G$5,$E$5,$E$5*(1-$H$5)^(L61+1))</f>
        <v>0</v>
      </c>
      <c r="N61" s="13" t="n">
        <f aca="false">IF($A61&lt;=$G$5,$E$5*$F$5/4,IF(K61&gt;=$B$8+$B$9,M61*$B$4*(1+$B$5)^(($G$5+$B$8+L61*($B$8+$B$10))/4)/4,0))</f>
        <v>0</v>
      </c>
      <c r="O61" s="13" t="n">
        <f aca="false">IF($A61&lt;=$G$5,$E$5*$F$5,IF(K61&gt;=$B$8,M61*$B$4*(1+$B$5)^(($G$5+$B$8+L61*($B$8+$B$10))/4),0))</f>
        <v>0</v>
      </c>
      <c r="P61" s="13" t="n">
        <f aca="false">IF($A61&lt;=$G$5,0,IF(K61=0,M61*$B$6*(1+$B$7)^(($G$5+L61*($B$8+$B$10))/4),0)+IF(K61=$B$8,$B$11*$B$4*(1+$B$5)^(($G$5+$B$8+L61*($B$8+$B$10))/4)*M61,0))</f>
        <v>0</v>
      </c>
      <c r="Q61" s="23" t="n">
        <f aca="false">IF($A61&lt;=$G$5,0,IF(K61&lt;$B$8,M61,0))</f>
        <v>0</v>
      </c>
      <c r="R61" s="23" t="n">
        <f aca="false">$A61-$G$6-1</f>
        <v>31</v>
      </c>
      <c r="S61" s="23" t="n">
        <f aca="false">IF(R61&lt;0,-1,MOD(R61,$B$8+$B$10))</f>
        <v>31</v>
      </c>
      <c r="T61" s="23" t="n">
        <f aca="false">IF(R61&lt;0,0,INT(R61/($B$8+$B$10)))</f>
        <v>0</v>
      </c>
      <c r="U61" s="23" t="n">
        <f aca="false">IF($A61&lt;=$G$6,$E$6,$E$6*(1-$H$6)^(T61+1))</f>
        <v>0</v>
      </c>
      <c r="V61" s="13" t="n">
        <f aca="false">IF($A61&lt;=$G$6,$E$6*$F$6/4,IF(S61&gt;=$B$8+$B$9,U61*$B$4*(1+$B$5)^(($G$6+$B$8+T61*($B$8+$B$10))/4)/4,0))</f>
        <v>0</v>
      </c>
      <c r="W61" s="13" t="n">
        <f aca="false">IF($A61&lt;=$G$6,$E$6*$F$6,IF(S61&gt;=$B$8,U61*$B$4*(1+$B$5)^(($G$6+$B$8+T61*($B$8+$B$10))/4),0))</f>
        <v>0</v>
      </c>
      <c r="X61" s="13" t="n">
        <f aca="false">IF($A61&lt;=$G$6,0,IF(S61=0,U61*$B$6*(1+$B$7)^(($G$6+T61*($B$8+$B$10))/4),0)+IF(S61=$B$8,$B$11*$B$4*(1+$B$5)^(($G$6+$B$8+T61*($B$8+$B$10))/4)*U61,0))</f>
        <v>0</v>
      </c>
      <c r="Y61" s="23" t="n">
        <f aca="false">IF($A61&lt;=$G$6,0,IF(S61&lt;$B$8,U61,0))</f>
        <v>0</v>
      </c>
      <c r="Z61" s="23" t="n">
        <f aca="false">$A61-$G$7-1</f>
        <v>31</v>
      </c>
      <c r="AA61" s="23" t="n">
        <f aca="false">IF(Z61&lt;0,-1,MOD(Z61,$B$8+$B$10))</f>
        <v>31</v>
      </c>
      <c r="AB61" s="23" t="n">
        <f aca="false">IF(Z61&lt;0,0,INT(Z61/($B$8+$B$10)))</f>
        <v>0</v>
      </c>
      <c r="AC61" s="23" t="n">
        <f aca="false">IF($A61&lt;=$G$7,$E$7,$E$7*(1-$H$7)^(AB61+1))</f>
        <v>0</v>
      </c>
      <c r="AD61" s="13" t="n">
        <f aca="false">IF($A61&lt;=$G$7,$E$7*$F$7/4,IF(AA61&gt;=$B$8+$B$9,AC61*$B$4*(1+$B$5)^(($G$7+$B$8+AB61*($B$8+$B$10))/4)/4,0))</f>
        <v>0</v>
      </c>
      <c r="AE61" s="13" t="n">
        <f aca="false">IF($A61&lt;=$G$7,$E$7*$F$7,IF(AA61&gt;=$B$8,AC61*$B$4*(1+$B$5)^(($G$7+$B$8+AB61*($B$8+$B$10))/4),0))</f>
        <v>0</v>
      </c>
      <c r="AF61" s="13" t="n">
        <f aca="false">IF($A61&lt;=$G$7,0,IF(AA61=0,AC61*$B$6*(1+$B$7)^(($G$7+AB61*($B$8+$B$10))/4),0)+IF(AA61=$B$8,$B$11*$B$4*(1+$B$5)^(($G$7+$B$8+AB61*($B$8+$B$10))/4)*AC61,0))</f>
        <v>0</v>
      </c>
      <c r="AG61" s="23" t="n">
        <f aca="false">IF($A61&lt;=$G$7,0,IF(AA61&lt;$B$8,AC61,0))</f>
        <v>0</v>
      </c>
      <c r="AH61" s="23" t="n">
        <f aca="false">$A61-$G$8-1</f>
        <v>31</v>
      </c>
      <c r="AI61" s="23" t="n">
        <f aca="false">IF(AH61&lt;0,-1,MOD(AH61,$B$8+$B$10))</f>
        <v>31</v>
      </c>
      <c r="AJ61" s="23" t="n">
        <f aca="false">IF(AH61&lt;0,0,INT(AH61/($B$8+$B$10)))</f>
        <v>0</v>
      </c>
      <c r="AK61" s="23" t="n">
        <f aca="false">IF($A61&lt;=$G$8,$E$8,$E$8*(1-$H$8)^(AJ61+1))</f>
        <v>0</v>
      </c>
      <c r="AL61" s="13" t="n">
        <f aca="false">IF($A61&lt;=$G$8,$E$8*$F$8/4,IF(AI61&gt;=$B$8+$B$9,AK61*$B$4*(1+$B$5)^(($G$8+$B$8+AJ61*($B$8+$B$10))/4)/4,0))</f>
        <v>0</v>
      </c>
      <c r="AM61" s="13" t="n">
        <f aca="false">IF($A61&lt;=$G$8,$E$8*$F$8,IF(AI61&gt;=$B$8,AK61*$B$4*(1+$B$5)^(($G$8+$B$8+AJ61*($B$8+$B$10))/4),0))</f>
        <v>0</v>
      </c>
      <c r="AN61" s="13" t="n">
        <f aca="false">IF($A61&lt;=$G$8,0,IF(AI61=0,AK61*$B$6*(1+$B$7)^(($G$8+AJ61*($B$8+$B$10))/4),0)+IF(AI61=$B$8,$B$11*$B$4*(1+$B$5)^(($G$8+$B$8+AJ61*($B$8+$B$10))/4)*AK61,0))</f>
        <v>0</v>
      </c>
      <c r="AO61" s="23" t="n">
        <f aca="false">IF($A61&lt;=$G$8,0,IF(AI61&lt;$B$8,AK61,0))</f>
        <v>0</v>
      </c>
      <c r="AP61" s="13" t="n">
        <f aca="false">F61+N61+V61+AD61+AL61</f>
        <v>1062321.38407794</v>
      </c>
      <c r="AQ61" s="13" t="n">
        <f aca="false">G61+O61+W61+AE61+AM61</f>
        <v>4249285.53631174</v>
      </c>
      <c r="AR61" s="13" t="n">
        <f aca="false">H61+P61+X61+AF61+AN61+IF($A61=$B$15,$B$14,0)</f>
        <v>0</v>
      </c>
      <c r="AS61" s="23" t="n">
        <f aca="false">I61+Q61+Y61+AG61+AO61</f>
        <v>0</v>
      </c>
      <c r="AT61" s="13" t="n">
        <f aca="false">AP61*(1-$B$12)-AS61*$B$13/4</f>
        <v>998582.101033259</v>
      </c>
      <c r="AU61" s="13" t="n">
        <f aca="false">IF($A61&lt;=$B$23,$B$22*$E$4/$B$23+$E$4*$B$13/4,0)</f>
        <v>0</v>
      </c>
      <c r="AV61" s="13" t="n">
        <f aca="false">AT61-AR61-AU61</f>
        <v>998582.101033259</v>
      </c>
      <c r="AW61" s="23" t="n">
        <f aca="false">(1+$B$16)^(-$A61/4)</f>
        <v>0.550378891682413</v>
      </c>
      <c r="AX61" s="13" t="n">
        <f aca="false">AV61*AW61</f>
        <v>549598.51002058</v>
      </c>
      <c r="AY61" s="13" t="n">
        <f aca="false">AV61</f>
        <v>998582.101033259</v>
      </c>
    </row>
    <row r="62" customFormat="false" ht="15" hidden="false" customHeight="false" outlineLevel="0" collapsed="false">
      <c r="A62" s="0" t="n">
        <v>33</v>
      </c>
      <c r="B62" s="0" t="n">
        <f aca="false">$A62-$G$4-1</f>
        <v>26</v>
      </c>
      <c r="C62" s="0" t="n">
        <f aca="false">IF(B62&lt;0,-1,MOD(B62,$B$8+$B$10))</f>
        <v>26</v>
      </c>
      <c r="D62" s="0" t="n">
        <f aca="false">IF(B62&lt;0,0,INT(B62/($B$8+$B$10)))</f>
        <v>0</v>
      </c>
      <c r="E62" s="0" t="n">
        <f aca="false">IF($A62&lt;=$G$4,$E$4,$E$4*(1-$H$4)^(D62+1))</f>
        <v>12000</v>
      </c>
      <c r="F62" s="13" t="n">
        <f aca="false">IF($A62&lt;=$G$4,$E$4*$F$4/4,IF(C62&gt;=$B$8+$B$9,E62*$B$4*(1+$B$5)^(($G$4+$B$8+D62*($B$8+$B$10))/4)/4,0))</f>
        <v>1062321.38407794</v>
      </c>
      <c r="G62" s="13" t="n">
        <f aca="false">IF($A62&lt;=$G$4,$E$4*$F$4,IF(C62&gt;=$B$8,E62*$B$4*(1+$B$5)^(($G$4+$B$8+D62*($B$8+$B$10))/4),0))</f>
        <v>4249285.53631174</v>
      </c>
      <c r="H62" s="13" t="n">
        <f aca="false">IF($A62&lt;=$G$4,0,IF(C62=0,E62*$B$6*(1+$B$7)^(($G$4+D62*($B$8+$B$10))/4),0)+IF(C62=$B$8,$B$11*$B$4*(1+$B$5)^(($G$4+$B$8+D62*($B$8+$B$10))/4)*E62,0))</f>
        <v>0</v>
      </c>
      <c r="I62" s="23" t="n">
        <f aca="false">IF($A62&lt;=$G$4,0,IF(C62&lt;$B$8,E62,0))</f>
        <v>0</v>
      </c>
      <c r="J62" s="23" t="n">
        <f aca="false">$A62-$G$5-1</f>
        <v>32</v>
      </c>
      <c r="K62" s="23" t="n">
        <f aca="false">IF(J62&lt;0,-1,MOD(J62,$B$8+$B$10))</f>
        <v>32</v>
      </c>
      <c r="L62" s="23" t="n">
        <f aca="false">IF(J62&lt;0,0,INT(J62/($B$8+$B$10)))</f>
        <v>0</v>
      </c>
      <c r="M62" s="23" t="n">
        <f aca="false">IF($A62&lt;=$G$5,$E$5,$E$5*(1-$H$5)^(L62+1))</f>
        <v>0</v>
      </c>
      <c r="N62" s="13" t="n">
        <f aca="false">IF($A62&lt;=$G$5,$E$5*$F$5/4,IF(K62&gt;=$B$8+$B$9,M62*$B$4*(1+$B$5)^(($G$5+$B$8+L62*($B$8+$B$10))/4)/4,0))</f>
        <v>0</v>
      </c>
      <c r="O62" s="13" t="n">
        <f aca="false">IF($A62&lt;=$G$5,$E$5*$F$5,IF(K62&gt;=$B$8,M62*$B$4*(1+$B$5)^(($G$5+$B$8+L62*($B$8+$B$10))/4),0))</f>
        <v>0</v>
      </c>
      <c r="P62" s="13" t="n">
        <f aca="false">IF($A62&lt;=$G$5,0,IF(K62=0,M62*$B$6*(1+$B$7)^(($G$5+L62*($B$8+$B$10))/4),0)+IF(K62=$B$8,$B$11*$B$4*(1+$B$5)^(($G$5+$B$8+L62*($B$8+$B$10))/4)*M62,0))</f>
        <v>0</v>
      </c>
      <c r="Q62" s="23" t="n">
        <f aca="false">IF($A62&lt;=$G$5,0,IF(K62&lt;$B$8,M62,0))</f>
        <v>0</v>
      </c>
      <c r="R62" s="23" t="n">
        <f aca="false">$A62-$G$6-1</f>
        <v>32</v>
      </c>
      <c r="S62" s="23" t="n">
        <f aca="false">IF(R62&lt;0,-1,MOD(R62,$B$8+$B$10))</f>
        <v>32</v>
      </c>
      <c r="T62" s="23" t="n">
        <f aca="false">IF(R62&lt;0,0,INT(R62/($B$8+$B$10)))</f>
        <v>0</v>
      </c>
      <c r="U62" s="23" t="n">
        <f aca="false">IF($A62&lt;=$G$6,$E$6,$E$6*(1-$H$6)^(T62+1))</f>
        <v>0</v>
      </c>
      <c r="V62" s="13" t="n">
        <f aca="false">IF($A62&lt;=$G$6,$E$6*$F$6/4,IF(S62&gt;=$B$8+$B$9,U62*$B$4*(1+$B$5)^(($G$6+$B$8+T62*($B$8+$B$10))/4)/4,0))</f>
        <v>0</v>
      </c>
      <c r="W62" s="13" t="n">
        <f aca="false">IF($A62&lt;=$G$6,$E$6*$F$6,IF(S62&gt;=$B$8,U62*$B$4*(1+$B$5)^(($G$6+$B$8+T62*($B$8+$B$10))/4),0))</f>
        <v>0</v>
      </c>
      <c r="X62" s="13" t="n">
        <f aca="false">IF($A62&lt;=$G$6,0,IF(S62=0,U62*$B$6*(1+$B$7)^(($G$6+T62*($B$8+$B$10))/4),0)+IF(S62=$B$8,$B$11*$B$4*(1+$B$5)^(($G$6+$B$8+T62*($B$8+$B$10))/4)*U62,0))</f>
        <v>0</v>
      </c>
      <c r="Y62" s="23" t="n">
        <f aca="false">IF($A62&lt;=$G$6,0,IF(S62&lt;$B$8,U62,0))</f>
        <v>0</v>
      </c>
      <c r="Z62" s="23" t="n">
        <f aca="false">$A62-$G$7-1</f>
        <v>32</v>
      </c>
      <c r="AA62" s="23" t="n">
        <f aca="false">IF(Z62&lt;0,-1,MOD(Z62,$B$8+$B$10))</f>
        <v>32</v>
      </c>
      <c r="AB62" s="23" t="n">
        <f aca="false">IF(Z62&lt;0,0,INT(Z62/($B$8+$B$10)))</f>
        <v>0</v>
      </c>
      <c r="AC62" s="23" t="n">
        <f aca="false">IF($A62&lt;=$G$7,$E$7,$E$7*(1-$H$7)^(AB62+1))</f>
        <v>0</v>
      </c>
      <c r="AD62" s="13" t="n">
        <f aca="false">IF($A62&lt;=$G$7,$E$7*$F$7/4,IF(AA62&gt;=$B$8+$B$9,AC62*$B$4*(1+$B$5)^(($G$7+$B$8+AB62*($B$8+$B$10))/4)/4,0))</f>
        <v>0</v>
      </c>
      <c r="AE62" s="13" t="n">
        <f aca="false">IF($A62&lt;=$G$7,$E$7*$F$7,IF(AA62&gt;=$B$8,AC62*$B$4*(1+$B$5)^(($G$7+$B$8+AB62*($B$8+$B$10))/4),0))</f>
        <v>0</v>
      </c>
      <c r="AF62" s="13" t="n">
        <f aca="false">IF($A62&lt;=$G$7,0,IF(AA62=0,AC62*$B$6*(1+$B$7)^(($G$7+AB62*($B$8+$B$10))/4),0)+IF(AA62=$B$8,$B$11*$B$4*(1+$B$5)^(($G$7+$B$8+AB62*($B$8+$B$10))/4)*AC62,0))</f>
        <v>0</v>
      </c>
      <c r="AG62" s="23" t="n">
        <f aca="false">IF($A62&lt;=$G$7,0,IF(AA62&lt;$B$8,AC62,0))</f>
        <v>0</v>
      </c>
      <c r="AH62" s="23" t="n">
        <f aca="false">$A62-$G$8-1</f>
        <v>32</v>
      </c>
      <c r="AI62" s="23" t="n">
        <f aca="false">IF(AH62&lt;0,-1,MOD(AH62,$B$8+$B$10))</f>
        <v>32</v>
      </c>
      <c r="AJ62" s="23" t="n">
        <f aca="false">IF(AH62&lt;0,0,INT(AH62/($B$8+$B$10)))</f>
        <v>0</v>
      </c>
      <c r="AK62" s="23" t="n">
        <f aca="false">IF($A62&lt;=$G$8,$E$8,$E$8*(1-$H$8)^(AJ62+1))</f>
        <v>0</v>
      </c>
      <c r="AL62" s="13" t="n">
        <f aca="false">IF($A62&lt;=$G$8,$E$8*$F$8/4,IF(AI62&gt;=$B$8+$B$9,AK62*$B$4*(1+$B$5)^(($G$8+$B$8+AJ62*($B$8+$B$10))/4)/4,0))</f>
        <v>0</v>
      </c>
      <c r="AM62" s="13" t="n">
        <f aca="false">IF($A62&lt;=$G$8,$E$8*$F$8,IF(AI62&gt;=$B$8,AK62*$B$4*(1+$B$5)^(($G$8+$B$8+AJ62*($B$8+$B$10))/4),0))</f>
        <v>0</v>
      </c>
      <c r="AN62" s="13" t="n">
        <f aca="false">IF($A62&lt;=$G$8,0,IF(AI62=0,AK62*$B$6*(1+$B$7)^(($G$8+AJ62*($B$8+$B$10))/4),0)+IF(AI62=$B$8,$B$11*$B$4*(1+$B$5)^(($G$8+$B$8+AJ62*($B$8+$B$10))/4)*AK62,0))</f>
        <v>0</v>
      </c>
      <c r="AO62" s="23" t="n">
        <f aca="false">IF($A62&lt;=$G$8,0,IF(AI62&lt;$B$8,AK62,0))</f>
        <v>0</v>
      </c>
      <c r="AP62" s="13" t="n">
        <f aca="false">F62+N62+V62+AD62+AL62</f>
        <v>1062321.38407794</v>
      </c>
      <c r="AQ62" s="13" t="n">
        <f aca="false">G62+O62+W62+AE62+AM62</f>
        <v>4249285.53631174</v>
      </c>
      <c r="AR62" s="13" t="n">
        <f aca="false">H62+P62+X62+AF62+AN62+IF($A62=$B$15,$B$14,0)</f>
        <v>0</v>
      </c>
      <c r="AS62" s="23" t="n">
        <f aca="false">I62+Q62+Y62+AG62+AO62</f>
        <v>0</v>
      </c>
      <c r="AT62" s="13" t="n">
        <f aca="false">AP62*(1-$B$12)-AS62*$B$13/4</f>
        <v>998582.101033259</v>
      </c>
      <c r="AU62" s="13" t="n">
        <f aca="false">IF($A62&lt;=$B$23,$B$22*$E$4/$B$23+$E$4*$B$13/4,0)</f>
        <v>0</v>
      </c>
      <c r="AV62" s="13" t="n">
        <f aca="false">AT62-AR62-AU62</f>
        <v>998582.101033259</v>
      </c>
      <c r="AW62" s="23" t="n">
        <f aca="false">(1+$B$16)^(-$A62/4)</f>
        <v>0.540203569603995</v>
      </c>
      <c r="AX62" s="13" t="n">
        <f aca="false">AV62*AW62</f>
        <v>539437.615520824</v>
      </c>
      <c r="AY62" s="13" t="n">
        <f aca="false">AV62</f>
        <v>998582.101033259</v>
      </c>
    </row>
    <row r="63" customFormat="false" ht="15" hidden="false" customHeight="false" outlineLevel="0" collapsed="false">
      <c r="A63" s="0" t="n">
        <v>34</v>
      </c>
      <c r="B63" s="0" t="n">
        <f aca="false">$A63-$G$4-1</f>
        <v>27</v>
      </c>
      <c r="C63" s="0" t="n">
        <f aca="false">IF(B63&lt;0,-1,MOD(B63,$B$8+$B$10))</f>
        <v>27</v>
      </c>
      <c r="D63" s="0" t="n">
        <f aca="false">IF(B63&lt;0,0,INT(B63/($B$8+$B$10)))</f>
        <v>0</v>
      </c>
      <c r="E63" s="0" t="n">
        <f aca="false">IF($A63&lt;=$G$4,$E$4,$E$4*(1-$H$4)^(D63+1))</f>
        <v>12000</v>
      </c>
      <c r="F63" s="13" t="n">
        <f aca="false">IF($A63&lt;=$G$4,$E$4*$F$4/4,IF(C63&gt;=$B$8+$B$9,E63*$B$4*(1+$B$5)^(($G$4+$B$8+D63*($B$8+$B$10))/4)/4,0))</f>
        <v>1062321.38407794</v>
      </c>
      <c r="G63" s="13" t="n">
        <f aca="false">IF($A63&lt;=$G$4,$E$4*$F$4,IF(C63&gt;=$B$8,E63*$B$4*(1+$B$5)^(($G$4+$B$8+D63*($B$8+$B$10))/4),0))</f>
        <v>4249285.53631174</v>
      </c>
      <c r="H63" s="13" t="n">
        <f aca="false">IF($A63&lt;=$G$4,0,IF(C63=0,E63*$B$6*(1+$B$7)^(($G$4+D63*($B$8+$B$10))/4),0)+IF(C63=$B$8,$B$11*$B$4*(1+$B$5)^(($G$4+$B$8+D63*($B$8+$B$10))/4)*E63,0))</f>
        <v>0</v>
      </c>
      <c r="I63" s="23" t="n">
        <f aca="false">IF($A63&lt;=$G$4,0,IF(C63&lt;$B$8,E63,0))</f>
        <v>0</v>
      </c>
      <c r="J63" s="23" t="n">
        <f aca="false">$A63-$G$5-1</f>
        <v>33</v>
      </c>
      <c r="K63" s="23" t="n">
        <f aca="false">IF(J63&lt;0,-1,MOD(J63,$B$8+$B$10))</f>
        <v>33</v>
      </c>
      <c r="L63" s="23" t="n">
        <f aca="false">IF(J63&lt;0,0,INT(J63/($B$8+$B$10)))</f>
        <v>0</v>
      </c>
      <c r="M63" s="23" t="n">
        <f aca="false">IF($A63&lt;=$G$5,$E$5,$E$5*(1-$H$5)^(L63+1))</f>
        <v>0</v>
      </c>
      <c r="N63" s="13" t="n">
        <f aca="false">IF($A63&lt;=$G$5,$E$5*$F$5/4,IF(K63&gt;=$B$8+$B$9,M63*$B$4*(1+$B$5)^(($G$5+$B$8+L63*($B$8+$B$10))/4)/4,0))</f>
        <v>0</v>
      </c>
      <c r="O63" s="13" t="n">
        <f aca="false">IF($A63&lt;=$G$5,$E$5*$F$5,IF(K63&gt;=$B$8,M63*$B$4*(1+$B$5)^(($G$5+$B$8+L63*($B$8+$B$10))/4),0))</f>
        <v>0</v>
      </c>
      <c r="P63" s="13" t="n">
        <f aca="false">IF($A63&lt;=$G$5,0,IF(K63=0,M63*$B$6*(1+$B$7)^(($G$5+L63*($B$8+$B$10))/4),0)+IF(K63=$B$8,$B$11*$B$4*(1+$B$5)^(($G$5+$B$8+L63*($B$8+$B$10))/4)*M63,0))</f>
        <v>0</v>
      </c>
      <c r="Q63" s="23" t="n">
        <f aca="false">IF($A63&lt;=$G$5,0,IF(K63&lt;$B$8,M63,0))</f>
        <v>0</v>
      </c>
      <c r="R63" s="23" t="n">
        <f aca="false">$A63-$G$6-1</f>
        <v>33</v>
      </c>
      <c r="S63" s="23" t="n">
        <f aca="false">IF(R63&lt;0,-1,MOD(R63,$B$8+$B$10))</f>
        <v>33</v>
      </c>
      <c r="T63" s="23" t="n">
        <f aca="false">IF(R63&lt;0,0,INT(R63/($B$8+$B$10)))</f>
        <v>0</v>
      </c>
      <c r="U63" s="23" t="n">
        <f aca="false">IF($A63&lt;=$G$6,$E$6,$E$6*(1-$H$6)^(T63+1))</f>
        <v>0</v>
      </c>
      <c r="V63" s="13" t="n">
        <f aca="false">IF($A63&lt;=$G$6,$E$6*$F$6/4,IF(S63&gt;=$B$8+$B$9,U63*$B$4*(1+$B$5)^(($G$6+$B$8+T63*($B$8+$B$10))/4)/4,0))</f>
        <v>0</v>
      </c>
      <c r="W63" s="13" t="n">
        <f aca="false">IF($A63&lt;=$G$6,$E$6*$F$6,IF(S63&gt;=$B$8,U63*$B$4*(1+$B$5)^(($G$6+$B$8+T63*($B$8+$B$10))/4),0))</f>
        <v>0</v>
      </c>
      <c r="X63" s="13" t="n">
        <f aca="false">IF($A63&lt;=$G$6,0,IF(S63=0,U63*$B$6*(1+$B$7)^(($G$6+T63*($B$8+$B$10))/4),0)+IF(S63=$B$8,$B$11*$B$4*(1+$B$5)^(($G$6+$B$8+T63*($B$8+$B$10))/4)*U63,0))</f>
        <v>0</v>
      </c>
      <c r="Y63" s="23" t="n">
        <f aca="false">IF($A63&lt;=$G$6,0,IF(S63&lt;$B$8,U63,0))</f>
        <v>0</v>
      </c>
      <c r="Z63" s="23" t="n">
        <f aca="false">$A63-$G$7-1</f>
        <v>33</v>
      </c>
      <c r="AA63" s="23" t="n">
        <f aca="false">IF(Z63&lt;0,-1,MOD(Z63,$B$8+$B$10))</f>
        <v>33</v>
      </c>
      <c r="AB63" s="23" t="n">
        <f aca="false">IF(Z63&lt;0,0,INT(Z63/($B$8+$B$10)))</f>
        <v>0</v>
      </c>
      <c r="AC63" s="23" t="n">
        <f aca="false">IF($A63&lt;=$G$7,$E$7,$E$7*(1-$H$7)^(AB63+1))</f>
        <v>0</v>
      </c>
      <c r="AD63" s="13" t="n">
        <f aca="false">IF($A63&lt;=$G$7,$E$7*$F$7/4,IF(AA63&gt;=$B$8+$B$9,AC63*$B$4*(1+$B$5)^(($G$7+$B$8+AB63*($B$8+$B$10))/4)/4,0))</f>
        <v>0</v>
      </c>
      <c r="AE63" s="13" t="n">
        <f aca="false">IF($A63&lt;=$G$7,$E$7*$F$7,IF(AA63&gt;=$B$8,AC63*$B$4*(1+$B$5)^(($G$7+$B$8+AB63*($B$8+$B$10))/4),0))</f>
        <v>0</v>
      </c>
      <c r="AF63" s="13" t="n">
        <f aca="false">IF($A63&lt;=$G$7,0,IF(AA63=0,AC63*$B$6*(1+$B$7)^(($G$7+AB63*($B$8+$B$10))/4),0)+IF(AA63=$B$8,$B$11*$B$4*(1+$B$5)^(($G$7+$B$8+AB63*($B$8+$B$10))/4)*AC63,0))</f>
        <v>0</v>
      </c>
      <c r="AG63" s="23" t="n">
        <f aca="false">IF($A63&lt;=$G$7,0,IF(AA63&lt;$B$8,AC63,0))</f>
        <v>0</v>
      </c>
      <c r="AH63" s="23" t="n">
        <f aca="false">$A63-$G$8-1</f>
        <v>33</v>
      </c>
      <c r="AI63" s="23" t="n">
        <f aca="false">IF(AH63&lt;0,-1,MOD(AH63,$B$8+$B$10))</f>
        <v>33</v>
      </c>
      <c r="AJ63" s="23" t="n">
        <f aca="false">IF(AH63&lt;0,0,INT(AH63/($B$8+$B$10)))</f>
        <v>0</v>
      </c>
      <c r="AK63" s="23" t="n">
        <f aca="false">IF($A63&lt;=$G$8,$E$8,$E$8*(1-$H$8)^(AJ63+1))</f>
        <v>0</v>
      </c>
      <c r="AL63" s="13" t="n">
        <f aca="false">IF($A63&lt;=$G$8,$E$8*$F$8/4,IF(AI63&gt;=$B$8+$B$9,AK63*$B$4*(1+$B$5)^(($G$8+$B$8+AJ63*($B$8+$B$10))/4)/4,0))</f>
        <v>0</v>
      </c>
      <c r="AM63" s="13" t="n">
        <f aca="false">IF($A63&lt;=$G$8,$E$8*$F$8,IF(AI63&gt;=$B$8,AK63*$B$4*(1+$B$5)^(($G$8+$B$8+AJ63*($B$8+$B$10))/4),0))</f>
        <v>0</v>
      </c>
      <c r="AN63" s="13" t="n">
        <f aca="false">IF($A63&lt;=$G$8,0,IF(AI63=0,AK63*$B$6*(1+$B$7)^(($G$8+AJ63*($B$8+$B$10))/4),0)+IF(AI63=$B$8,$B$11*$B$4*(1+$B$5)^(($G$8+$B$8+AJ63*($B$8+$B$10))/4)*AK63,0))</f>
        <v>0</v>
      </c>
      <c r="AO63" s="23" t="n">
        <f aca="false">IF($A63&lt;=$G$8,0,IF(AI63&lt;$B$8,AK63,0))</f>
        <v>0</v>
      </c>
      <c r="AP63" s="13" t="n">
        <f aca="false">F63+N63+V63+AD63+AL63</f>
        <v>1062321.38407794</v>
      </c>
      <c r="AQ63" s="13" t="n">
        <f aca="false">G63+O63+W63+AE63+AM63</f>
        <v>4249285.53631174</v>
      </c>
      <c r="AR63" s="13" t="n">
        <f aca="false">H63+P63+X63+AF63+AN63+IF($A63=$B$15,$B$14,0)</f>
        <v>0</v>
      </c>
      <c r="AS63" s="23" t="n">
        <f aca="false">I63+Q63+Y63+AG63+AO63</f>
        <v>0</v>
      </c>
      <c r="AT63" s="13" t="n">
        <f aca="false">AP63*(1-$B$12)-AS63*$B$13/4</f>
        <v>998582.101033259</v>
      </c>
      <c r="AU63" s="13" t="n">
        <f aca="false">IF($A63&lt;=$B$23,$B$22*$E$4/$B$23+$E$4*$B$13/4,0)</f>
        <v>0</v>
      </c>
      <c r="AV63" s="13" t="n">
        <f aca="false">AT63-AR63-AU63</f>
        <v>998582.101033259</v>
      </c>
      <c r="AW63" s="23" t="n">
        <f aca="false">(1+$B$16)^(-$A63/4)</f>
        <v>0.530216367348056</v>
      </c>
      <c r="AX63" s="13" t="n">
        <f aca="false">AV63*AW63</f>
        <v>529464.574108644</v>
      </c>
      <c r="AY63" s="13" t="n">
        <f aca="false">AV63</f>
        <v>998582.101033259</v>
      </c>
    </row>
    <row r="64" customFormat="false" ht="15" hidden="false" customHeight="false" outlineLevel="0" collapsed="false">
      <c r="A64" s="0" t="n">
        <v>35</v>
      </c>
      <c r="B64" s="0" t="n">
        <f aca="false">$A64-$G$4-1</f>
        <v>28</v>
      </c>
      <c r="C64" s="0" t="n">
        <f aca="false">IF(B64&lt;0,-1,MOD(B64,$B$8+$B$10))</f>
        <v>28</v>
      </c>
      <c r="D64" s="0" t="n">
        <f aca="false">IF(B64&lt;0,0,INT(B64/($B$8+$B$10)))</f>
        <v>0</v>
      </c>
      <c r="E64" s="0" t="n">
        <f aca="false">IF($A64&lt;=$G$4,$E$4,$E$4*(1-$H$4)^(D64+1))</f>
        <v>12000</v>
      </c>
      <c r="F64" s="13" t="n">
        <f aca="false">IF($A64&lt;=$G$4,$E$4*$F$4/4,IF(C64&gt;=$B$8+$B$9,E64*$B$4*(1+$B$5)^(($G$4+$B$8+D64*($B$8+$B$10))/4)/4,0))</f>
        <v>1062321.38407794</v>
      </c>
      <c r="G64" s="13" t="n">
        <f aca="false">IF($A64&lt;=$G$4,$E$4*$F$4,IF(C64&gt;=$B$8,E64*$B$4*(1+$B$5)^(($G$4+$B$8+D64*($B$8+$B$10))/4),0))</f>
        <v>4249285.53631174</v>
      </c>
      <c r="H64" s="13" t="n">
        <f aca="false">IF($A64&lt;=$G$4,0,IF(C64=0,E64*$B$6*(1+$B$7)^(($G$4+D64*($B$8+$B$10))/4),0)+IF(C64=$B$8,$B$11*$B$4*(1+$B$5)^(($G$4+$B$8+D64*($B$8+$B$10))/4)*E64,0))</f>
        <v>0</v>
      </c>
      <c r="I64" s="23" t="n">
        <f aca="false">IF($A64&lt;=$G$4,0,IF(C64&lt;$B$8,E64,0))</f>
        <v>0</v>
      </c>
      <c r="J64" s="23" t="n">
        <f aca="false">$A64-$G$5-1</f>
        <v>34</v>
      </c>
      <c r="K64" s="23" t="n">
        <f aca="false">IF(J64&lt;0,-1,MOD(J64,$B$8+$B$10))</f>
        <v>34</v>
      </c>
      <c r="L64" s="23" t="n">
        <f aca="false">IF(J64&lt;0,0,INT(J64/($B$8+$B$10)))</f>
        <v>0</v>
      </c>
      <c r="M64" s="23" t="n">
        <f aca="false">IF($A64&lt;=$G$5,$E$5,$E$5*(1-$H$5)^(L64+1))</f>
        <v>0</v>
      </c>
      <c r="N64" s="13" t="n">
        <f aca="false">IF($A64&lt;=$G$5,$E$5*$F$5/4,IF(K64&gt;=$B$8+$B$9,M64*$B$4*(1+$B$5)^(($G$5+$B$8+L64*($B$8+$B$10))/4)/4,0))</f>
        <v>0</v>
      </c>
      <c r="O64" s="13" t="n">
        <f aca="false">IF($A64&lt;=$G$5,$E$5*$F$5,IF(K64&gt;=$B$8,M64*$B$4*(1+$B$5)^(($G$5+$B$8+L64*($B$8+$B$10))/4),0))</f>
        <v>0</v>
      </c>
      <c r="P64" s="13" t="n">
        <f aca="false">IF($A64&lt;=$G$5,0,IF(K64=0,M64*$B$6*(1+$B$7)^(($G$5+L64*($B$8+$B$10))/4),0)+IF(K64=$B$8,$B$11*$B$4*(1+$B$5)^(($G$5+$B$8+L64*($B$8+$B$10))/4)*M64,0))</f>
        <v>0</v>
      </c>
      <c r="Q64" s="23" t="n">
        <f aca="false">IF($A64&lt;=$G$5,0,IF(K64&lt;$B$8,M64,0))</f>
        <v>0</v>
      </c>
      <c r="R64" s="23" t="n">
        <f aca="false">$A64-$G$6-1</f>
        <v>34</v>
      </c>
      <c r="S64" s="23" t="n">
        <f aca="false">IF(R64&lt;0,-1,MOD(R64,$B$8+$B$10))</f>
        <v>34</v>
      </c>
      <c r="T64" s="23" t="n">
        <f aca="false">IF(R64&lt;0,0,INT(R64/($B$8+$B$10)))</f>
        <v>0</v>
      </c>
      <c r="U64" s="23" t="n">
        <f aca="false">IF($A64&lt;=$G$6,$E$6,$E$6*(1-$H$6)^(T64+1))</f>
        <v>0</v>
      </c>
      <c r="V64" s="13" t="n">
        <f aca="false">IF($A64&lt;=$G$6,$E$6*$F$6/4,IF(S64&gt;=$B$8+$B$9,U64*$B$4*(1+$B$5)^(($G$6+$B$8+T64*($B$8+$B$10))/4)/4,0))</f>
        <v>0</v>
      </c>
      <c r="W64" s="13" t="n">
        <f aca="false">IF($A64&lt;=$G$6,$E$6*$F$6,IF(S64&gt;=$B$8,U64*$B$4*(1+$B$5)^(($G$6+$B$8+T64*($B$8+$B$10))/4),0))</f>
        <v>0</v>
      </c>
      <c r="X64" s="13" t="n">
        <f aca="false">IF($A64&lt;=$G$6,0,IF(S64=0,U64*$B$6*(1+$B$7)^(($G$6+T64*($B$8+$B$10))/4),0)+IF(S64=$B$8,$B$11*$B$4*(1+$B$5)^(($G$6+$B$8+T64*($B$8+$B$10))/4)*U64,0))</f>
        <v>0</v>
      </c>
      <c r="Y64" s="23" t="n">
        <f aca="false">IF($A64&lt;=$G$6,0,IF(S64&lt;$B$8,U64,0))</f>
        <v>0</v>
      </c>
      <c r="Z64" s="23" t="n">
        <f aca="false">$A64-$G$7-1</f>
        <v>34</v>
      </c>
      <c r="AA64" s="23" t="n">
        <f aca="false">IF(Z64&lt;0,-1,MOD(Z64,$B$8+$B$10))</f>
        <v>34</v>
      </c>
      <c r="AB64" s="23" t="n">
        <f aca="false">IF(Z64&lt;0,0,INT(Z64/($B$8+$B$10)))</f>
        <v>0</v>
      </c>
      <c r="AC64" s="23" t="n">
        <f aca="false">IF($A64&lt;=$G$7,$E$7,$E$7*(1-$H$7)^(AB64+1))</f>
        <v>0</v>
      </c>
      <c r="AD64" s="13" t="n">
        <f aca="false">IF($A64&lt;=$G$7,$E$7*$F$7/4,IF(AA64&gt;=$B$8+$B$9,AC64*$B$4*(1+$B$5)^(($G$7+$B$8+AB64*($B$8+$B$10))/4)/4,0))</f>
        <v>0</v>
      </c>
      <c r="AE64" s="13" t="n">
        <f aca="false">IF($A64&lt;=$G$7,$E$7*$F$7,IF(AA64&gt;=$B$8,AC64*$B$4*(1+$B$5)^(($G$7+$B$8+AB64*($B$8+$B$10))/4),0))</f>
        <v>0</v>
      </c>
      <c r="AF64" s="13" t="n">
        <f aca="false">IF($A64&lt;=$G$7,0,IF(AA64=0,AC64*$B$6*(1+$B$7)^(($G$7+AB64*($B$8+$B$10))/4),0)+IF(AA64=$B$8,$B$11*$B$4*(1+$B$5)^(($G$7+$B$8+AB64*($B$8+$B$10))/4)*AC64,0))</f>
        <v>0</v>
      </c>
      <c r="AG64" s="23" t="n">
        <f aca="false">IF($A64&lt;=$G$7,0,IF(AA64&lt;$B$8,AC64,0))</f>
        <v>0</v>
      </c>
      <c r="AH64" s="23" t="n">
        <f aca="false">$A64-$G$8-1</f>
        <v>34</v>
      </c>
      <c r="AI64" s="23" t="n">
        <f aca="false">IF(AH64&lt;0,-1,MOD(AH64,$B$8+$B$10))</f>
        <v>34</v>
      </c>
      <c r="AJ64" s="23" t="n">
        <f aca="false">IF(AH64&lt;0,0,INT(AH64/($B$8+$B$10)))</f>
        <v>0</v>
      </c>
      <c r="AK64" s="23" t="n">
        <f aca="false">IF($A64&lt;=$G$8,$E$8,$E$8*(1-$H$8)^(AJ64+1))</f>
        <v>0</v>
      </c>
      <c r="AL64" s="13" t="n">
        <f aca="false">IF($A64&lt;=$G$8,$E$8*$F$8/4,IF(AI64&gt;=$B$8+$B$9,AK64*$B$4*(1+$B$5)^(($G$8+$B$8+AJ64*($B$8+$B$10))/4)/4,0))</f>
        <v>0</v>
      </c>
      <c r="AM64" s="13" t="n">
        <f aca="false">IF($A64&lt;=$G$8,$E$8*$F$8,IF(AI64&gt;=$B$8,AK64*$B$4*(1+$B$5)^(($G$8+$B$8+AJ64*($B$8+$B$10))/4),0))</f>
        <v>0</v>
      </c>
      <c r="AN64" s="13" t="n">
        <f aca="false">IF($A64&lt;=$G$8,0,IF(AI64=0,AK64*$B$6*(1+$B$7)^(($G$8+AJ64*($B$8+$B$10))/4),0)+IF(AI64=$B$8,$B$11*$B$4*(1+$B$5)^(($G$8+$B$8+AJ64*($B$8+$B$10))/4)*AK64,0))</f>
        <v>0</v>
      </c>
      <c r="AO64" s="23" t="n">
        <f aca="false">IF($A64&lt;=$G$8,0,IF(AI64&lt;$B$8,AK64,0))</f>
        <v>0</v>
      </c>
      <c r="AP64" s="13" t="n">
        <f aca="false">F64+N64+V64+AD64+AL64</f>
        <v>1062321.38407794</v>
      </c>
      <c r="AQ64" s="13" t="n">
        <f aca="false">G64+O64+W64+AE64+AM64</f>
        <v>4249285.53631174</v>
      </c>
      <c r="AR64" s="13" t="n">
        <f aca="false">H64+P64+X64+AF64+AN64+IF($A64=$B$15,$B$14,0)</f>
        <v>0</v>
      </c>
      <c r="AS64" s="23" t="n">
        <f aca="false">I64+Q64+Y64+AG64+AO64</f>
        <v>0</v>
      </c>
      <c r="AT64" s="13" t="n">
        <f aca="false">AP64*(1-$B$12)-AS64*$B$13/4</f>
        <v>998582.101033259</v>
      </c>
      <c r="AU64" s="13" t="n">
        <f aca="false">IF($A64&lt;=$B$23,$B$22*$E$4/$B$23+$E$4*$B$13/4,0)</f>
        <v>0</v>
      </c>
      <c r="AV64" s="13" t="n">
        <f aca="false">AT64-AR64-AU64</f>
        <v>998582.101033259</v>
      </c>
      <c r="AW64" s="23" t="n">
        <f aca="false">(1+$B$16)^(-$A64/4)</f>
        <v>0.520413806983644</v>
      </c>
      <c r="AX64" s="13" t="n">
        <f aca="false">AV64*AW64</f>
        <v>519675.912784444</v>
      </c>
      <c r="AY64" s="13" t="n">
        <f aca="false">AV64</f>
        <v>998582.101033259</v>
      </c>
    </row>
    <row r="65" customFormat="false" ht="15" hidden="false" customHeight="false" outlineLevel="0" collapsed="false">
      <c r="A65" s="0" t="n">
        <v>36</v>
      </c>
      <c r="B65" s="0" t="n">
        <f aca="false">$A65-$G$4-1</f>
        <v>29</v>
      </c>
      <c r="C65" s="0" t="n">
        <f aca="false">IF(B65&lt;0,-1,MOD(B65,$B$8+$B$10))</f>
        <v>29</v>
      </c>
      <c r="D65" s="0" t="n">
        <f aca="false">IF(B65&lt;0,0,INT(B65/($B$8+$B$10)))</f>
        <v>0</v>
      </c>
      <c r="E65" s="0" t="n">
        <f aca="false">IF($A65&lt;=$G$4,$E$4,$E$4*(1-$H$4)^(D65+1))</f>
        <v>12000</v>
      </c>
      <c r="F65" s="13" t="n">
        <f aca="false">IF($A65&lt;=$G$4,$E$4*$F$4/4,IF(C65&gt;=$B$8+$B$9,E65*$B$4*(1+$B$5)^(($G$4+$B$8+D65*($B$8+$B$10))/4)/4,0))</f>
        <v>1062321.38407794</v>
      </c>
      <c r="G65" s="13" t="n">
        <f aca="false">IF($A65&lt;=$G$4,$E$4*$F$4,IF(C65&gt;=$B$8,E65*$B$4*(1+$B$5)^(($G$4+$B$8+D65*($B$8+$B$10))/4),0))</f>
        <v>4249285.53631174</v>
      </c>
      <c r="H65" s="13" t="n">
        <f aca="false">IF($A65&lt;=$G$4,0,IF(C65=0,E65*$B$6*(1+$B$7)^(($G$4+D65*($B$8+$B$10))/4),0)+IF(C65=$B$8,$B$11*$B$4*(1+$B$5)^(($G$4+$B$8+D65*($B$8+$B$10))/4)*E65,0))</f>
        <v>0</v>
      </c>
      <c r="I65" s="23" t="n">
        <f aca="false">IF($A65&lt;=$G$4,0,IF(C65&lt;$B$8,E65,0))</f>
        <v>0</v>
      </c>
      <c r="J65" s="23" t="n">
        <f aca="false">$A65-$G$5-1</f>
        <v>35</v>
      </c>
      <c r="K65" s="23" t="n">
        <f aca="false">IF(J65&lt;0,-1,MOD(J65,$B$8+$B$10))</f>
        <v>35</v>
      </c>
      <c r="L65" s="23" t="n">
        <f aca="false">IF(J65&lt;0,0,INT(J65/($B$8+$B$10)))</f>
        <v>0</v>
      </c>
      <c r="M65" s="23" t="n">
        <f aca="false">IF($A65&lt;=$G$5,$E$5,$E$5*(1-$H$5)^(L65+1))</f>
        <v>0</v>
      </c>
      <c r="N65" s="13" t="n">
        <f aca="false">IF($A65&lt;=$G$5,$E$5*$F$5/4,IF(K65&gt;=$B$8+$B$9,M65*$B$4*(1+$B$5)^(($G$5+$B$8+L65*($B$8+$B$10))/4)/4,0))</f>
        <v>0</v>
      </c>
      <c r="O65" s="13" t="n">
        <f aca="false">IF($A65&lt;=$G$5,$E$5*$F$5,IF(K65&gt;=$B$8,M65*$B$4*(1+$B$5)^(($G$5+$B$8+L65*($B$8+$B$10))/4),0))</f>
        <v>0</v>
      </c>
      <c r="P65" s="13" t="n">
        <f aca="false">IF($A65&lt;=$G$5,0,IF(K65=0,M65*$B$6*(1+$B$7)^(($G$5+L65*($B$8+$B$10))/4),0)+IF(K65=$B$8,$B$11*$B$4*(1+$B$5)^(($G$5+$B$8+L65*($B$8+$B$10))/4)*M65,0))</f>
        <v>0</v>
      </c>
      <c r="Q65" s="23" t="n">
        <f aca="false">IF($A65&lt;=$G$5,0,IF(K65&lt;$B$8,M65,0))</f>
        <v>0</v>
      </c>
      <c r="R65" s="23" t="n">
        <f aca="false">$A65-$G$6-1</f>
        <v>35</v>
      </c>
      <c r="S65" s="23" t="n">
        <f aca="false">IF(R65&lt;0,-1,MOD(R65,$B$8+$B$10))</f>
        <v>35</v>
      </c>
      <c r="T65" s="23" t="n">
        <f aca="false">IF(R65&lt;0,0,INT(R65/($B$8+$B$10)))</f>
        <v>0</v>
      </c>
      <c r="U65" s="23" t="n">
        <f aca="false">IF($A65&lt;=$G$6,$E$6,$E$6*(1-$H$6)^(T65+1))</f>
        <v>0</v>
      </c>
      <c r="V65" s="13" t="n">
        <f aca="false">IF($A65&lt;=$G$6,$E$6*$F$6/4,IF(S65&gt;=$B$8+$B$9,U65*$B$4*(1+$B$5)^(($G$6+$B$8+T65*($B$8+$B$10))/4)/4,0))</f>
        <v>0</v>
      </c>
      <c r="W65" s="13" t="n">
        <f aca="false">IF($A65&lt;=$G$6,$E$6*$F$6,IF(S65&gt;=$B$8,U65*$B$4*(1+$B$5)^(($G$6+$B$8+T65*($B$8+$B$10))/4),0))</f>
        <v>0</v>
      </c>
      <c r="X65" s="13" t="n">
        <f aca="false">IF($A65&lt;=$G$6,0,IF(S65=0,U65*$B$6*(1+$B$7)^(($G$6+T65*($B$8+$B$10))/4),0)+IF(S65=$B$8,$B$11*$B$4*(1+$B$5)^(($G$6+$B$8+T65*($B$8+$B$10))/4)*U65,0))</f>
        <v>0</v>
      </c>
      <c r="Y65" s="23" t="n">
        <f aca="false">IF($A65&lt;=$G$6,0,IF(S65&lt;$B$8,U65,0))</f>
        <v>0</v>
      </c>
      <c r="Z65" s="23" t="n">
        <f aca="false">$A65-$G$7-1</f>
        <v>35</v>
      </c>
      <c r="AA65" s="23" t="n">
        <f aca="false">IF(Z65&lt;0,-1,MOD(Z65,$B$8+$B$10))</f>
        <v>35</v>
      </c>
      <c r="AB65" s="23" t="n">
        <f aca="false">IF(Z65&lt;0,0,INT(Z65/($B$8+$B$10)))</f>
        <v>0</v>
      </c>
      <c r="AC65" s="23" t="n">
        <f aca="false">IF($A65&lt;=$G$7,$E$7,$E$7*(1-$H$7)^(AB65+1))</f>
        <v>0</v>
      </c>
      <c r="AD65" s="13" t="n">
        <f aca="false">IF($A65&lt;=$G$7,$E$7*$F$7/4,IF(AA65&gt;=$B$8+$B$9,AC65*$B$4*(1+$B$5)^(($G$7+$B$8+AB65*($B$8+$B$10))/4)/4,0))</f>
        <v>0</v>
      </c>
      <c r="AE65" s="13" t="n">
        <f aca="false">IF($A65&lt;=$G$7,$E$7*$F$7,IF(AA65&gt;=$B$8,AC65*$B$4*(1+$B$5)^(($G$7+$B$8+AB65*($B$8+$B$10))/4),0))</f>
        <v>0</v>
      </c>
      <c r="AF65" s="13" t="n">
        <f aca="false">IF($A65&lt;=$G$7,0,IF(AA65=0,AC65*$B$6*(1+$B$7)^(($G$7+AB65*($B$8+$B$10))/4),0)+IF(AA65=$B$8,$B$11*$B$4*(1+$B$5)^(($G$7+$B$8+AB65*($B$8+$B$10))/4)*AC65,0))</f>
        <v>0</v>
      </c>
      <c r="AG65" s="23" t="n">
        <f aca="false">IF($A65&lt;=$G$7,0,IF(AA65&lt;$B$8,AC65,0))</f>
        <v>0</v>
      </c>
      <c r="AH65" s="23" t="n">
        <f aca="false">$A65-$G$8-1</f>
        <v>35</v>
      </c>
      <c r="AI65" s="23" t="n">
        <f aca="false">IF(AH65&lt;0,-1,MOD(AH65,$B$8+$B$10))</f>
        <v>35</v>
      </c>
      <c r="AJ65" s="23" t="n">
        <f aca="false">IF(AH65&lt;0,0,INT(AH65/($B$8+$B$10)))</f>
        <v>0</v>
      </c>
      <c r="AK65" s="23" t="n">
        <f aca="false">IF($A65&lt;=$G$8,$E$8,$E$8*(1-$H$8)^(AJ65+1))</f>
        <v>0</v>
      </c>
      <c r="AL65" s="13" t="n">
        <f aca="false">IF($A65&lt;=$G$8,$E$8*$F$8/4,IF(AI65&gt;=$B$8+$B$9,AK65*$B$4*(1+$B$5)^(($G$8+$B$8+AJ65*($B$8+$B$10))/4)/4,0))</f>
        <v>0</v>
      </c>
      <c r="AM65" s="13" t="n">
        <f aca="false">IF($A65&lt;=$G$8,$E$8*$F$8,IF(AI65&gt;=$B$8,AK65*$B$4*(1+$B$5)^(($G$8+$B$8+AJ65*($B$8+$B$10))/4),0))</f>
        <v>0</v>
      </c>
      <c r="AN65" s="13" t="n">
        <f aca="false">IF($A65&lt;=$G$8,0,IF(AI65=0,AK65*$B$6*(1+$B$7)^(($G$8+AJ65*($B$8+$B$10))/4),0)+IF(AI65=$B$8,$B$11*$B$4*(1+$B$5)^(($G$8+$B$8+AJ65*($B$8+$B$10))/4)*AK65,0))</f>
        <v>0</v>
      </c>
      <c r="AO65" s="23" t="n">
        <f aca="false">IF($A65&lt;=$G$8,0,IF(AI65&lt;$B$8,AK65,0))</f>
        <v>0</v>
      </c>
      <c r="AP65" s="13" t="n">
        <f aca="false">F65+N65+V65+AD65+AL65</f>
        <v>1062321.38407794</v>
      </c>
      <c r="AQ65" s="13" t="n">
        <f aca="false">G65+O65+W65+AE65+AM65</f>
        <v>4249285.53631174</v>
      </c>
      <c r="AR65" s="13" t="n">
        <f aca="false">H65+P65+X65+AF65+AN65+IF($A65=$B$15,$B$14,0)</f>
        <v>0</v>
      </c>
      <c r="AS65" s="23" t="n">
        <f aca="false">I65+Q65+Y65+AG65+AO65</f>
        <v>0</v>
      </c>
      <c r="AT65" s="13" t="n">
        <f aca="false">AP65*(1-$B$12)-AS65*$B$13/4</f>
        <v>998582.101033259</v>
      </c>
      <c r="AU65" s="13" t="n">
        <f aca="false">IF($A65&lt;=$B$23,$B$22*$E$4/$B$23+$E$4*$B$13/4,0)</f>
        <v>0</v>
      </c>
      <c r="AV65" s="13" t="n">
        <f aca="false">AT65-AR65-AU65</f>
        <v>998582.101033259</v>
      </c>
      <c r="AW65" s="23" t="n">
        <f aca="false">(1+$B$16)^(-$A65/4)</f>
        <v>0.51079247487927</v>
      </c>
      <c r="AX65" s="13" t="n">
        <f aca="false">AV65*AW65</f>
        <v>510068.222756919</v>
      </c>
      <c r="AY65" s="13" t="n">
        <f aca="false">AV65</f>
        <v>998582.101033259</v>
      </c>
    </row>
    <row r="66" customFormat="false" ht="15" hidden="false" customHeight="false" outlineLevel="0" collapsed="false">
      <c r="A66" s="0" t="n">
        <v>37</v>
      </c>
      <c r="B66" s="0" t="n">
        <f aca="false">$A66-$G$4-1</f>
        <v>30</v>
      </c>
      <c r="C66" s="0" t="n">
        <f aca="false">IF(B66&lt;0,-1,MOD(B66,$B$8+$B$10))</f>
        <v>30</v>
      </c>
      <c r="D66" s="0" t="n">
        <f aca="false">IF(B66&lt;0,0,INT(B66/($B$8+$B$10)))</f>
        <v>0</v>
      </c>
      <c r="E66" s="0" t="n">
        <f aca="false">IF($A66&lt;=$G$4,$E$4,$E$4*(1-$H$4)^(D66+1))</f>
        <v>12000</v>
      </c>
      <c r="F66" s="13" t="n">
        <f aca="false">IF($A66&lt;=$G$4,$E$4*$F$4/4,IF(C66&gt;=$B$8+$B$9,E66*$B$4*(1+$B$5)^(($G$4+$B$8+D66*($B$8+$B$10))/4)/4,0))</f>
        <v>1062321.38407794</v>
      </c>
      <c r="G66" s="13" t="n">
        <f aca="false">IF($A66&lt;=$G$4,$E$4*$F$4,IF(C66&gt;=$B$8,E66*$B$4*(1+$B$5)^(($G$4+$B$8+D66*($B$8+$B$10))/4),0))</f>
        <v>4249285.53631174</v>
      </c>
      <c r="H66" s="13" t="n">
        <f aca="false">IF($A66&lt;=$G$4,0,IF(C66=0,E66*$B$6*(1+$B$7)^(($G$4+D66*($B$8+$B$10))/4),0)+IF(C66=$B$8,$B$11*$B$4*(1+$B$5)^(($G$4+$B$8+D66*($B$8+$B$10))/4)*E66,0))</f>
        <v>0</v>
      </c>
      <c r="I66" s="23" t="n">
        <f aca="false">IF($A66&lt;=$G$4,0,IF(C66&lt;$B$8,E66,0))</f>
        <v>0</v>
      </c>
      <c r="J66" s="23" t="n">
        <f aca="false">$A66-$G$5-1</f>
        <v>36</v>
      </c>
      <c r="K66" s="23" t="n">
        <f aca="false">IF(J66&lt;0,-1,MOD(J66,$B$8+$B$10))</f>
        <v>36</v>
      </c>
      <c r="L66" s="23" t="n">
        <f aca="false">IF(J66&lt;0,0,INT(J66/($B$8+$B$10)))</f>
        <v>0</v>
      </c>
      <c r="M66" s="23" t="n">
        <f aca="false">IF($A66&lt;=$G$5,$E$5,$E$5*(1-$H$5)^(L66+1))</f>
        <v>0</v>
      </c>
      <c r="N66" s="13" t="n">
        <f aca="false">IF($A66&lt;=$G$5,$E$5*$F$5/4,IF(K66&gt;=$B$8+$B$9,M66*$B$4*(1+$B$5)^(($G$5+$B$8+L66*($B$8+$B$10))/4)/4,0))</f>
        <v>0</v>
      </c>
      <c r="O66" s="13" t="n">
        <f aca="false">IF($A66&lt;=$G$5,$E$5*$F$5,IF(K66&gt;=$B$8,M66*$B$4*(1+$B$5)^(($G$5+$B$8+L66*($B$8+$B$10))/4),0))</f>
        <v>0</v>
      </c>
      <c r="P66" s="13" t="n">
        <f aca="false">IF($A66&lt;=$G$5,0,IF(K66=0,M66*$B$6*(1+$B$7)^(($G$5+L66*($B$8+$B$10))/4),0)+IF(K66=$B$8,$B$11*$B$4*(1+$B$5)^(($G$5+$B$8+L66*($B$8+$B$10))/4)*M66,0))</f>
        <v>0</v>
      </c>
      <c r="Q66" s="23" t="n">
        <f aca="false">IF($A66&lt;=$G$5,0,IF(K66&lt;$B$8,M66,0))</f>
        <v>0</v>
      </c>
      <c r="R66" s="23" t="n">
        <f aca="false">$A66-$G$6-1</f>
        <v>36</v>
      </c>
      <c r="S66" s="23" t="n">
        <f aca="false">IF(R66&lt;0,-1,MOD(R66,$B$8+$B$10))</f>
        <v>36</v>
      </c>
      <c r="T66" s="23" t="n">
        <f aca="false">IF(R66&lt;0,0,INT(R66/($B$8+$B$10)))</f>
        <v>0</v>
      </c>
      <c r="U66" s="23" t="n">
        <f aca="false">IF($A66&lt;=$G$6,$E$6,$E$6*(1-$H$6)^(T66+1))</f>
        <v>0</v>
      </c>
      <c r="V66" s="13" t="n">
        <f aca="false">IF($A66&lt;=$G$6,$E$6*$F$6/4,IF(S66&gt;=$B$8+$B$9,U66*$B$4*(1+$B$5)^(($G$6+$B$8+T66*($B$8+$B$10))/4)/4,0))</f>
        <v>0</v>
      </c>
      <c r="W66" s="13" t="n">
        <f aca="false">IF($A66&lt;=$G$6,$E$6*$F$6,IF(S66&gt;=$B$8,U66*$B$4*(1+$B$5)^(($G$6+$B$8+T66*($B$8+$B$10))/4),0))</f>
        <v>0</v>
      </c>
      <c r="X66" s="13" t="n">
        <f aca="false">IF($A66&lt;=$G$6,0,IF(S66=0,U66*$B$6*(1+$B$7)^(($G$6+T66*($B$8+$B$10))/4),0)+IF(S66=$B$8,$B$11*$B$4*(1+$B$5)^(($G$6+$B$8+T66*($B$8+$B$10))/4)*U66,0))</f>
        <v>0</v>
      </c>
      <c r="Y66" s="23" t="n">
        <f aca="false">IF($A66&lt;=$G$6,0,IF(S66&lt;$B$8,U66,0))</f>
        <v>0</v>
      </c>
      <c r="Z66" s="23" t="n">
        <f aca="false">$A66-$G$7-1</f>
        <v>36</v>
      </c>
      <c r="AA66" s="23" t="n">
        <f aca="false">IF(Z66&lt;0,-1,MOD(Z66,$B$8+$B$10))</f>
        <v>36</v>
      </c>
      <c r="AB66" s="23" t="n">
        <f aca="false">IF(Z66&lt;0,0,INT(Z66/($B$8+$B$10)))</f>
        <v>0</v>
      </c>
      <c r="AC66" s="23" t="n">
        <f aca="false">IF($A66&lt;=$G$7,$E$7,$E$7*(1-$H$7)^(AB66+1))</f>
        <v>0</v>
      </c>
      <c r="AD66" s="13" t="n">
        <f aca="false">IF($A66&lt;=$G$7,$E$7*$F$7/4,IF(AA66&gt;=$B$8+$B$9,AC66*$B$4*(1+$B$5)^(($G$7+$B$8+AB66*($B$8+$B$10))/4)/4,0))</f>
        <v>0</v>
      </c>
      <c r="AE66" s="13" t="n">
        <f aca="false">IF($A66&lt;=$G$7,$E$7*$F$7,IF(AA66&gt;=$B$8,AC66*$B$4*(1+$B$5)^(($G$7+$B$8+AB66*($B$8+$B$10))/4),0))</f>
        <v>0</v>
      </c>
      <c r="AF66" s="13" t="n">
        <f aca="false">IF($A66&lt;=$G$7,0,IF(AA66=0,AC66*$B$6*(1+$B$7)^(($G$7+AB66*($B$8+$B$10))/4),0)+IF(AA66=$B$8,$B$11*$B$4*(1+$B$5)^(($G$7+$B$8+AB66*($B$8+$B$10))/4)*AC66,0))</f>
        <v>0</v>
      </c>
      <c r="AG66" s="23" t="n">
        <f aca="false">IF($A66&lt;=$G$7,0,IF(AA66&lt;$B$8,AC66,0))</f>
        <v>0</v>
      </c>
      <c r="AH66" s="23" t="n">
        <f aca="false">$A66-$G$8-1</f>
        <v>36</v>
      </c>
      <c r="AI66" s="23" t="n">
        <f aca="false">IF(AH66&lt;0,-1,MOD(AH66,$B$8+$B$10))</f>
        <v>36</v>
      </c>
      <c r="AJ66" s="23" t="n">
        <f aca="false">IF(AH66&lt;0,0,INT(AH66/($B$8+$B$10)))</f>
        <v>0</v>
      </c>
      <c r="AK66" s="23" t="n">
        <f aca="false">IF($A66&lt;=$G$8,$E$8,$E$8*(1-$H$8)^(AJ66+1))</f>
        <v>0</v>
      </c>
      <c r="AL66" s="13" t="n">
        <f aca="false">IF($A66&lt;=$G$8,$E$8*$F$8/4,IF(AI66&gt;=$B$8+$B$9,AK66*$B$4*(1+$B$5)^(($G$8+$B$8+AJ66*($B$8+$B$10))/4)/4,0))</f>
        <v>0</v>
      </c>
      <c r="AM66" s="13" t="n">
        <f aca="false">IF($A66&lt;=$G$8,$E$8*$F$8,IF(AI66&gt;=$B$8,AK66*$B$4*(1+$B$5)^(($G$8+$B$8+AJ66*($B$8+$B$10))/4),0))</f>
        <v>0</v>
      </c>
      <c r="AN66" s="13" t="n">
        <f aca="false">IF($A66&lt;=$G$8,0,IF(AI66=0,AK66*$B$6*(1+$B$7)^(($G$8+AJ66*($B$8+$B$10))/4),0)+IF(AI66=$B$8,$B$11*$B$4*(1+$B$5)^(($G$8+$B$8+AJ66*($B$8+$B$10))/4)*AK66,0))</f>
        <v>0</v>
      </c>
      <c r="AO66" s="23" t="n">
        <f aca="false">IF($A66&lt;=$G$8,0,IF(AI66&lt;$B$8,AK66,0))</f>
        <v>0</v>
      </c>
      <c r="AP66" s="13" t="n">
        <f aca="false">F66+N66+V66+AD66+AL66</f>
        <v>1062321.38407794</v>
      </c>
      <c r="AQ66" s="13" t="n">
        <f aca="false">G66+O66+W66+AE66+AM66</f>
        <v>4249285.53631174</v>
      </c>
      <c r="AR66" s="13" t="n">
        <f aca="false">H66+P66+X66+AF66+AN66+IF($A66=$B$15,$B$14,0)</f>
        <v>0</v>
      </c>
      <c r="AS66" s="23" t="n">
        <f aca="false">I66+Q66+Y66+AG66+AO66</f>
        <v>0</v>
      </c>
      <c r="AT66" s="13" t="n">
        <f aca="false">AP66*(1-$B$12)-AS66*$B$13/4</f>
        <v>998582.101033259</v>
      </c>
      <c r="AU66" s="13" t="n">
        <f aca="false">IF($A66&lt;=$B$23,$B$22*$E$4/$B$23+$E$4*$B$13/4,0)</f>
        <v>0</v>
      </c>
      <c r="AV66" s="13" t="n">
        <f aca="false">AT66-AR66-AU66</f>
        <v>998582.101033259</v>
      </c>
      <c r="AW66" s="23" t="n">
        <f aca="false">(1+$B$16)^(-$A66/4)</f>
        <v>0.501349020514149</v>
      </c>
      <c r="AX66" s="13" t="n">
        <f aca="false">AV66*AW66</f>
        <v>500638.158255985</v>
      </c>
      <c r="AY66" s="13" t="n">
        <f aca="false">AV66</f>
        <v>998582.101033259</v>
      </c>
    </row>
    <row r="67" customFormat="false" ht="15" hidden="false" customHeight="false" outlineLevel="0" collapsed="false">
      <c r="A67" s="0" t="n">
        <v>38</v>
      </c>
      <c r="B67" s="0" t="n">
        <f aca="false">$A67-$G$4-1</f>
        <v>31</v>
      </c>
      <c r="C67" s="0" t="n">
        <f aca="false">IF(B67&lt;0,-1,MOD(B67,$B$8+$B$10))</f>
        <v>31</v>
      </c>
      <c r="D67" s="0" t="n">
        <f aca="false">IF(B67&lt;0,0,INT(B67/($B$8+$B$10)))</f>
        <v>0</v>
      </c>
      <c r="E67" s="0" t="n">
        <f aca="false">IF($A67&lt;=$G$4,$E$4,$E$4*(1-$H$4)^(D67+1))</f>
        <v>12000</v>
      </c>
      <c r="F67" s="13" t="n">
        <f aca="false">IF($A67&lt;=$G$4,$E$4*$F$4/4,IF(C67&gt;=$B$8+$B$9,E67*$B$4*(1+$B$5)^(($G$4+$B$8+D67*($B$8+$B$10))/4)/4,0))</f>
        <v>1062321.38407794</v>
      </c>
      <c r="G67" s="13" t="n">
        <f aca="false">IF($A67&lt;=$G$4,$E$4*$F$4,IF(C67&gt;=$B$8,E67*$B$4*(1+$B$5)^(($G$4+$B$8+D67*($B$8+$B$10))/4),0))</f>
        <v>4249285.53631174</v>
      </c>
      <c r="H67" s="13" t="n">
        <f aca="false">IF($A67&lt;=$G$4,0,IF(C67=0,E67*$B$6*(1+$B$7)^(($G$4+D67*($B$8+$B$10))/4),0)+IF(C67=$B$8,$B$11*$B$4*(1+$B$5)^(($G$4+$B$8+D67*($B$8+$B$10))/4)*E67,0))</f>
        <v>0</v>
      </c>
      <c r="I67" s="23" t="n">
        <f aca="false">IF($A67&lt;=$G$4,0,IF(C67&lt;$B$8,E67,0))</f>
        <v>0</v>
      </c>
      <c r="J67" s="23" t="n">
        <f aca="false">$A67-$G$5-1</f>
        <v>37</v>
      </c>
      <c r="K67" s="23" t="n">
        <f aca="false">IF(J67&lt;0,-1,MOD(J67,$B$8+$B$10))</f>
        <v>37</v>
      </c>
      <c r="L67" s="23" t="n">
        <f aca="false">IF(J67&lt;0,0,INT(J67/($B$8+$B$10)))</f>
        <v>0</v>
      </c>
      <c r="M67" s="23" t="n">
        <f aca="false">IF($A67&lt;=$G$5,$E$5,$E$5*(1-$H$5)^(L67+1))</f>
        <v>0</v>
      </c>
      <c r="N67" s="13" t="n">
        <f aca="false">IF($A67&lt;=$G$5,$E$5*$F$5/4,IF(K67&gt;=$B$8+$B$9,M67*$B$4*(1+$B$5)^(($G$5+$B$8+L67*($B$8+$B$10))/4)/4,0))</f>
        <v>0</v>
      </c>
      <c r="O67" s="13" t="n">
        <f aca="false">IF($A67&lt;=$G$5,$E$5*$F$5,IF(K67&gt;=$B$8,M67*$B$4*(1+$B$5)^(($G$5+$B$8+L67*($B$8+$B$10))/4),0))</f>
        <v>0</v>
      </c>
      <c r="P67" s="13" t="n">
        <f aca="false">IF($A67&lt;=$G$5,0,IF(K67=0,M67*$B$6*(1+$B$7)^(($G$5+L67*($B$8+$B$10))/4),0)+IF(K67=$B$8,$B$11*$B$4*(1+$B$5)^(($G$5+$B$8+L67*($B$8+$B$10))/4)*M67,0))</f>
        <v>0</v>
      </c>
      <c r="Q67" s="23" t="n">
        <f aca="false">IF($A67&lt;=$G$5,0,IF(K67&lt;$B$8,M67,0))</f>
        <v>0</v>
      </c>
      <c r="R67" s="23" t="n">
        <f aca="false">$A67-$G$6-1</f>
        <v>37</v>
      </c>
      <c r="S67" s="23" t="n">
        <f aca="false">IF(R67&lt;0,-1,MOD(R67,$B$8+$B$10))</f>
        <v>37</v>
      </c>
      <c r="T67" s="23" t="n">
        <f aca="false">IF(R67&lt;0,0,INT(R67/($B$8+$B$10)))</f>
        <v>0</v>
      </c>
      <c r="U67" s="23" t="n">
        <f aca="false">IF($A67&lt;=$G$6,$E$6,$E$6*(1-$H$6)^(T67+1))</f>
        <v>0</v>
      </c>
      <c r="V67" s="13" t="n">
        <f aca="false">IF($A67&lt;=$G$6,$E$6*$F$6/4,IF(S67&gt;=$B$8+$B$9,U67*$B$4*(1+$B$5)^(($G$6+$B$8+T67*($B$8+$B$10))/4)/4,0))</f>
        <v>0</v>
      </c>
      <c r="W67" s="13" t="n">
        <f aca="false">IF($A67&lt;=$G$6,$E$6*$F$6,IF(S67&gt;=$B$8,U67*$B$4*(1+$B$5)^(($G$6+$B$8+T67*($B$8+$B$10))/4),0))</f>
        <v>0</v>
      </c>
      <c r="X67" s="13" t="n">
        <f aca="false">IF($A67&lt;=$G$6,0,IF(S67=0,U67*$B$6*(1+$B$7)^(($G$6+T67*($B$8+$B$10))/4),0)+IF(S67=$B$8,$B$11*$B$4*(1+$B$5)^(($G$6+$B$8+T67*($B$8+$B$10))/4)*U67,0))</f>
        <v>0</v>
      </c>
      <c r="Y67" s="23" t="n">
        <f aca="false">IF($A67&lt;=$G$6,0,IF(S67&lt;$B$8,U67,0))</f>
        <v>0</v>
      </c>
      <c r="Z67" s="23" t="n">
        <f aca="false">$A67-$G$7-1</f>
        <v>37</v>
      </c>
      <c r="AA67" s="23" t="n">
        <f aca="false">IF(Z67&lt;0,-1,MOD(Z67,$B$8+$B$10))</f>
        <v>37</v>
      </c>
      <c r="AB67" s="23" t="n">
        <f aca="false">IF(Z67&lt;0,0,INT(Z67/($B$8+$B$10)))</f>
        <v>0</v>
      </c>
      <c r="AC67" s="23" t="n">
        <f aca="false">IF($A67&lt;=$G$7,$E$7,$E$7*(1-$H$7)^(AB67+1))</f>
        <v>0</v>
      </c>
      <c r="AD67" s="13" t="n">
        <f aca="false">IF($A67&lt;=$G$7,$E$7*$F$7/4,IF(AA67&gt;=$B$8+$B$9,AC67*$B$4*(1+$B$5)^(($G$7+$B$8+AB67*($B$8+$B$10))/4)/4,0))</f>
        <v>0</v>
      </c>
      <c r="AE67" s="13" t="n">
        <f aca="false">IF($A67&lt;=$G$7,$E$7*$F$7,IF(AA67&gt;=$B$8,AC67*$B$4*(1+$B$5)^(($G$7+$B$8+AB67*($B$8+$B$10))/4),0))</f>
        <v>0</v>
      </c>
      <c r="AF67" s="13" t="n">
        <f aca="false">IF($A67&lt;=$G$7,0,IF(AA67=0,AC67*$B$6*(1+$B$7)^(($G$7+AB67*($B$8+$B$10))/4),0)+IF(AA67=$B$8,$B$11*$B$4*(1+$B$5)^(($G$7+$B$8+AB67*($B$8+$B$10))/4)*AC67,0))</f>
        <v>0</v>
      </c>
      <c r="AG67" s="23" t="n">
        <f aca="false">IF($A67&lt;=$G$7,0,IF(AA67&lt;$B$8,AC67,0))</f>
        <v>0</v>
      </c>
      <c r="AH67" s="23" t="n">
        <f aca="false">$A67-$G$8-1</f>
        <v>37</v>
      </c>
      <c r="AI67" s="23" t="n">
        <f aca="false">IF(AH67&lt;0,-1,MOD(AH67,$B$8+$B$10))</f>
        <v>37</v>
      </c>
      <c r="AJ67" s="23" t="n">
        <f aca="false">IF(AH67&lt;0,0,INT(AH67/($B$8+$B$10)))</f>
        <v>0</v>
      </c>
      <c r="AK67" s="23" t="n">
        <f aca="false">IF($A67&lt;=$G$8,$E$8,$E$8*(1-$H$8)^(AJ67+1))</f>
        <v>0</v>
      </c>
      <c r="AL67" s="13" t="n">
        <f aca="false">IF($A67&lt;=$G$8,$E$8*$F$8/4,IF(AI67&gt;=$B$8+$B$9,AK67*$B$4*(1+$B$5)^(($G$8+$B$8+AJ67*($B$8+$B$10))/4)/4,0))</f>
        <v>0</v>
      </c>
      <c r="AM67" s="13" t="n">
        <f aca="false">IF($A67&lt;=$G$8,$E$8*$F$8,IF(AI67&gt;=$B$8,AK67*$B$4*(1+$B$5)^(($G$8+$B$8+AJ67*($B$8+$B$10))/4),0))</f>
        <v>0</v>
      </c>
      <c r="AN67" s="13" t="n">
        <f aca="false">IF($A67&lt;=$G$8,0,IF(AI67=0,AK67*$B$6*(1+$B$7)^(($G$8+AJ67*($B$8+$B$10))/4),0)+IF(AI67=$B$8,$B$11*$B$4*(1+$B$5)^(($G$8+$B$8+AJ67*($B$8+$B$10))/4)*AK67,0))</f>
        <v>0</v>
      </c>
      <c r="AO67" s="23" t="n">
        <f aca="false">IF($A67&lt;=$G$8,0,IF(AI67&lt;$B$8,AK67,0))</f>
        <v>0</v>
      </c>
      <c r="AP67" s="13" t="n">
        <f aca="false">F67+N67+V67+AD67+AL67</f>
        <v>1062321.38407794</v>
      </c>
      <c r="AQ67" s="13" t="n">
        <f aca="false">G67+O67+W67+AE67+AM67</f>
        <v>4249285.53631174</v>
      </c>
      <c r="AR67" s="13" t="n">
        <f aca="false">H67+P67+X67+AF67+AN67+IF($A67=$B$15,$B$14,0)</f>
        <v>0</v>
      </c>
      <c r="AS67" s="23" t="n">
        <f aca="false">I67+Q67+Y67+AG67+AO67</f>
        <v>0</v>
      </c>
      <c r="AT67" s="13" t="n">
        <f aca="false">AP67*(1-$B$12)-AS67*$B$13/4</f>
        <v>998582.101033259</v>
      </c>
      <c r="AU67" s="13" t="n">
        <f aca="false">IF($A67&lt;=$B$23,$B$22*$E$4/$B$23+$E$4*$B$13/4,0)</f>
        <v>0</v>
      </c>
      <c r="AV67" s="13" t="n">
        <f aca="false">AT67-AR67-AU67</f>
        <v>998582.101033259</v>
      </c>
      <c r="AW67" s="23" t="n">
        <f aca="false">(1+$B$16)^(-$A67/4)</f>
        <v>0.492080155311421</v>
      </c>
      <c r="AX67" s="13" t="n">
        <f aca="false">AV67*AW67</f>
        <v>491382.435367652</v>
      </c>
      <c r="AY67" s="13" t="n">
        <f aca="false">AV67</f>
        <v>998582.101033259</v>
      </c>
    </row>
    <row r="68" customFormat="false" ht="15" hidden="false" customHeight="false" outlineLevel="0" collapsed="false">
      <c r="A68" s="0" t="n">
        <v>39</v>
      </c>
      <c r="B68" s="0" t="n">
        <f aca="false">$A68-$G$4-1</f>
        <v>32</v>
      </c>
      <c r="C68" s="0" t="n">
        <f aca="false">IF(B68&lt;0,-1,MOD(B68,$B$8+$B$10))</f>
        <v>32</v>
      </c>
      <c r="D68" s="0" t="n">
        <f aca="false">IF(B68&lt;0,0,INT(B68/($B$8+$B$10)))</f>
        <v>0</v>
      </c>
      <c r="E68" s="0" t="n">
        <f aca="false">IF($A68&lt;=$G$4,$E$4,$E$4*(1-$H$4)^(D68+1))</f>
        <v>12000</v>
      </c>
      <c r="F68" s="13" t="n">
        <f aca="false">IF($A68&lt;=$G$4,$E$4*$F$4/4,IF(C68&gt;=$B$8+$B$9,E68*$B$4*(1+$B$5)^(($G$4+$B$8+D68*($B$8+$B$10))/4)/4,0))</f>
        <v>1062321.38407794</v>
      </c>
      <c r="G68" s="13" t="n">
        <f aca="false">IF($A68&lt;=$G$4,$E$4*$F$4,IF(C68&gt;=$B$8,E68*$B$4*(1+$B$5)^(($G$4+$B$8+D68*($B$8+$B$10))/4),0))</f>
        <v>4249285.53631174</v>
      </c>
      <c r="H68" s="13" t="n">
        <f aca="false">IF($A68&lt;=$G$4,0,IF(C68=0,E68*$B$6*(1+$B$7)^(($G$4+D68*($B$8+$B$10))/4),0)+IF(C68=$B$8,$B$11*$B$4*(1+$B$5)^(($G$4+$B$8+D68*($B$8+$B$10))/4)*E68,0))</f>
        <v>0</v>
      </c>
      <c r="I68" s="23" t="n">
        <f aca="false">IF($A68&lt;=$G$4,0,IF(C68&lt;$B$8,E68,0))</f>
        <v>0</v>
      </c>
      <c r="J68" s="23" t="n">
        <f aca="false">$A68-$G$5-1</f>
        <v>38</v>
      </c>
      <c r="K68" s="23" t="n">
        <f aca="false">IF(J68&lt;0,-1,MOD(J68,$B$8+$B$10))</f>
        <v>38</v>
      </c>
      <c r="L68" s="23" t="n">
        <f aca="false">IF(J68&lt;0,0,INT(J68/($B$8+$B$10)))</f>
        <v>0</v>
      </c>
      <c r="M68" s="23" t="n">
        <f aca="false">IF($A68&lt;=$G$5,$E$5,$E$5*(1-$H$5)^(L68+1))</f>
        <v>0</v>
      </c>
      <c r="N68" s="13" t="n">
        <f aca="false">IF($A68&lt;=$G$5,$E$5*$F$5/4,IF(K68&gt;=$B$8+$B$9,M68*$B$4*(1+$B$5)^(($G$5+$B$8+L68*($B$8+$B$10))/4)/4,0))</f>
        <v>0</v>
      </c>
      <c r="O68" s="13" t="n">
        <f aca="false">IF($A68&lt;=$G$5,$E$5*$F$5,IF(K68&gt;=$B$8,M68*$B$4*(1+$B$5)^(($G$5+$B$8+L68*($B$8+$B$10))/4),0))</f>
        <v>0</v>
      </c>
      <c r="P68" s="13" t="n">
        <f aca="false">IF($A68&lt;=$G$5,0,IF(K68=0,M68*$B$6*(1+$B$7)^(($G$5+L68*($B$8+$B$10))/4),0)+IF(K68=$B$8,$B$11*$B$4*(1+$B$5)^(($G$5+$B$8+L68*($B$8+$B$10))/4)*M68,0))</f>
        <v>0</v>
      </c>
      <c r="Q68" s="23" t="n">
        <f aca="false">IF($A68&lt;=$G$5,0,IF(K68&lt;$B$8,M68,0))</f>
        <v>0</v>
      </c>
      <c r="R68" s="23" t="n">
        <f aca="false">$A68-$G$6-1</f>
        <v>38</v>
      </c>
      <c r="S68" s="23" t="n">
        <f aca="false">IF(R68&lt;0,-1,MOD(R68,$B$8+$B$10))</f>
        <v>38</v>
      </c>
      <c r="T68" s="23" t="n">
        <f aca="false">IF(R68&lt;0,0,INT(R68/($B$8+$B$10)))</f>
        <v>0</v>
      </c>
      <c r="U68" s="23" t="n">
        <f aca="false">IF($A68&lt;=$G$6,$E$6,$E$6*(1-$H$6)^(T68+1))</f>
        <v>0</v>
      </c>
      <c r="V68" s="13" t="n">
        <f aca="false">IF($A68&lt;=$G$6,$E$6*$F$6/4,IF(S68&gt;=$B$8+$B$9,U68*$B$4*(1+$B$5)^(($G$6+$B$8+T68*($B$8+$B$10))/4)/4,0))</f>
        <v>0</v>
      </c>
      <c r="W68" s="13" t="n">
        <f aca="false">IF($A68&lt;=$G$6,$E$6*$F$6,IF(S68&gt;=$B$8,U68*$B$4*(1+$B$5)^(($G$6+$B$8+T68*($B$8+$B$10))/4),0))</f>
        <v>0</v>
      </c>
      <c r="X68" s="13" t="n">
        <f aca="false">IF($A68&lt;=$G$6,0,IF(S68=0,U68*$B$6*(1+$B$7)^(($G$6+T68*($B$8+$B$10))/4),0)+IF(S68=$B$8,$B$11*$B$4*(1+$B$5)^(($G$6+$B$8+T68*($B$8+$B$10))/4)*U68,0))</f>
        <v>0</v>
      </c>
      <c r="Y68" s="23" t="n">
        <f aca="false">IF($A68&lt;=$G$6,0,IF(S68&lt;$B$8,U68,0))</f>
        <v>0</v>
      </c>
      <c r="Z68" s="23" t="n">
        <f aca="false">$A68-$G$7-1</f>
        <v>38</v>
      </c>
      <c r="AA68" s="23" t="n">
        <f aca="false">IF(Z68&lt;0,-1,MOD(Z68,$B$8+$B$10))</f>
        <v>38</v>
      </c>
      <c r="AB68" s="23" t="n">
        <f aca="false">IF(Z68&lt;0,0,INT(Z68/($B$8+$B$10)))</f>
        <v>0</v>
      </c>
      <c r="AC68" s="23" t="n">
        <f aca="false">IF($A68&lt;=$G$7,$E$7,$E$7*(1-$H$7)^(AB68+1))</f>
        <v>0</v>
      </c>
      <c r="AD68" s="13" t="n">
        <f aca="false">IF($A68&lt;=$G$7,$E$7*$F$7/4,IF(AA68&gt;=$B$8+$B$9,AC68*$B$4*(1+$B$5)^(($G$7+$B$8+AB68*($B$8+$B$10))/4)/4,0))</f>
        <v>0</v>
      </c>
      <c r="AE68" s="13" t="n">
        <f aca="false">IF($A68&lt;=$G$7,$E$7*$F$7,IF(AA68&gt;=$B$8,AC68*$B$4*(1+$B$5)^(($G$7+$B$8+AB68*($B$8+$B$10))/4),0))</f>
        <v>0</v>
      </c>
      <c r="AF68" s="13" t="n">
        <f aca="false">IF($A68&lt;=$G$7,0,IF(AA68=0,AC68*$B$6*(1+$B$7)^(($G$7+AB68*($B$8+$B$10))/4),0)+IF(AA68=$B$8,$B$11*$B$4*(1+$B$5)^(($G$7+$B$8+AB68*($B$8+$B$10))/4)*AC68,0))</f>
        <v>0</v>
      </c>
      <c r="AG68" s="23" t="n">
        <f aca="false">IF($A68&lt;=$G$7,0,IF(AA68&lt;$B$8,AC68,0))</f>
        <v>0</v>
      </c>
      <c r="AH68" s="23" t="n">
        <f aca="false">$A68-$G$8-1</f>
        <v>38</v>
      </c>
      <c r="AI68" s="23" t="n">
        <f aca="false">IF(AH68&lt;0,-1,MOD(AH68,$B$8+$B$10))</f>
        <v>38</v>
      </c>
      <c r="AJ68" s="23" t="n">
        <f aca="false">IF(AH68&lt;0,0,INT(AH68/($B$8+$B$10)))</f>
        <v>0</v>
      </c>
      <c r="AK68" s="23" t="n">
        <f aca="false">IF($A68&lt;=$G$8,$E$8,$E$8*(1-$H$8)^(AJ68+1))</f>
        <v>0</v>
      </c>
      <c r="AL68" s="13" t="n">
        <f aca="false">IF($A68&lt;=$G$8,$E$8*$F$8/4,IF(AI68&gt;=$B$8+$B$9,AK68*$B$4*(1+$B$5)^(($G$8+$B$8+AJ68*($B$8+$B$10))/4)/4,0))</f>
        <v>0</v>
      </c>
      <c r="AM68" s="13" t="n">
        <f aca="false">IF($A68&lt;=$G$8,$E$8*$F$8,IF(AI68&gt;=$B$8,AK68*$B$4*(1+$B$5)^(($G$8+$B$8+AJ68*($B$8+$B$10))/4),0))</f>
        <v>0</v>
      </c>
      <c r="AN68" s="13" t="n">
        <f aca="false">IF($A68&lt;=$G$8,0,IF(AI68=0,AK68*$B$6*(1+$B$7)^(($G$8+AJ68*($B$8+$B$10))/4),0)+IF(AI68=$B$8,$B$11*$B$4*(1+$B$5)^(($G$8+$B$8+AJ68*($B$8+$B$10))/4)*AK68,0))</f>
        <v>0</v>
      </c>
      <c r="AO68" s="23" t="n">
        <f aca="false">IF($A68&lt;=$G$8,0,IF(AI68&lt;$B$8,AK68,0))</f>
        <v>0</v>
      </c>
      <c r="AP68" s="13" t="n">
        <f aca="false">F68+N68+V68+AD68+AL68</f>
        <v>1062321.38407794</v>
      </c>
      <c r="AQ68" s="13" t="n">
        <f aca="false">G68+O68+W68+AE68+AM68</f>
        <v>4249285.53631174</v>
      </c>
      <c r="AR68" s="13" t="n">
        <f aca="false">H68+P68+X68+AF68+AN68+IF($A68=$B$15,$B$14,0)</f>
        <v>0</v>
      </c>
      <c r="AS68" s="23" t="n">
        <f aca="false">I68+Q68+Y68+AG68+AO68</f>
        <v>0</v>
      </c>
      <c r="AT68" s="13" t="n">
        <f aca="false">AP68*(1-$B$12)-AS68*$B$13/4</f>
        <v>998582.101033259</v>
      </c>
      <c r="AU68" s="13" t="n">
        <f aca="false">IF($A68&lt;=$B$23,$B$22*$E$4/$B$23+$E$4*$B$13/4,0)</f>
        <v>0</v>
      </c>
      <c r="AV68" s="13" t="n">
        <f aca="false">AT68-AR68-AU68</f>
        <v>998582.101033259</v>
      </c>
      <c r="AW68" s="23" t="n">
        <f aca="false">(1+$B$16)^(-$A68/4)</f>
        <v>0.482982651492941</v>
      </c>
      <c r="AX68" s="13" t="n">
        <f aca="false">AV68*AW68</f>
        <v>482297.830890436</v>
      </c>
      <c r="AY68" s="13" t="n">
        <f aca="false">AV68</f>
        <v>998582.101033259</v>
      </c>
    </row>
    <row r="69" customFormat="false" ht="15" hidden="false" customHeight="false" outlineLevel="0" collapsed="false">
      <c r="A69" s="0" t="n">
        <v>40</v>
      </c>
      <c r="B69" s="0" t="n">
        <f aca="false">$A69-$G$4-1</f>
        <v>33</v>
      </c>
      <c r="C69" s="0" t="n">
        <f aca="false">IF(B69&lt;0,-1,MOD(B69,$B$8+$B$10))</f>
        <v>33</v>
      </c>
      <c r="D69" s="0" t="n">
        <f aca="false">IF(B69&lt;0,0,INT(B69/($B$8+$B$10)))</f>
        <v>0</v>
      </c>
      <c r="E69" s="0" t="n">
        <f aca="false">IF($A69&lt;=$G$4,$E$4,$E$4*(1-$H$4)^(D69+1))</f>
        <v>12000</v>
      </c>
      <c r="F69" s="13" t="n">
        <f aca="false">IF($A69&lt;=$G$4,$E$4*$F$4/4,IF(C69&gt;=$B$8+$B$9,E69*$B$4*(1+$B$5)^(($G$4+$B$8+D69*($B$8+$B$10))/4)/4,0))</f>
        <v>1062321.38407794</v>
      </c>
      <c r="G69" s="13" t="n">
        <f aca="false">IF($A69&lt;=$G$4,$E$4*$F$4,IF(C69&gt;=$B$8,E69*$B$4*(1+$B$5)^(($G$4+$B$8+D69*($B$8+$B$10))/4),0))</f>
        <v>4249285.53631174</v>
      </c>
      <c r="H69" s="13" t="n">
        <f aca="false">IF($A69&lt;=$G$4,0,IF(C69=0,E69*$B$6*(1+$B$7)^(($G$4+D69*($B$8+$B$10))/4),0)+IF(C69=$B$8,$B$11*$B$4*(1+$B$5)^(($G$4+$B$8+D69*($B$8+$B$10))/4)*E69,0))</f>
        <v>0</v>
      </c>
      <c r="I69" s="23" t="n">
        <f aca="false">IF($A69&lt;=$G$4,0,IF(C69&lt;$B$8,E69,0))</f>
        <v>0</v>
      </c>
      <c r="J69" s="23" t="n">
        <f aca="false">$A69-$G$5-1</f>
        <v>39</v>
      </c>
      <c r="K69" s="23" t="n">
        <f aca="false">IF(J69&lt;0,-1,MOD(J69,$B$8+$B$10))</f>
        <v>39</v>
      </c>
      <c r="L69" s="23" t="n">
        <f aca="false">IF(J69&lt;0,0,INT(J69/($B$8+$B$10)))</f>
        <v>0</v>
      </c>
      <c r="M69" s="23" t="n">
        <f aca="false">IF($A69&lt;=$G$5,$E$5,$E$5*(1-$H$5)^(L69+1))</f>
        <v>0</v>
      </c>
      <c r="N69" s="13" t="n">
        <f aca="false">IF($A69&lt;=$G$5,$E$5*$F$5/4,IF(K69&gt;=$B$8+$B$9,M69*$B$4*(1+$B$5)^(($G$5+$B$8+L69*($B$8+$B$10))/4)/4,0))</f>
        <v>0</v>
      </c>
      <c r="O69" s="13" t="n">
        <f aca="false">IF($A69&lt;=$G$5,$E$5*$F$5,IF(K69&gt;=$B$8,M69*$B$4*(1+$B$5)^(($G$5+$B$8+L69*($B$8+$B$10))/4),0))</f>
        <v>0</v>
      </c>
      <c r="P69" s="13" t="n">
        <f aca="false">IF($A69&lt;=$G$5,0,IF(K69=0,M69*$B$6*(1+$B$7)^(($G$5+L69*($B$8+$B$10))/4),0)+IF(K69=$B$8,$B$11*$B$4*(1+$B$5)^(($G$5+$B$8+L69*($B$8+$B$10))/4)*M69,0))</f>
        <v>0</v>
      </c>
      <c r="Q69" s="23" t="n">
        <f aca="false">IF($A69&lt;=$G$5,0,IF(K69&lt;$B$8,M69,0))</f>
        <v>0</v>
      </c>
      <c r="R69" s="23" t="n">
        <f aca="false">$A69-$G$6-1</f>
        <v>39</v>
      </c>
      <c r="S69" s="23" t="n">
        <f aca="false">IF(R69&lt;0,-1,MOD(R69,$B$8+$B$10))</f>
        <v>39</v>
      </c>
      <c r="T69" s="23" t="n">
        <f aca="false">IF(R69&lt;0,0,INT(R69/($B$8+$B$10)))</f>
        <v>0</v>
      </c>
      <c r="U69" s="23" t="n">
        <f aca="false">IF($A69&lt;=$G$6,$E$6,$E$6*(1-$H$6)^(T69+1))</f>
        <v>0</v>
      </c>
      <c r="V69" s="13" t="n">
        <f aca="false">IF($A69&lt;=$G$6,$E$6*$F$6/4,IF(S69&gt;=$B$8+$B$9,U69*$B$4*(1+$B$5)^(($G$6+$B$8+T69*($B$8+$B$10))/4)/4,0))</f>
        <v>0</v>
      </c>
      <c r="W69" s="13" t="n">
        <f aca="false">IF($A69&lt;=$G$6,$E$6*$F$6,IF(S69&gt;=$B$8,U69*$B$4*(1+$B$5)^(($G$6+$B$8+T69*($B$8+$B$10))/4),0))</f>
        <v>0</v>
      </c>
      <c r="X69" s="13" t="n">
        <f aca="false">IF($A69&lt;=$G$6,0,IF(S69=0,U69*$B$6*(1+$B$7)^(($G$6+T69*($B$8+$B$10))/4),0)+IF(S69=$B$8,$B$11*$B$4*(1+$B$5)^(($G$6+$B$8+T69*($B$8+$B$10))/4)*U69,0))</f>
        <v>0</v>
      </c>
      <c r="Y69" s="23" t="n">
        <f aca="false">IF($A69&lt;=$G$6,0,IF(S69&lt;$B$8,U69,0))</f>
        <v>0</v>
      </c>
      <c r="Z69" s="23" t="n">
        <f aca="false">$A69-$G$7-1</f>
        <v>39</v>
      </c>
      <c r="AA69" s="23" t="n">
        <f aca="false">IF(Z69&lt;0,-1,MOD(Z69,$B$8+$B$10))</f>
        <v>39</v>
      </c>
      <c r="AB69" s="23" t="n">
        <f aca="false">IF(Z69&lt;0,0,INT(Z69/($B$8+$B$10)))</f>
        <v>0</v>
      </c>
      <c r="AC69" s="23" t="n">
        <f aca="false">IF($A69&lt;=$G$7,$E$7,$E$7*(1-$H$7)^(AB69+1))</f>
        <v>0</v>
      </c>
      <c r="AD69" s="13" t="n">
        <f aca="false">IF($A69&lt;=$G$7,$E$7*$F$7/4,IF(AA69&gt;=$B$8+$B$9,AC69*$B$4*(1+$B$5)^(($G$7+$B$8+AB69*($B$8+$B$10))/4)/4,0))</f>
        <v>0</v>
      </c>
      <c r="AE69" s="13" t="n">
        <f aca="false">IF($A69&lt;=$G$7,$E$7*$F$7,IF(AA69&gt;=$B$8,AC69*$B$4*(1+$B$5)^(($G$7+$B$8+AB69*($B$8+$B$10))/4),0))</f>
        <v>0</v>
      </c>
      <c r="AF69" s="13" t="n">
        <f aca="false">IF($A69&lt;=$G$7,0,IF(AA69=0,AC69*$B$6*(1+$B$7)^(($G$7+AB69*($B$8+$B$10))/4),0)+IF(AA69=$B$8,$B$11*$B$4*(1+$B$5)^(($G$7+$B$8+AB69*($B$8+$B$10))/4)*AC69,0))</f>
        <v>0</v>
      </c>
      <c r="AG69" s="23" t="n">
        <f aca="false">IF($A69&lt;=$G$7,0,IF(AA69&lt;$B$8,AC69,0))</f>
        <v>0</v>
      </c>
      <c r="AH69" s="23" t="n">
        <f aca="false">$A69-$G$8-1</f>
        <v>39</v>
      </c>
      <c r="AI69" s="23" t="n">
        <f aca="false">IF(AH69&lt;0,-1,MOD(AH69,$B$8+$B$10))</f>
        <v>39</v>
      </c>
      <c r="AJ69" s="23" t="n">
        <f aca="false">IF(AH69&lt;0,0,INT(AH69/($B$8+$B$10)))</f>
        <v>0</v>
      </c>
      <c r="AK69" s="23" t="n">
        <f aca="false">IF($A69&lt;=$G$8,$E$8,$E$8*(1-$H$8)^(AJ69+1))</f>
        <v>0</v>
      </c>
      <c r="AL69" s="13" t="n">
        <f aca="false">IF($A69&lt;=$G$8,$E$8*$F$8/4,IF(AI69&gt;=$B$8+$B$9,AK69*$B$4*(1+$B$5)^(($G$8+$B$8+AJ69*($B$8+$B$10))/4)/4,0))</f>
        <v>0</v>
      </c>
      <c r="AM69" s="13" t="n">
        <f aca="false">IF($A69&lt;=$G$8,$E$8*$F$8,IF(AI69&gt;=$B$8,AK69*$B$4*(1+$B$5)^(($G$8+$B$8+AJ69*($B$8+$B$10))/4),0))</f>
        <v>0</v>
      </c>
      <c r="AN69" s="13" t="n">
        <f aca="false">IF($A69&lt;=$G$8,0,IF(AI69=0,AK69*$B$6*(1+$B$7)^(($G$8+AJ69*($B$8+$B$10))/4),0)+IF(AI69=$B$8,$B$11*$B$4*(1+$B$5)^(($G$8+$B$8+AJ69*($B$8+$B$10))/4)*AK69,0))</f>
        <v>0</v>
      </c>
      <c r="AO69" s="23" t="n">
        <f aca="false">IF($A69&lt;=$G$8,0,IF(AI69&lt;$B$8,AK69,0))</f>
        <v>0</v>
      </c>
      <c r="AP69" s="13" t="n">
        <f aca="false">F69+N69+V69+AD69+AL69</f>
        <v>1062321.38407794</v>
      </c>
      <c r="AQ69" s="13" t="n">
        <f aca="false">G69+O69+W69+AE69+AM69</f>
        <v>4249285.53631174</v>
      </c>
      <c r="AR69" s="13" t="n">
        <f aca="false">H69+P69+X69+AF69+AN69+IF($A69=$B$15,$B$14,0)</f>
        <v>0</v>
      </c>
      <c r="AS69" s="23" t="n">
        <f aca="false">I69+Q69+Y69+AG69+AO69</f>
        <v>0</v>
      </c>
      <c r="AT69" s="13" t="n">
        <f aca="false">AP69*(1-$B$12)-AS69*$B$13/4</f>
        <v>998582.101033259</v>
      </c>
      <c r="AU69" s="13" t="n">
        <f aca="false">IF($A69&lt;=$B$23,$B$22*$E$4/$B$23+$E$4*$B$13/4,0)</f>
        <v>0</v>
      </c>
      <c r="AV69" s="13" t="n">
        <f aca="false">AT69-AR69-AU69</f>
        <v>998582.101033259</v>
      </c>
      <c r="AW69" s="23" t="n">
        <f aca="false">(1+$B$16)^(-$A69/4)</f>
        <v>0.474053340955239</v>
      </c>
      <c r="AX69" s="13" t="n">
        <f aca="false">AV69*AW69</f>
        <v>473381.181212918</v>
      </c>
      <c r="AY69" s="13" t="n">
        <f aca="false">AV69+$J$9</f>
        <v>66572140.0688839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Y6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7" min="4" style="0" width="13"/>
    <col collapsed="false" customWidth="true" hidden="false" outlineLevel="0" max="8" min="8" style="0" width="12"/>
    <col collapsed="false" customWidth="true" hidden="false" outlineLevel="0" max="9" min="9" style="0" width="44"/>
    <col collapsed="false" customWidth="true" hidden="false" outlineLevel="0" max="10" min="10" style="0" width="16"/>
  </cols>
  <sheetData>
    <row r="1" customFormat="false" ht="16.15" hidden="false" customHeight="false" outlineLevel="0" collapsed="false">
      <c r="A1" s="5" t="s">
        <v>234</v>
      </c>
    </row>
    <row r="2" customFormat="false" ht="15" hidden="false" customHeight="false" outlineLevel="0" collapsed="false">
      <c r="A2" s="22" t="s">
        <v>235</v>
      </c>
    </row>
    <row r="3" customFormat="false" ht="15" hidden="false" customHeight="false" outlineLevel="0" collapsed="false">
      <c r="A3" s="19" t="s">
        <v>147</v>
      </c>
      <c r="B3" s="19" t="s">
        <v>148</v>
      </c>
      <c r="D3" s="19" t="s">
        <v>136</v>
      </c>
      <c r="E3" s="19" t="s">
        <v>137</v>
      </c>
      <c r="F3" s="19" t="s">
        <v>138</v>
      </c>
      <c r="G3" s="19" t="s">
        <v>139</v>
      </c>
      <c r="H3" s="19" t="s">
        <v>149</v>
      </c>
      <c r="I3" s="19" t="s">
        <v>150</v>
      </c>
      <c r="J3" s="19" t="s">
        <v>148</v>
      </c>
    </row>
    <row r="4" customFormat="false" ht="15" hidden="false" customHeight="false" outlineLevel="0" collapsed="false">
      <c r="A4" s="0" t="s">
        <v>119</v>
      </c>
      <c r="B4" s="20" t="n">
        <f aca="false">'E3 Repositioning'!B4</f>
        <v>345</v>
      </c>
      <c r="D4" s="23" t="s">
        <v>223</v>
      </c>
      <c r="E4" s="13" t="n">
        <f aca="false">SUM('7. Office leases'!B3:B7)</f>
        <v>12000</v>
      </c>
      <c r="F4" s="21" t="n">
        <v>0</v>
      </c>
      <c r="G4" s="25" t="n">
        <f aca="false">$B$23</f>
        <v>6</v>
      </c>
      <c r="H4" s="26" t="n">
        <f aca="false">$B$21</f>
        <v>0</v>
      </c>
      <c r="I4" s="23" t="s">
        <v>151</v>
      </c>
      <c r="J4" s="20" t="n">
        <f aca="false">$B$4*(1+$B$5)^(39/4)</f>
        <v>398.89905458182</v>
      </c>
    </row>
    <row r="5" customFormat="false" ht="15" hidden="false" customHeight="false" outlineLevel="0" collapsed="false">
      <c r="A5" s="0" t="s">
        <v>120</v>
      </c>
      <c r="B5" s="27" t="n">
        <f aca="false">'6. Office inputs'!B4</f>
        <v>0.015</v>
      </c>
      <c r="D5" s="23" t="s">
        <v>224</v>
      </c>
      <c r="E5" s="30" t="n">
        <v>0</v>
      </c>
      <c r="F5" s="21" t="n">
        <v>0</v>
      </c>
      <c r="G5" s="31" t="n">
        <v>0</v>
      </c>
      <c r="H5" s="26" t="n">
        <f aca="false">$B$21</f>
        <v>0</v>
      </c>
      <c r="I5" s="23" t="s">
        <v>152</v>
      </c>
      <c r="J5" s="20" t="n">
        <f aca="false">$B$6*(1+$B$7)^(39/4)</f>
        <v>534.326825242175</v>
      </c>
    </row>
    <row r="6" customFormat="false" ht="15" hidden="false" customHeight="false" outlineLevel="0" collapsed="false">
      <c r="A6" s="0" t="s">
        <v>121</v>
      </c>
      <c r="B6" s="20" t="n">
        <f aca="false">'6. Office inputs'!B5</f>
        <v>420</v>
      </c>
      <c r="D6" s="23" t="s">
        <v>224</v>
      </c>
      <c r="E6" s="30" t="n">
        <v>0</v>
      </c>
      <c r="F6" s="21" t="n">
        <v>0</v>
      </c>
      <c r="G6" s="31" t="n">
        <v>0</v>
      </c>
      <c r="H6" s="26" t="n">
        <f aca="false">$B$21</f>
        <v>0</v>
      </c>
      <c r="I6" s="23" t="s">
        <v>153</v>
      </c>
      <c r="J6" s="13" t="n">
        <f aca="false">AQ69</f>
        <v>4249285.53631174</v>
      </c>
    </row>
    <row r="7" customFormat="false" ht="15" hidden="false" customHeight="false" outlineLevel="0" collapsed="false">
      <c r="A7" s="0" t="s">
        <v>122</v>
      </c>
      <c r="B7" s="27" t="n">
        <f aca="false">'6. Office inputs'!B6</f>
        <v>0.025</v>
      </c>
      <c r="D7" s="23" t="s">
        <v>224</v>
      </c>
      <c r="E7" s="30" t="n">
        <v>0</v>
      </c>
      <c r="F7" s="21" t="n">
        <v>0</v>
      </c>
      <c r="G7" s="31" t="n">
        <v>0</v>
      </c>
      <c r="H7" s="26" t="n">
        <f aca="false">$B$21</f>
        <v>0</v>
      </c>
      <c r="I7" s="23" t="s">
        <v>154</v>
      </c>
      <c r="J7" s="13" t="n">
        <f aca="false">AS69</f>
        <v>0</v>
      </c>
    </row>
    <row r="8" customFormat="false" ht="15" hidden="false" customHeight="false" outlineLevel="0" collapsed="false">
      <c r="A8" s="0" t="s">
        <v>123</v>
      </c>
      <c r="B8" s="25" t="n">
        <f aca="false">'E3 Repositioning'!B8</f>
        <v>1</v>
      </c>
      <c r="D8" s="23" t="s">
        <v>224</v>
      </c>
      <c r="E8" s="30" t="n">
        <v>0</v>
      </c>
      <c r="F8" s="21" t="n">
        <v>0</v>
      </c>
      <c r="G8" s="31" t="n">
        <v>0</v>
      </c>
      <c r="H8" s="26" t="n">
        <f aca="false">$B$21</f>
        <v>0</v>
      </c>
      <c r="I8" s="23" t="s">
        <v>155</v>
      </c>
      <c r="J8" s="13" t="n">
        <f aca="false">(J6+J7*J4)*(1-$B$12)</f>
        <v>3994328.40413304</v>
      </c>
    </row>
    <row r="9" customFormat="false" ht="15" hidden="false" customHeight="false" outlineLevel="0" collapsed="false">
      <c r="A9" s="0" t="s">
        <v>124</v>
      </c>
      <c r="B9" s="25" t="n">
        <f aca="false">'E3 Repositioning'!B9</f>
        <v>2</v>
      </c>
      <c r="I9" s="23" t="s">
        <v>156</v>
      </c>
      <c r="J9" s="13" t="n">
        <f aca="false">(J8/$B$17-J7*J5)*(1-$B$19)</f>
        <v>65573557.9678507</v>
      </c>
    </row>
    <row r="10" customFormat="false" ht="15" hidden="false" customHeight="false" outlineLevel="0" collapsed="false">
      <c r="A10" s="0" t="s">
        <v>125</v>
      </c>
      <c r="B10" s="25" t="n">
        <f aca="false">'E3 Repositioning'!B10</f>
        <v>40</v>
      </c>
      <c r="I10" s="23" t="s">
        <v>157</v>
      </c>
      <c r="J10" s="13" t="n">
        <f aca="false">SUM(AX29:AX69)</f>
        <v>-3054781.43777302</v>
      </c>
    </row>
    <row r="11" customFormat="false" ht="15" hidden="false" customHeight="false" outlineLevel="0" collapsed="false">
      <c r="A11" s="0" t="s">
        <v>126</v>
      </c>
      <c r="B11" s="27" t="n">
        <f aca="false">'6. Office inputs'!B10</f>
        <v>0.12</v>
      </c>
      <c r="I11" s="23" t="s">
        <v>158</v>
      </c>
      <c r="J11" s="13" t="n">
        <f aca="false">J9*AW69</f>
        <v>31085364.2329816</v>
      </c>
    </row>
    <row r="12" customFormat="false" ht="15" hidden="false" customHeight="false" outlineLevel="0" collapsed="false">
      <c r="A12" s="0" t="s">
        <v>127</v>
      </c>
      <c r="B12" s="27" t="n">
        <f aca="false">'6. Office inputs'!B11</f>
        <v>0.06</v>
      </c>
      <c r="I12" s="23" t="s">
        <v>159</v>
      </c>
      <c r="J12" s="13" t="n">
        <f aca="false">J10+J11</f>
        <v>28030582.7952086</v>
      </c>
    </row>
    <row r="13" customFormat="false" ht="15" hidden="false" customHeight="false" outlineLevel="0" collapsed="false">
      <c r="A13" s="0" t="s">
        <v>128</v>
      </c>
      <c r="B13" s="20" t="n">
        <f aca="false">'6. Office inputs'!B12</f>
        <v>55</v>
      </c>
      <c r="I13" s="23" t="s">
        <v>160</v>
      </c>
      <c r="J13" s="14" t="n">
        <f aca="false">J12/(1+$B$18)</f>
        <v>26319796.0518391</v>
      </c>
    </row>
    <row r="14" customFormat="false" ht="15" hidden="false" customHeight="false" outlineLevel="0" collapsed="false">
      <c r="A14" s="0" t="s">
        <v>129</v>
      </c>
      <c r="B14" s="30" t="n">
        <v>0</v>
      </c>
      <c r="I14" s="23" t="s">
        <v>161</v>
      </c>
      <c r="J14" s="26" t="n">
        <f aca="false">J11/J12</f>
        <v>1.10898030412322</v>
      </c>
    </row>
    <row r="15" customFormat="false" ht="15" hidden="false" customHeight="false" outlineLevel="0" collapsed="false">
      <c r="A15" s="0" t="s">
        <v>130</v>
      </c>
      <c r="B15" s="25" t="n">
        <f aca="false">'6. Office inputs'!B14</f>
        <v>12</v>
      </c>
      <c r="I15" s="23" t="s">
        <v>162</v>
      </c>
      <c r="J15" s="27" t="n">
        <f aca="false">(1+IRR(AY29:AY69,0.01))^4-1</f>
        <v>0.0386905132002737</v>
      </c>
    </row>
    <row r="16" customFormat="false" ht="15" hidden="false" customHeight="false" outlineLevel="0" collapsed="false">
      <c r="A16" s="0" t="s">
        <v>131</v>
      </c>
      <c r="B16" s="27" t="n">
        <f aca="false">'6. Office inputs'!B15</f>
        <v>0.0775</v>
      </c>
      <c r="I16" s="23" t="s">
        <v>163</v>
      </c>
      <c r="J16" s="13" t="n">
        <f aca="false">SUM(AT30:AT69)</f>
        <v>30791045.132031</v>
      </c>
    </row>
    <row r="17" customFormat="false" ht="15" hidden="false" customHeight="false" outlineLevel="0" collapsed="false">
      <c r="A17" s="0" t="s">
        <v>132</v>
      </c>
      <c r="B17" s="27" t="n">
        <f aca="false">'E3 Repositioning'!B17</f>
        <v>0.06</v>
      </c>
      <c r="I17" s="23" t="s">
        <v>164</v>
      </c>
      <c r="J17" s="13" t="n">
        <f aca="false">SUM(AR30:AR69)</f>
        <v>5740090.63805648</v>
      </c>
    </row>
    <row r="18" customFormat="false" ht="15" hidden="false" customHeight="false" outlineLevel="0" collapsed="false">
      <c r="A18" s="0" t="s">
        <v>32</v>
      </c>
      <c r="B18" s="27" t="n">
        <f aca="false">'6. Office inputs'!B17</f>
        <v>0.065</v>
      </c>
      <c r="I18" s="23" t="s">
        <v>219</v>
      </c>
      <c r="J18" s="13" t="n">
        <f aca="false">J13-'E1 Hold'!$J$13</f>
        <v>-6231403.84318391</v>
      </c>
    </row>
    <row r="19" customFormat="false" ht="15" hidden="false" customHeight="false" outlineLevel="0" collapsed="false">
      <c r="A19" s="0" t="s">
        <v>133</v>
      </c>
      <c r="B19" s="27" t="n">
        <f aca="false">'6. Office inputs'!B18</f>
        <v>0.015</v>
      </c>
      <c r="I19" s="23" t="s">
        <v>220</v>
      </c>
      <c r="J19" s="26" t="n">
        <f aca="false">J13/'E1 Hold'!$J$13-1</f>
        <v>-0.191433921430856</v>
      </c>
    </row>
    <row r="20" customFormat="false" ht="15" hidden="false" customHeight="false" outlineLevel="0" collapsed="false">
      <c r="A20" s="0" t="s">
        <v>134</v>
      </c>
      <c r="B20" s="13" t="n">
        <f aca="false">'6. Office inputs'!B19</f>
        <v>43000000</v>
      </c>
    </row>
    <row r="21" customFormat="false" ht="15" hidden="false" customHeight="false" outlineLevel="0" collapsed="false">
      <c r="A21" s="0" t="s">
        <v>165</v>
      </c>
      <c r="B21" s="11" t="n">
        <v>0</v>
      </c>
    </row>
    <row r="22" customFormat="false" ht="15" hidden="false" customHeight="false" outlineLevel="0" collapsed="false">
      <c r="A22" s="0" t="s">
        <v>225</v>
      </c>
      <c r="B22" s="20" t="n">
        <f aca="false">'E3 Repositioning'!B22</f>
        <v>1250</v>
      </c>
    </row>
    <row r="23" customFormat="false" ht="15" hidden="false" customHeight="false" outlineLevel="0" collapsed="false">
      <c r="A23" s="0" t="s">
        <v>226</v>
      </c>
      <c r="B23" s="25" t="n">
        <f aca="false">'E3 Repositioning'!B23</f>
        <v>6</v>
      </c>
    </row>
    <row r="24" customFormat="false" ht="15" hidden="false" customHeight="false" outlineLevel="0" collapsed="false">
      <c r="A24" s="0" t="s">
        <v>227</v>
      </c>
      <c r="B24" s="33" t="n">
        <f aca="false">'E3 Repositioning'!B24</f>
        <v>0.25</v>
      </c>
    </row>
    <row r="25" customFormat="false" ht="15" hidden="false" customHeight="false" outlineLevel="0" collapsed="false">
      <c r="A25" s="0" t="s">
        <v>228</v>
      </c>
      <c r="B25" s="33" t="n">
        <f aca="false">'E3 Repositioning'!B25</f>
        <v>1.5</v>
      </c>
    </row>
    <row r="26" customFormat="false" ht="15" hidden="false" customHeight="false" outlineLevel="0" collapsed="false">
      <c r="A26" s="0" t="s">
        <v>229</v>
      </c>
      <c r="B26" s="13" t="n">
        <f aca="false">SUMPRODUCT('7. Office leases'!B3:B7,'7. Office leases'!C3:C7,(B24*'7. Office leases'!D3:D7/4&lt;B25)*B24*'7. Office leases'!D3:D7/4+(B24*'7. Office leases'!D3:D7/4&gt;=B25)*B25)</f>
        <v>2581010</v>
      </c>
    </row>
    <row r="28" customFormat="false" ht="15" hidden="false" customHeight="false" outlineLevel="0" collapsed="false">
      <c r="A28" s="19" t="s">
        <v>166</v>
      </c>
      <c r="B28" s="19" t="s">
        <v>167</v>
      </c>
      <c r="C28" s="19" t="s">
        <v>168</v>
      </c>
      <c r="D28" s="19" t="s">
        <v>169</v>
      </c>
      <c r="E28" s="19" t="s">
        <v>170</v>
      </c>
      <c r="F28" s="19" t="s">
        <v>171</v>
      </c>
      <c r="G28" s="19" t="s">
        <v>172</v>
      </c>
      <c r="H28" s="19" t="s">
        <v>173</v>
      </c>
      <c r="I28" s="19" t="s">
        <v>174</v>
      </c>
      <c r="J28" s="19" t="s">
        <v>175</v>
      </c>
      <c r="K28" s="19" t="s">
        <v>176</v>
      </c>
      <c r="L28" s="19" t="s">
        <v>177</v>
      </c>
      <c r="M28" s="19" t="s">
        <v>178</v>
      </c>
      <c r="N28" s="19" t="s">
        <v>179</v>
      </c>
      <c r="O28" s="19" t="s">
        <v>180</v>
      </c>
      <c r="P28" s="19" t="s">
        <v>181</v>
      </c>
      <c r="Q28" s="19" t="s">
        <v>182</v>
      </c>
      <c r="R28" s="19" t="s">
        <v>183</v>
      </c>
      <c r="S28" s="19" t="s">
        <v>184</v>
      </c>
      <c r="T28" s="19" t="s">
        <v>185</v>
      </c>
      <c r="U28" s="19" t="s">
        <v>186</v>
      </c>
      <c r="V28" s="19" t="s">
        <v>187</v>
      </c>
      <c r="W28" s="19" t="s">
        <v>188</v>
      </c>
      <c r="X28" s="19" t="s">
        <v>189</v>
      </c>
      <c r="Y28" s="19" t="s">
        <v>190</v>
      </c>
      <c r="Z28" s="19" t="s">
        <v>191</v>
      </c>
      <c r="AA28" s="19" t="s">
        <v>192</v>
      </c>
      <c r="AB28" s="19" t="s">
        <v>193</v>
      </c>
      <c r="AC28" s="19" t="s">
        <v>194</v>
      </c>
      <c r="AD28" s="19" t="s">
        <v>195</v>
      </c>
      <c r="AE28" s="19" t="s">
        <v>196</v>
      </c>
      <c r="AF28" s="19" t="s">
        <v>197</v>
      </c>
      <c r="AG28" s="19" t="s">
        <v>198</v>
      </c>
      <c r="AH28" s="19" t="s">
        <v>199</v>
      </c>
      <c r="AI28" s="19" t="s">
        <v>200</v>
      </c>
      <c r="AJ28" s="19" t="s">
        <v>201</v>
      </c>
      <c r="AK28" s="19" t="s">
        <v>202</v>
      </c>
      <c r="AL28" s="19" t="s">
        <v>203</v>
      </c>
      <c r="AM28" s="19" t="s">
        <v>204</v>
      </c>
      <c r="AN28" s="19" t="s">
        <v>205</v>
      </c>
      <c r="AO28" s="19" t="s">
        <v>206</v>
      </c>
      <c r="AP28" s="19" t="s">
        <v>207</v>
      </c>
      <c r="AQ28" s="19" t="s">
        <v>208</v>
      </c>
      <c r="AR28" s="19" t="s">
        <v>209</v>
      </c>
      <c r="AS28" s="19" t="s">
        <v>210</v>
      </c>
      <c r="AT28" s="19" t="s">
        <v>211</v>
      </c>
      <c r="AU28" s="19" t="s">
        <v>212</v>
      </c>
      <c r="AV28" s="19" t="s">
        <v>213</v>
      </c>
      <c r="AW28" s="19" t="s">
        <v>214</v>
      </c>
      <c r="AX28" s="19" t="s">
        <v>215</v>
      </c>
      <c r="AY28" s="19" t="s">
        <v>216</v>
      </c>
    </row>
    <row r="29" customFormat="false" ht="15" hidden="false" customHeight="false" outlineLevel="0" collapsed="false">
      <c r="A29" s="0" t="n">
        <v>0</v>
      </c>
      <c r="AU29" s="13" t="n">
        <f aca="false">$B$26</f>
        <v>2581010</v>
      </c>
      <c r="AV29" s="23" t="n">
        <f aca="false">-AU29</f>
        <v>-2581010</v>
      </c>
      <c r="AW29" s="0" t="n">
        <v>1</v>
      </c>
      <c r="AX29" s="23" t="n">
        <f aca="false">AV29</f>
        <v>-2581010</v>
      </c>
      <c r="AY29" s="23" t="n">
        <f aca="false">-$B$20*(1+$B$18)-AU29</f>
        <v>-48376010</v>
      </c>
    </row>
    <row r="30" customFormat="false" ht="15" hidden="false" customHeight="false" outlineLevel="0" collapsed="false">
      <c r="A30" s="0" t="n">
        <v>1</v>
      </c>
      <c r="B30" s="0" t="n">
        <f aca="false">$A30-$G$4-1</f>
        <v>-6</v>
      </c>
      <c r="C30" s="0" t="n">
        <f aca="false">IF(B30&lt;0,-1,MOD(B30,$B$8+$B$10))</f>
        <v>-1</v>
      </c>
      <c r="D30" s="0" t="n">
        <f aca="false">IF(B30&lt;0,0,INT(B30/($B$8+$B$10)))</f>
        <v>0</v>
      </c>
      <c r="E30" s="13" t="n">
        <f aca="false">IF($A30&lt;=$G$4,$E$4,$E$4*(1-$H$4)^(D30+1))</f>
        <v>12000</v>
      </c>
      <c r="F30" s="13" t="n">
        <f aca="false">IF($A30&lt;=$G$4,$E$4*$F$4/4,IF(C30&gt;=$B$8+$B$9,E30*$B$4*(1+$B$5)^(($G$4+$B$8+D30*($B$8+$B$10))/4)/4,0))</f>
        <v>0</v>
      </c>
      <c r="G30" s="13" t="n">
        <f aca="false">IF($A30&lt;=$G$4,$E$4*$F$4,IF(C30&gt;=$B$8,E30*$B$4*(1+$B$5)^(($G$4+$B$8+D30*($B$8+$B$10))/4),0))</f>
        <v>0</v>
      </c>
      <c r="H30" s="13" t="n">
        <f aca="false">IF($A30&lt;=$G$4,0,IF(C30=0,E30*$B$6*(1+$B$7)^(($G$4+D30*($B$8+$B$10))/4),0)+IF(C30=$B$8,$B$11*$B$4*(1+$B$5)^(($G$4+$B$8+D30*($B$8+$B$10))/4)*E30,0))</f>
        <v>0</v>
      </c>
      <c r="I30" s="23" t="n">
        <f aca="false">IF($A30&lt;=$G$4,0,IF(C30&lt;$B$8,E30,0))</f>
        <v>0</v>
      </c>
      <c r="J30" s="23" t="n">
        <f aca="false">$A30-$G$5-1</f>
        <v>0</v>
      </c>
      <c r="K30" s="23" t="n">
        <f aca="false">IF(J30&lt;0,-1,MOD(J30,$B$8+$B$10))</f>
        <v>0</v>
      </c>
      <c r="L30" s="23" t="n">
        <f aca="false">IF(J30&lt;0,0,INT(J30/($B$8+$B$10)))</f>
        <v>0</v>
      </c>
      <c r="M30" s="23" t="n">
        <f aca="false">IF($A30&lt;=$G$5,$E$5,$E$5*(1-$H$5)^(L30+1))</f>
        <v>0</v>
      </c>
      <c r="N30" s="13" t="n">
        <f aca="false">IF($A30&lt;=$G$5,$E$5*$F$5/4,IF(K30&gt;=$B$8+$B$9,M30*$B$4*(1+$B$5)^(($G$5+$B$8+L30*($B$8+$B$10))/4)/4,0))</f>
        <v>0</v>
      </c>
      <c r="O30" s="13" t="n">
        <f aca="false">IF($A30&lt;=$G$5,$E$5*$F$5,IF(K30&gt;=$B$8,M30*$B$4*(1+$B$5)^(($G$5+$B$8+L30*($B$8+$B$10))/4),0))</f>
        <v>0</v>
      </c>
      <c r="P30" s="13" t="n">
        <f aca="false">IF($A30&lt;=$G$5,0,IF(K30=0,M30*$B$6*(1+$B$7)^(($G$5+L30*($B$8+$B$10))/4),0)+IF(K30=$B$8,$B$11*$B$4*(1+$B$5)^(($G$5+$B$8+L30*($B$8+$B$10))/4)*M30,0))</f>
        <v>0</v>
      </c>
      <c r="Q30" s="23" t="n">
        <f aca="false">IF($A30&lt;=$G$5,0,IF(K30&lt;$B$8,M30,0))</f>
        <v>0</v>
      </c>
      <c r="R30" s="23" t="n">
        <f aca="false">$A30-$G$6-1</f>
        <v>0</v>
      </c>
      <c r="S30" s="23" t="n">
        <f aca="false">IF(R30&lt;0,-1,MOD(R30,$B$8+$B$10))</f>
        <v>0</v>
      </c>
      <c r="T30" s="23" t="n">
        <f aca="false">IF(R30&lt;0,0,INT(R30/($B$8+$B$10)))</f>
        <v>0</v>
      </c>
      <c r="U30" s="23" t="n">
        <f aca="false">IF($A30&lt;=$G$6,$E$6,$E$6*(1-$H$6)^(T30+1))</f>
        <v>0</v>
      </c>
      <c r="V30" s="13" t="n">
        <f aca="false">IF($A30&lt;=$G$6,$E$6*$F$6/4,IF(S30&gt;=$B$8+$B$9,U30*$B$4*(1+$B$5)^(($G$6+$B$8+T30*($B$8+$B$10))/4)/4,0))</f>
        <v>0</v>
      </c>
      <c r="W30" s="13" t="n">
        <f aca="false">IF($A30&lt;=$G$6,$E$6*$F$6,IF(S30&gt;=$B$8,U30*$B$4*(1+$B$5)^(($G$6+$B$8+T30*($B$8+$B$10))/4),0))</f>
        <v>0</v>
      </c>
      <c r="X30" s="13" t="n">
        <f aca="false">IF($A30&lt;=$G$6,0,IF(S30=0,U30*$B$6*(1+$B$7)^(($G$6+T30*($B$8+$B$10))/4),0)+IF(S30=$B$8,$B$11*$B$4*(1+$B$5)^(($G$6+$B$8+T30*($B$8+$B$10))/4)*U30,0))</f>
        <v>0</v>
      </c>
      <c r="Y30" s="23" t="n">
        <f aca="false">IF($A30&lt;=$G$6,0,IF(S30&lt;$B$8,U30,0))</f>
        <v>0</v>
      </c>
      <c r="Z30" s="23" t="n">
        <f aca="false">$A30-$G$7-1</f>
        <v>0</v>
      </c>
      <c r="AA30" s="23" t="n">
        <f aca="false">IF(Z30&lt;0,-1,MOD(Z30,$B$8+$B$10))</f>
        <v>0</v>
      </c>
      <c r="AB30" s="23" t="n">
        <f aca="false">IF(Z30&lt;0,0,INT(Z30/($B$8+$B$10)))</f>
        <v>0</v>
      </c>
      <c r="AC30" s="23" t="n">
        <f aca="false">IF($A30&lt;=$G$7,$E$7,$E$7*(1-$H$7)^(AB30+1))</f>
        <v>0</v>
      </c>
      <c r="AD30" s="13" t="n">
        <f aca="false">IF($A30&lt;=$G$7,$E$7*$F$7/4,IF(AA30&gt;=$B$8+$B$9,AC30*$B$4*(1+$B$5)^(($G$7+$B$8+AB30*($B$8+$B$10))/4)/4,0))</f>
        <v>0</v>
      </c>
      <c r="AE30" s="13" t="n">
        <f aca="false">IF($A30&lt;=$G$7,$E$7*$F$7,IF(AA30&gt;=$B$8,AC30*$B$4*(1+$B$5)^(($G$7+$B$8+AB30*($B$8+$B$10))/4),0))</f>
        <v>0</v>
      </c>
      <c r="AF30" s="13" t="n">
        <f aca="false">IF($A30&lt;=$G$7,0,IF(AA30=0,AC30*$B$6*(1+$B$7)^(($G$7+AB30*($B$8+$B$10))/4),0)+IF(AA30=$B$8,$B$11*$B$4*(1+$B$5)^(($G$7+$B$8+AB30*($B$8+$B$10))/4)*AC30,0))</f>
        <v>0</v>
      </c>
      <c r="AG30" s="23" t="n">
        <f aca="false">IF($A30&lt;=$G$7,0,IF(AA30&lt;$B$8,AC30,0))</f>
        <v>0</v>
      </c>
      <c r="AH30" s="23" t="n">
        <f aca="false">$A30-$G$8-1</f>
        <v>0</v>
      </c>
      <c r="AI30" s="23" t="n">
        <f aca="false">IF(AH30&lt;0,-1,MOD(AH30,$B$8+$B$10))</f>
        <v>0</v>
      </c>
      <c r="AJ30" s="23" t="n">
        <f aca="false">IF(AH30&lt;0,0,INT(AH30/($B$8+$B$10)))</f>
        <v>0</v>
      </c>
      <c r="AK30" s="23" t="n">
        <f aca="false">IF($A30&lt;=$G$8,$E$8,$E$8*(1-$H$8)^(AJ30+1))</f>
        <v>0</v>
      </c>
      <c r="AL30" s="13" t="n">
        <f aca="false">IF($A30&lt;=$G$8,$E$8*$F$8/4,IF(AI30&gt;=$B$8+$B$9,AK30*$B$4*(1+$B$5)^(($G$8+$B$8+AJ30*($B$8+$B$10))/4)/4,0))</f>
        <v>0</v>
      </c>
      <c r="AM30" s="13" t="n">
        <f aca="false">IF($A30&lt;=$G$8,$E$8*$F$8,IF(AI30&gt;=$B$8,AK30*$B$4*(1+$B$5)^(($G$8+$B$8+AJ30*($B$8+$B$10))/4),0))</f>
        <v>0</v>
      </c>
      <c r="AN30" s="13" t="n">
        <f aca="false">IF($A30&lt;=$G$8,0,IF(AI30=0,AK30*$B$6*(1+$B$7)^(($G$8+AJ30*($B$8+$B$10))/4),0)+IF(AI30=$B$8,$B$11*$B$4*(1+$B$5)^(($G$8+$B$8+AJ30*($B$8+$B$10))/4)*AK30,0))</f>
        <v>0</v>
      </c>
      <c r="AO30" s="23" t="n">
        <f aca="false">IF($A30&lt;=$G$8,0,IF(AI30&lt;$B$8,AK30,0))</f>
        <v>0</v>
      </c>
      <c r="AP30" s="13" t="n">
        <f aca="false">F30+N30+V30+AD30+AL30</f>
        <v>0</v>
      </c>
      <c r="AQ30" s="13" t="n">
        <f aca="false">G30+O30+W30+AE30+AM30</f>
        <v>0</v>
      </c>
      <c r="AR30" s="13" t="n">
        <f aca="false">H30+P30+X30+AF30+AN30+IF($A30=$B$15,$B$14,0)</f>
        <v>0</v>
      </c>
      <c r="AS30" s="23" t="n">
        <f aca="false">I30+Q30+Y30+AG30+AO30</f>
        <v>0</v>
      </c>
      <c r="AT30" s="13" t="n">
        <f aca="false">AP30*(1-$B$12)-AS30*$B$13/4</f>
        <v>0</v>
      </c>
      <c r="AU30" s="13" t="n">
        <f aca="false">IF($A30&lt;=$B$23,$B$22*$E$4/$B$23+$E$4*$B$13/4,0)</f>
        <v>2665000</v>
      </c>
      <c r="AV30" s="13" t="n">
        <f aca="false">AT30-AR30-AU30</f>
        <v>-2665000</v>
      </c>
      <c r="AW30" s="23" t="n">
        <f aca="false">(1+$B$16)^(-$A30/4)</f>
        <v>0.98151215057083</v>
      </c>
      <c r="AX30" s="13" t="n">
        <f aca="false">AV30*AW30</f>
        <v>-2615729.88127126</v>
      </c>
      <c r="AY30" s="13" t="n">
        <f aca="false">AV30</f>
        <v>-2665000</v>
      </c>
    </row>
    <row r="31" customFormat="false" ht="15" hidden="false" customHeight="false" outlineLevel="0" collapsed="false">
      <c r="A31" s="0" t="n">
        <v>2</v>
      </c>
      <c r="B31" s="0" t="n">
        <f aca="false">$A31-$G$4-1</f>
        <v>-5</v>
      </c>
      <c r="C31" s="0" t="n">
        <f aca="false">IF(B31&lt;0,-1,MOD(B31,$B$8+$B$10))</f>
        <v>-1</v>
      </c>
      <c r="D31" s="0" t="n">
        <f aca="false">IF(B31&lt;0,0,INT(B31/($B$8+$B$10)))</f>
        <v>0</v>
      </c>
      <c r="E31" s="13" t="n">
        <f aca="false">IF($A31&lt;=$G$4,$E$4,$E$4*(1-$H$4)^(D31+1))</f>
        <v>12000</v>
      </c>
      <c r="F31" s="13" t="n">
        <f aca="false">IF($A31&lt;=$G$4,$E$4*$F$4/4,IF(C31&gt;=$B$8+$B$9,E31*$B$4*(1+$B$5)^(($G$4+$B$8+D31*($B$8+$B$10))/4)/4,0))</f>
        <v>0</v>
      </c>
      <c r="G31" s="13" t="n">
        <f aca="false">IF($A31&lt;=$G$4,$E$4*$F$4,IF(C31&gt;=$B$8,E31*$B$4*(1+$B$5)^(($G$4+$B$8+D31*($B$8+$B$10))/4),0))</f>
        <v>0</v>
      </c>
      <c r="H31" s="13" t="n">
        <f aca="false">IF($A31&lt;=$G$4,0,IF(C31=0,E31*$B$6*(1+$B$7)^(($G$4+D31*($B$8+$B$10))/4),0)+IF(C31=$B$8,$B$11*$B$4*(1+$B$5)^(($G$4+$B$8+D31*($B$8+$B$10))/4)*E31,0))</f>
        <v>0</v>
      </c>
      <c r="I31" s="23" t="n">
        <f aca="false">IF($A31&lt;=$G$4,0,IF(C31&lt;$B$8,E31,0))</f>
        <v>0</v>
      </c>
      <c r="J31" s="23" t="n">
        <f aca="false">$A31-$G$5-1</f>
        <v>1</v>
      </c>
      <c r="K31" s="23" t="n">
        <f aca="false">IF(J31&lt;0,-1,MOD(J31,$B$8+$B$10))</f>
        <v>1</v>
      </c>
      <c r="L31" s="23" t="n">
        <f aca="false">IF(J31&lt;0,0,INT(J31/($B$8+$B$10)))</f>
        <v>0</v>
      </c>
      <c r="M31" s="23" t="n">
        <f aca="false">IF($A31&lt;=$G$5,$E$5,$E$5*(1-$H$5)^(L31+1))</f>
        <v>0</v>
      </c>
      <c r="N31" s="13" t="n">
        <f aca="false">IF($A31&lt;=$G$5,$E$5*$F$5/4,IF(K31&gt;=$B$8+$B$9,M31*$B$4*(1+$B$5)^(($G$5+$B$8+L31*($B$8+$B$10))/4)/4,0))</f>
        <v>0</v>
      </c>
      <c r="O31" s="13" t="n">
        <f aca="false">IF($A31&lt;=$G$5,$E$5*$F$5,IF(K31&gt;=$B$8,M31*$B$4*(1+$B$5)^(($G$5+$B$8+L31*($B$8+$B$10))/4),0))</f>
        <v>0</v>
      </c>
      <c r="P31" s="13" t="n">
        <f aca="false">IF($A31&lt;=$G$5,0,IF(K31=0,M31*$B$6*(1+$B$7)^(($G$5+L31*($B$8+$B$10))/4),0)+IF(K31=$B$8,$B$11*$B$4*(1+$B$5)^(($G$5+$B$8+L31*($B$8+$B$10))/4)*M31,0))</f>
        <v>0</v>
      </c>
      <c r="Q31" s="23" t="n">
        <f aca="false">IF($A31&lt;=$G$5,0,IF(K31&lt;$B$8,M31,0))</f>
        <v>0</v>
      </c>
      <c r="R31" s="23" t="n">
        <f aca="false">$A31-$G$6-1</f>
        <v>1</v>
      </c>
      <c r="S31" s="23" t="n">
        <f aca="false">IF(R31&lt;0,-1,MOD(R31,$B$8+$B$10))</f>
        <v>1</v>
      </c>
      <c r="T31" s="23" t="n">
        <f aca="false">IF(R31&lt;0,0,INT(R31/($B$8+$B$10)))</f>
        <v>0</v>
      </c>
      <c r="U31" s="23" t="n">
        <f aca="false">IF($A31&lt;=$G$6,$E$6,$E$6*(1-$H$6)^(T31+1))</f>
        <v>0</v>
      </c>
      <c r="V31" s="13" t="n">
        <f aca="false">IF($A31&lt;=$G$6,$E$6*$F$6/4,IF(S31&gt;=$B$8+$B$9,U31*$B$4*(1+$B$5)^(($G$6+$B$8+T31*($B$8+$B$10))/4)/4,0))</f>
        <v>0</v>
      </c>
      <c r="W31" s="13" t="n">
        <f aca="false">IF($A31&lt;=$G$6,$E$6*$F$6,IF(S31&gt;=$B$8,U31*$B$4*(1+$B$5)^(($G$6+$B$8+T31*($B$8+$B$10))/4),0))</f>
        <v>0</v>
      </c>
      <c r="X31" s="13" t="n">
        <f aca="false">IF($A31&lt;=$G$6,0,IF(S31=0,U31*$B$6*(1+$B$7)^(($G$6+T31*($B$8+$B$10))/4),0)+IF(S31=$B$8,$B$11*$B$4*(1+$B$5)^(($G$6+$B$8+T31*($B$8+$B$10))/4)*U31,0))</f>
        <v>0</v>
      </c>
      <c r="Y31" s="23" t="n">
        <f aca="false">IF($A31&lt;=$G$6,0,IF(S31&lt;$B$8,U31,0))</f>
        <v>0</v>
      </c>
      <c r="Z31" s="23" t="n">
        <f aca="false">$A31-$G$7-1</f>
        <v>1</v>
      </c>
      <c r="AA31" s="23" t="n">
        <f aca="false">IF(Z31&lt;0,-1,MOD(Z31,$B$8+$B$10))</f>
        <v>1</v>
      </c>
      <c r="AB31" s="23" t="n">
        <f aca="false">IF(Z31&lt;0,0,INT(Z31/($B$8+$B$10)))</f>
        <v>0</v>
      </c>
      <c r="AC31" s="23" t="n">
        <f aca="false">IF($A31&lt;=$G$7,$E$7,$E$7*(1-$H$7)^(AB31+1))</f>
        <v>0</v>
      </c>
      <c r="AD31" s="13" t="n">
        <f aca="false">IF($A31&lt;=$G$7,$E$7*$F$7/4,IF(AA31&gt;=$B$8+$B$9,AC31*$B$4*(1+$B$5)^(($G$7+$B$8+AB31*($B$8+$B$10))/4)/4,0))</f>
        <v>0</v>
      </c>
      <c r="AE31" s="13" t="n">
        <f aca="false">IF($A31&lt;=$G$7,$E$7*$F$7,IF(AA31&gt;=$B$8,AC31*$B$4*(1+$B$5)^(($G$7+$B$8+AB31*($B$8+$B$10))/4),0))</f>
        <v>0</v>
      </c>
      <c r="AF31" s="13" t="n">
        <f aca="false">IF($A31&lt;=$G$7,0,IF(AA31=0,AC31*$B$6*(1+$B$7)^(($G$7+AB31*($B$8+$B$10))/4),0)+IF(AA31=$B$8,$B$11*$B$4*(1+$B$5)^(($G$7+$B$8+AB31*($B$8+$B$10))/4)*AC31,0))</f>
        <v>0</v>
      </c>
      <c r="AG31" s="23" t="n">
        <f aca="false">IF($A31&lt;=$G$7,0,IF(AA31&lt;$B$8,AC31,0))</f>
        <v>0</v>
      </c>
      <c r="AH31" s="23" t="n">
        <f aca="false">$A31-$G$8-1</f>
        <v>1</v>
      </c>
      <c r="AI31" s="23" t="n">
        <f aca="false">IF(AH31&lt;0,-1,MOD(AH31,$B$8+$B$10))</f>
        <v>1</v>
      </c>
      <c r="AJ31" s="23" t="n">
        <f aca="false">IF(AH31&lt;0,0,INT(AH31/($B$8+$B$10)))</f>
        <v>0</v>
      </c>
      <c r="AK31" s="23" t="n">
        <f aca="false">IF($A31&lt;=$G$8,$E$8,$E$8*(1-$H$8)^(AJ31+1))</f>
        <v>0</v>
      </c>
      <c r="AL31" s="13" t="n">
        <f aca="false">IF($A31&lt;=$G$8,$E$8*$F$8/4,IF(AI31&gt;=$B$8+$B$9,AK31*$B$4*(1+$B$5)^(($G$8+$B$8+AJ31*($B$8+$B$10))/4)/4,0))</f>
        <v>0</v>
      </c>
      <c r="AM31" s="13" t="n">
        <f aca="false">IF($A31&lt;=$G$8,$E$8*$F$8,IF(AI31&gt;=$B$8,AK31*$B$4*(1+$B$5)^(($G$8+$B$8+AJ31*($B$8+$B$10))/4),0))</f>
        <v>0</v>
      </c>
      <c r="AN31" s="13" t="n">
        <f aca="false">IF($A31&lt;=$G$8,0,IF(AI31=0,AK31*$B$6*(1+$B$7)^(($G$8+AJ31*($B$8+$B$10))/4),0)+IF(AI31=$B$8,$B$11*$B$4*(1+$B$5)^(($G$8+$B$8+AJ31*($B$8+$B$10))/4)*AK31,0))</f>
        <v>0</v>
      </c>
      <c r="AO31" s="23" t="n">
        <f aca="false">IF($A31&lt;=$G$8,0,IF(AI31&lt;$B$8,AK31,0))</f>
        <v>0</v>
      </c>
      <c r="AP31" s="13" t="n">
        <f aca="false">F31+N31+V31+AD31+AL31</f>
        <v>0</v>
      </c>
      <c r="AQ31" s="13" t="n">
        <f aca="false">G31+O31+W31+AE31+AM31</f>
        <v>0</v>
      </c>
      <c r="AR31" s="13" t="n">
        <f aca="false">H31+P31+X31+AF31+AN31+IF($A31=$B$15,$B$14,0)</f>
        <v>0</v>
      </c>
      <c r="AS31" s="23" t="n">
        <f aca="false">I31+Q31+Y31+AG31+AO31</f>
        <v>0</v>
      </c>
      <c r="AT31" s="13" t="n">
        <f aca="false">AP31*(1-$B$12)-AS31*$B$13/4</f>
        <v>0</v>
      </c>
      <c r="AU31" s="13" t="n">
        <f aca="false">IF($A31&lt;=$B$23,$B$22*$E$4/$B$23+$E$4*$B$13/4,0)</f>
        <v>2665000</v>
      </c>
      <c r="AV31" s="13" t="n">
        <f aca="false">AT31-AR31-AU31</f>
        <v>-2665000</v>
      </c>
      <c r="AW31" s="23" t="n">
        <f aca="false">(1+$B$16)^(-$A31/4)</f>
        <v>0.963366101718176</v>
      </c>
      <c r="AX31" s="13" t="n">
        <f aca="false">AV31*AW31</f>
        <v>-2567370.66107894</v>
      </c>
      <c r="AY31" s="13" t="n">
        <f aca="false">AV31</f>
        <v>-2665000</v>
      </c>
    </row>
    <row r="32" customFormat="false" ht="15" hidden="false" customHeight="false" outlineLevel="0" collapsed="false">
      <c r="A32" s="0" t="n">
        <v>3</v>
      </c>
      <c r="B32" s="0" t="n">
        <f aca="false">$A32-$G$4-1</f>
        <v>-4</v>
      </c>
      <c r="C32" s="0" t="n">
        <f aca="false">IF(B32&lt;0,-1,MOD(B32,$B$8+$B$10))</f>
        <v>-1</v>
      </c>
      <c r="D32" s="0" t="n">
        <f aca="false">IF(B32&lt;0,0,INT(B32/($B$8+$B$10)))</f>
        <v>0</v>
      </c>
      <c r="E32" s="13" t="n">
        <f aca="false">IF($A32&lt;=$G$4,$E$4,$E$4*(1-$H$4)^(D32+1))</f>
        <v>12000</v>
      </c>
      <c r="F32" s="13" t="n">
        <f aca="false">IF($A32&lt;=$G$4,$E$4*$F$4/4,IF(C32&gt;=$B$8+$B$9,E32*$B$4*(1+$B$5)^(($G$4+$B$8+D32*($B$8+$B$10))/4)/4,0))</f>
        <v>0</v>
      </c>
      <c r="G32" s="13" t="n">
        <f aca="false">IF($A32&lt;=$G$4,$E$4*$F$4,IF(C32&gt;=$B$8,E32*$B$4*(1+$B$5)^(($G$4+$B$8+D32*($B$8+$B$10))/4),0))</f>
        <v>0</v>
      </c>
      <c r="H32" s="13" t="n">
        <f aca="false">IF($A32&lt;=$G$4,0,IF(C32=0,E32*$B$6*(1+$B$7)^(($G$4+D32*($B$8+$B$10))/4),0)+IF(C32=$B$8,$B$11*$B$4*(1+$B$5)^(($G$4+$B$8+D32*($B$8+$B$10))/4)*E32,0))</f>
        <v>0</v>
      </c>
      <c r="I32" s="23" t="n">
        <f aca="false">IF($A32&lt;=$G$4,0,IF(C32&lt;$B$8,E32,0))</f>
        <v>0</v>
      </c>
      <c r="J32" s="23" t="n">
        <f aca="false">$A32-$G$5-1</f>
        <v>2</v>
      </c>
      <c r="K32" s="23" t="n">
        <f aca="false">IF(J32&lt;0,-1,MOD(J32,$B$8+$B$10))</f>
        <v>2</v>
      </c>
      <c r="L32" s="23" t="n">
        <f aca="false">IF(J32&lt;0,0,INT(J32/($B$8+$B$10)))</f>
        <v>0</v>
      </c>
      <c r="M32" s="23" t="n">
        <f aca="false">IF($A32&lt;=$G$5,$E$5,$E$5*(1-$H$5)^(L32+1))</f>
        <v>0</v>
      </c>
      <c r="N32" s="13" t="n">
        <f aca="false">IF($A32&lt;=$G$5,$E$5*$F$5/4,IF(K32&gt;=$B$8+$B$9,M32*$B$4*(1+$B$5)^(($G$5+$B$8+L32*($B$8+$B$10))/4)/4,0))</f>
        <v>0</v>
      </c>
      <c r="O32" s="13" t="n">
        <f aca="false">IF($A32&lt;=$G$5,$E$5*$F$5,IF(K32&gt;=$B$8,M32*$B$4*(1+$B$5)^(($G$5+$B$8+L32*($B$8+$B$10))/4),0))</f>
        <v>0</v>
      </c>
      <c r="P32" s="13" t="n">
        <f aca="false">IF($A32&lt;=$G$5,0,IF(K32=0,M32*$B$6*(1+$B$7)^(($G$5+L32*($B$8+$B$10))/4),0)+IF(K32=$B$8,$B$11*$B$4*(1+$B$5)^(($G$5+$B$8+L32*($B$8+$B$10))/4)*M32,0))</f>
        <v>0</v>
      </c>
      <c r="Q32" s="23" t="n">
        <f aca="false">IF($A32&lt;=$G$5,0,IF(K32&lt;$B$8,M32,0))</f>
        <v>0</v>
      </c>
      <c r="R32" s="23" t="n">
        <f aca="false">$A32-$G$6-1</f>
        <v>2</v>
      </c>
      <c r="S32" s="23" t="n">
        <f aca="false">IF(R32&lt;0,-1,MOD(R32,$B$8+$B$10))</f>
        <v>2</v>
      </c>
      <c r="T32" s="23" t="n">
        <f aca="false">IF(R32&lt;0,0,INT(R32/($B$8+$B$10)))</f>
        <v>0</v>
      </c>
      <c r="U32" s="23" t="n">
        <f aca="false">IF($A32&lt;=$G$6,$E$6,$E$6*(1-$H$6)^(T32+1))</f>
        <v>0</v>
      </c>
      <c r="V32" s="13" t="n">
        <f aca="false">IF($A32&lt;=$G$6,$E$6*$F$6/4,IF(S32&gt;=$B$8+$B$9,U32*$B$4*(1+$B$5)^(($G$6+$B$8+T32*($B$8+$B$10))/4)/4,0))</f>
        <v>0</v>
      </c>
      <c r="W32" s="13" t="n">
        <f aca="false">IF($A32&lt;=$G$6,$E$6*$F$6,IF(S32&gt;=$B$8,U32*$B$4*(1+$B$5)^(($G$6+$B$8+T32*($B$8+$B$10))/4),0))</f>
        <v>0</v>
      </c>
      <c r="X32" s="13" t="n">
        <f aca="false">IF($A32&lt;=$G$6,0,IF(S32=0,U32*$B$6*(1+$B$7)^(($G$6+T32*($B$8+$B$10))/4),0)+IF(S32=$B$8,$B$11*$B$4*(1+$B$5)^(($G$6+$B$8+T32*($B$8+$B$10))/4)*U32,0))</f>
        <v>0</v>
      </c>
      <c r="Y32" s="23" t="n">
        <f aca="false">IF($A32&lt;=$G$6,0,IF(S32&lt;$B$8,U32,0))</f>
        <v>0</v>
      </c>
      <c r="Z32" s="23" t="n">
        <f aca="false">$A32-$G$7-1</f>
        <v>2</v>
      </c>
      <c r="AA32" s="23" t="n">
        <f aca="false">IF(Z32&lt;0,-1,MOD(Z32,$B$8+$B$10))</f>
        <v>2</v>
      </c>
      <c r="AB32" s="23" t="n">
        <f aca="false">IF(Z32&lt;0,0,INT(Z32/($B$8+$B$10)))</f>
        <v>0</v>
      </c>
      <c r="AC32" s="23" t="n">
        <f aca="false">IF($A32&lt;=$G$7,$E$7,$E$7*(1-$H$7)^(AB32+1))</f>
        <v>0</v>
      </c>
      <c r="AD32" s="13" t="n">
        <f aca="false">IF($A32&lt;=$G$7,$E$7*$F$7/4,IF(AA32&gt;=$B$8+$B$9,AC32*$B$4*(1+$B$5)^(($G$7+$B$8+AB32*($B$8+$B$10))/4)/4,0))</f>
        <v>0</v>
      </c>
      <c r="AE32" s="13" t="n">
        <f aca="false">IF($A32&lt;=$G$7,$E$7*$F$7,IF(AA32&gt;=$B$8,AC32*$B$4*(1+$B$5)^(($G$7+$B$8+AB32*($B$8+$B$10))/4),0))</f>
        <v>0</v>
      </c>
      <c r="AF32" s="13" t="n">
        <f aca="false">IF($A32&lt;=$G$7,0,IF(AA32=0,AC32*$B$6*(1+$B$7)^(($G$7+AB32*($B$8+$B$10))/4),0)+IF(AA32=$B$8,$B$11*$B$4*(1+$B$5)^(($G$7+$B$8+AB32*($B$8+$B$10))/4)*AC32,0))</f>
        <v>0</v>
      </c>
      <c r="AG32" s="23" t="n">
        <f aca="false">IF($A32&lt;=$G$7,0,IF(AA32&lt;$B$8,AC32,0))</f>
        <v>0</v>
      </c>
      <c r="AH32" s="23" t="n">
        <f aca="false">$A32-$G$8-1</f>
        <v>2</v>
      </c>
      <c r="AI32" s="23" t="n">
        <f aca="false">IF(AH32&lt;0,-1,MOD(AH32,$B$8+$B$10))</f>
        <v>2</v>
      </c>
      <c r="AJ32" s="23" t="n">
        <f aca="false">IF(AH32&lt;0,0,INT(AH32/($B$8+$B$10)))</f>
        <v>0</v>
      </c>
      <c r="AK32" s="23" t="n">
        <f aca="false">IF($A32&lt;=$G$8,$E$8,$E$8*(1-$H$8)^(AJ32+1))</f>
        <v>0</v>
      </c>
      <c r="AL32" s="13" t="n">
        <f aca="false">IF($A32&lt;=$G$8,$E$8*$F$8/4,IF(AI32&gt;=$B$8+$B$9,AK32*$B$4*(1+$B$5)^(($G$8+$B$8+AJ32*($B$8+$B$10))/4)/4,0))</f>
        <v>0</v>
      </c>
      <c r="AM32" s="13" t="n">
        <f aca="false">IF($A32&lt;=$G$8,$E$8*$F$8,IF(AI32&gt;=$B$8,AK32*$B$4*(1+$B$5)^(($G$8+$B$8+AJ32*($B$8+$B$10))/4),0))</f>
        <v>0</v>
      </c>
      <c r="AN32" s="13" t="n">
        <f aca="false">IF($A32&lt;=$G$8,0,IF(AI32=0,AK32*$B$6*(1+$B$7)^(($G$8+AJ32*($B$8+$B$10))/4),0)+IF(AI32=$B$8,$B$11*$B$4*(1+$B$5)^(($G$8+$B$8+AJ32*($B$8+$B$10))/4)*AK32,0))</f>
        <v>0</v>
      </c>
      <c r="AO32" s="23" t="n">
        <f aca="false">IF($A32&lt;=$G$8,0,IF(AI32&lt;$B$8,AK32,0))</f>
        <v>0</v>
      </c>
      <c r="AP32" s="13" t="n">
        <f aca="false">F32+N32+V32+AD32+AL32</f>
        <v>0</v>
      </c>
      <c r="AQ32" s="13" t="n">
        <f aca="false">G32+O32+W32+AE32+AM32</f>
        <v>0</v>
      </c>
      <c r="AR32" s="13" t="n">
        <f aca="false">H32+P32+X32+AF32+AN32+IF($A32=$B$15,$B$14,0)</f>
        <v>0</v>
      </c>
      <c r="AS32" s="23" t="n">
        <f aca="false">I32+Q32+Y32+AG32+AO32</f>
        <v>0</v>
      </c>
      <c r="AT32" s="13" t="n">
        <f aca="false">AP32*(1-$B$12)-AS32*$B$13/4</f>
        <v>0</v>
      </c>
      <c r="AU32" s="13" t="n">
        <f aca="false">IF($A32&lt;=$B$23,$B$22*$E$4/$B$23+$E$4*$B$13/4,0)</f>
        <v>2665000</v>
      </c>
      <c r="AV32" s="13" t="n">
        <f aca="false">AT32-AR32-AU32</f>
        <v>-2665000</v>
      </c>
      <c r="AW32" s="23" t="n">
        <f aca="false">(1+$B$16)^(-$A32/4)</f>
        <v>0.945555534284444</v>
      </c>
      <c r="AX32" s="13" t="n">
        <f aca="false">AV32*AW32</f>
        <v>-2519905.49886804</v>
      </c>
      <c r="AY32" s="13" t="n">
        <f aca="false">AV32</f>
        <v>-2665000</v>
      </c>
    </row>
    <row r="33" customFormat="false" ht="15" hidden="false" customHeight="false" outlineLevel="0" collapsed="false">
      <c r="A33" s="0" t="n">
        <v>4</v>
      </c>
      <c r="B33" s="0" t="n">
        <f aca="false">$A33-$G$4-1</f>
        <v>-3</v>
      </c>
      <c r="C33" s="0" t="n">
        <f aca="false">IF(B33&lt;0,-1,MOD(B33,$B$8+$B$10))</f>
        <v>-1</v>
      </c>
      <c r="D33" s="0" t="n">
        <f aca="false">IF(B33&lt;0,0,INT(B33/($B$8+$B$10)))</f>
        <v>0</v>
      </c>
      <c r="E33" s="13" t="n">
        <f aca="false">IF($A33&lt;=$G$4,$E$4,$E$4*(1-$H$4)^(D33+1))</f>
        <v>12000</v>
      </c>
      <c r="F33" s="13" t="n">
        <f aca="false">IF($A33&lt;=$G$4,$E$4*$F$4/4,IF(C33&gt;=$B$8+$B$9,E33*$B$4*(1+$B$5)^(($G$4+$B$8+D33*($B$8+$B$10))/4)/4,0))</f>
        <v>0</v>
      </c>
      <c r="G33" s="13" t="n">
        <f aca="false">IF($A33&lt;=$G$4,$E$4*$F$4,IF(C33&gt;=$B$8,E33*$B$4*(1+$B$5)^(($G$4+$B$8+D33*($B$8+$B$10))/4),0))</f>
        <v>0</v>
      </c>
      <c r="H33" s="13" t="n">
        <f aca="false">IF($A33&lt;=$G$4,0,IF(C33=0,E33*$B$6*(1+$B$7)^(($G$4+D33*($B$8+$B$10))/4),0)+IF(C33=$B$8,$B$11*$B$4*(1+$B$5)^(($G$4+$B$8+D33*($B$8+$B$10))/4)*E33,0))</f>
        <v>0</v>
      </c>
      <c r="I33" s="23" t="n">
        <f aca="false">IF($A33&lt;=$G$4,0,IF(C33&lt;$B$8,E33,0))</f>
        <v>0</v>
      </c>
      <c r="J33" s="23" t="n">
        <f aca="false">$A33-$G$5-1</f>
        <v>3</v>
      </c>
      <c r="K33" s="23" t="n">
        <f aca="false">IF(J33&lt;0,-1,MOD(J33,$B$8+$B$10))</f>
        <v>3</v>
      </c>
      <c r="L33" s="23" t="n">
        <f aca="false">IF(J33&lt;0,0,INT(J33/($B$8+$B$10)))</f>
        <v>0</v>
      </c>
      <c r="M33" s="23" t="n">
        <f aca="false">IF($A33&lt;=$G$5,$E$5,$E$5*(1-$H$5)^(L33+1))</f>
        <v>0</v>
      </c>
      <c r="N33" s="13" t="n">
        <f aca="false">IF($A33&lt;=$G$5,$E$5*$F$5/4,IF(K33&gt;=$B$8+$B$9,M33*$B$4*(1+$B$5)^(($G$5+$B$8+L33*($B$8+$B$10))/4)/4,0))</f>
        <v>0</v>
      </c>
      <c r="O33" s="13" t="n">
        <f aca="false">IF($A33&lt;=$G$5,$E$5*$F$5,IF(K33&gt;=$B$8,M33*$B$4*(1+$B$5)^(($G$5+$B$8+L33*($B$8+$B$10))/4),0))</f>
        <v>0</v>
      </c>
      <c r="P33" s="13" t="n">
        <f aca="false">IF($A33&lt;=$G$5,0,IF(K33=0,M33*$B$6*(1+$B$7)^(($G$5+L33*($B$8+$B$10))/4),0)+IF(K33=$B$8,$B$11*$B$4*(1+$B$5)^(($G$5+$B$8+L33*($B$8+$B$10))/4)*M33,0))</f>
        <v>0</v>
      </c>
      <c r="Q33" s="23" t="n">
        <f aca="false">IF($A33&lt;=$G$5,0,IF(K33&lt;$B$8,M33,0))</f>
        <v>0</v>
      </c>
      <c r="R33" s="23" t="n">
        <f aca="false">$A33-$G$6-1</f>
        <v>3</v>
      </c>
      <c r="S33" s="23" t="n">
        <f aca="false">IF(R33&lt;0,-1,MOD(R33,$B$8+$B$10))</f>
        <v>3</v>
      </c>
      <c r="T33" s="23" t="n">
        <f aca="false">IF(R33&lt;0,0,INT(R33/($B$8+$B$10)))</f>
        <v>0</v>
      </c>
      <c r="U33" s="23" t="n">
        <f aca="false">IF($A33&lt;=$G$6,$E$6,$E$6*(1-$H$6)^(T33+1))</f>
        <v>0</v>
      </c>
      <c r="V33" s="13" t="n">
        <f aca="false">IF($A33&lt;=$G$6,$E$6*$F$6/4,IF(S33&gt;=$B$8+$B$9,U33*$B$4*(1+$B$5)^(($G$6+$B$8+T33*($B$8+$B$10))/4)/4,0))</f>
        <v>0</v>
      </c>
      <c r="W33" s="13" t="n">
        <f aca="false">IF($A33&lt;=$G$6,$E$6*$F$6,IF(S33&gt;=$B$8,U33*$B$4*(1+$B$5)^(($G$6+$B$8+T33*($B$8+$B$10))/4),0))</f>
        <v>0</v>
      </c>
      <c r="X33" s="13" t="n">
        <f aca="false">IF($A33&lt;=$G$6,0,IF(S33=0,U33*$B$6*(1+$B$7)^(($G$6+T33*($B$8+$B$10))/4),0)+IF(S33=$B$8,$B$11*$B$4*(1+$B$5)^(($G$6+$B$8+T33*($B$8+$B$10))/4)*U33,0))</f>
        <v>0</v>
      </c>
      <c r="Y33" s="23" t="n">
        <f aca="false">IF($A33&lt;=$G$6,0,IF(S33&lt;$B$8,U33,0))</f>
        <v>0</v>
      </c>
      <c r="Z33" s="23" t="n">
        <f aca="false">$A33-$G$7-1</f>
        <v>3</v>
      </c>
      <c r="AA33" s="23" t="n">
        <f aca="false">IF(Z33&lt;0,-1,MOD(Z33,$B$8+$B$10))</f>
        <v>3</v>
      </c>
      <c r="AB33" s="23" t="n">
        <f aca="false">IF(Z33&lt;0,0,INT(Z33/($B$8+$B$10)))</f>
        <v>0</v>
      </c>
      <c r="AC33" s="23" t="n">
        <f aca="false">IF($A33&lt;=$G$7,$E$7,$E$7*(1-$H$7)^(AB33+1))</f>
        <v>0</v>
      </c>
      <c r="AD33" s="13" t="n">
        <f aca="false">IF($A33&lt;=$G$7,$E$7*$F$7/4,IF(AA33&gt;=$B$8+$B$9,AC33*$B$4*(1+$B$5)^(($G$7+$B$8+AB33*($B$8+$B$10))/4)/4,0))</f>
        <v>0</v>
      </c>
      <c r="AE33" s="13" t="n">
        <f aca="false">IF($A33&lt;=$G$7,$E$7*$F$7,IF(AA33&gt;=$B$8,AC33*$B$4*(1+$B$5)^(($G$7+$B$8+AB33*($B$8+$B$10))/4),0))</f>
        <v>0</v>
      </c>
      <c r="AF33" s="13" t="n">
        <f aca="false">IF($A33&lt;=$G$7,0,IF(AA33=0,AC33*$B$6*(1+$B$7)^(($G$7+AB33*($B$8+$B$10))/4),0)+IF(AA33=$B$8,$B$11*$B$4*(1+$B$5)^(($G$7+$B$8+AB33*($B$8+$B$10))/4)*AC33,0))</f>
        <v>0</v>
      </c>
      <c r="AG33" s="23" t="n">
        <f aca="false">IF($A33&lt;=$G$7,0,IF(AA33&lt;$B$8,AC33,0))</f>
        <v>0</v>
      </c>
      <c r="AH33" s="23" t="n">
        <f aca="false">$A33-$G$8-1</f>
        <v>3</v>
      </c>
      <c r="AI33" s="23" t="n">
        <f aca="false">IF(AH33&lt;0,-1,MOD(AH33,$B$8+$B$10))</f>
        <v>3</v>
      </c>
      <c r="AJ33" s="23" t="n">
        <f aca="false">IF(AH33&lt;0,0,INT(AH33/($B$8+$B$10)))</f>
        <v>0</v>
      </c>
      <c r="AK33" s="23" t="n">
        <f aca="false">IF($A33&lt;=$G$8,$E$8,$E$8*(1-$H$8)^(AJ33+1))</f>
        <v>0</v>
      </c>
      <c r="AL33" s="13" t="n">
        <f aca="false">IF($A33&lt;=$G$8,$E$8*$F$8/4,IF(AI33&gt;=$B$8+$B$9,AK33*$B$4*(1+$B$5)^(($G$8+$B$8+AJ33*($B$8+$B$10))/4)/4,0))</f>
        <v>0</v>
      </c>
      <c r="AM33" s="13" t="n">
        <f aca="false">IF($A33&lt;=$G$8,$E$8*$F$8,IF(AI33&gt;=$B$8,AK33*$B$4*(1+$B$5)^(($G$8+$B$8+AJ33*($B$8+$B$10))/4),0))</f>
        <v>0</v>
      </c>
      <c r="AN33" s="13" t="n">
        <f aca="false">IF($A33&lt;=$G$8,0,IF(AI33=0,AK33*$B$6*(1+$B$7)^(($G$8+AJ33*($B$8+$B$10))/4),0)+IF(AI33=$B$8,$B$11*$B$4*(1+$B$5)^(($G$8+$B$8+AJ33*($B$8+$B$10))/4)*AK33,0))</f>
        <v>0</v>
      </c>
      <c r="AO33" s="23" t="n">
        <f aca="false">IF($A33&lt;=$G$8,0,IF(AI33&lt;$B$8,AK33,0))</f>
        <v>0</v>
      </c>
      <c r="AP33" s="13" t="n">
        <f aca="false">F33+N33+V33+AD33+AL33</f>
        <v>0</v>
      </c>
      <c r="AQ33" s="13" t="n">
        <f aca="false">G33+O33+W33+AE33+AM33</f>
        <v>0</v>
      </c>
      <c r="AR33" s="13" t="n">
        <f aca="false">H33+P33+X33+AF33+AN33+IF($A33=$B$15,$B$14,0)</f>
        <v>0</v>
      </c>
      <c r="AS33" s="23" t="n">
        <f aca="false">I33+Q33+Y33+AG33+AO33</f>
        <v>0</v>
      </c>
      <c r="AT33" s="13" t="n">
        <f aca="false">AP33*(1-$B$12)-AS33*$B$13/4</f>
        <v>0</v>
      </c>
      <c r="AU33" s="13" t="n">
        <f aca="false">IF($A33&lt;=$B$23,$B$22*$E$4/$B$23+$E$4*$B$13/4,0)</f>
        <v>2665000</v>
      </c>
      <c r="AV33" s="13" t="n">
        <f aca="false">AT33-AR33-AU33</f>
        <v>-2665000</v>
      </c>
      <c r="AW33" s="23" t="n">
        <f aca="false">(1+$B$16)^(-$A33/4)</f>
        <v>0.928074245939675</v>
      </c>
      <c r="AX33" s="13" t="n">
        <f aca="false">AV33*AW33</f>
        <v>-2473317.86542923</v>
      </c>
      <c r="AY33" s="13" t="n">
        <f aca="false">AV33</f>
        <v>-2665000</v>
      </c>
    </row>
    <row r="34" customFormat="false" ht="15" hidden="false" customHeight="false" outlineLevel="0" collapsed="false">
      <c r="A34" s="0" t="n">
        <v>5</v>
      </c>
      <c r="B34" s="0" t="n">
        <f aca="false">$A34-$G$4-1</f>
        <v>-2</v>
      </c>
      <c r="C34" s="0" t="n">
        <f aca="false">IF(B34&lt;0,-1,MOD(B34,$B$8+$B$10))</f>
        <v>-1</v>
      </c>
      <c r="D34" s="0" t="n">
        <f aca="false">IF(B34&lt;0,0,INT(B34/($B$8+$B$10)))</f>
        <v>0</v>
      </c>
      <c r="E34" s="13" t="n">
        <f aca="false">IF($A34&lt;=$G$4,$E$4,$E$4*(1-$H$4)^(D34+1))</f>
        <v>12000</v>
      </c>
      <c r="F34" s="13" t="n">
        <f aca="false">IF($A34&lt;=$G$4,$E$4*$F$4/4,IF(C34&gt;=$B$8+$B$9,E34*$B$4*(1+$B$5)^(($G$4+$B$8+D34*($B$8+$B$10))/4)/4,0))</f>
        <v>0</v>
      </c>
      <c r="G34" s="13" t="n">
        <f aca="false">IF($A34&lt;=$G$4,$E$4*$F$4,IF(C34&gt;=$B$8,E34*$B$4*(1+$B$5)^(($G$4+$B$8+D34*($B$8+$B$10))/4),0))</f>
        <v>0</v>
      </c>
      <c r="H34" s="13" t="n">
        <f aca="false">IF($A34&lt;=$G$4,0,IF(C34=0,E34*$B$6*(1+$B$7)^(($G$4+D34*($B$8+$B$10))/4),0)+IF(C34=$B$8,$B$11*$B$4*(1+$B$5)^(($G$4+$B$8+D34*($B$8+$B$10))/4)*E34,0))</f>
        <v>0</v>
      </c>
      <c r="I34" s="23" t="n">
        <f aca="false">IF($A34&lt;=$G$4,0,IF(C34&lt;$B$8,E34,0))</f>
        <v>0</v>
      </c>
      <c r="J34" s="23" t="n">
        <f aca="false">$A34-$G$5-1</f>
        <v>4</v>
      </c>
      <c r="K34" s="23" t="n">
        <f aca="false">IF(J34&lt;0,-1,MOD(J34,$B$8+$B$10))</f>
        <v>4</v>
      </c>
      <c r="L34" s="23" t="n">
        <f aca="false">IF(J34&lt;0,0,INT(J34/($B$8+$B$10)))</f>
        <v>0</v>
      </c>
      <c r="M34" s="23" t="n">
        <f aca="false">IF($A34&lt;=$G$5,$E$5,$E$5*(1-$H$5)^(L34+1))</f>
        <v>0</v>
      </c>
      <c r="N34" s="13" t="n">
        <f aca="false">IF($A34&lt;=$G$5,$E$5*$F$5/4,IF(K34&gt;=$B$8+$B$9,M34*$B$4*(1+$B$5)^(($G$5+$B$8+L34*($B$8+$B$10))/4)/4,0))</f>
        <v>0</v>
      </c>
      <c r="O34" s="13" t="n">
        <f aca="false">IF($A34&lt;=$G$5,$E$5*$F$5,IF(K34&gt;=$B$8,M34*$B$4*(1+$B$5)^(($G$5+$B$8+L34*($B$8+$B$10))/4),0))</f>
        <v>0</v>
      </c>
      <c r="P34" s="13" t="n">
        <f aca="false">IF($A34&lt;=$G$5,0,IF(K34=0,M34*$B$6*(1+$B$7)^(($G$5+L34*($B$8+$B$10))/4),0)+IF(K34=$B$8,$B$11*$B$4*(1+$B$5)^(($G$5+$B$8+L34*($B$8+$B$10))/4)*M34,0))</f>
        <v>0</v>
      </c>
      <c r="Q34" s="23" t="n">
        <f aca="false">IF($A34&lt;=$G$5,0,IF(K34&lt;$B$8,M34,0))</f>
        <v>0</v>
      </c>
      <c r="R34" s="23" t="n">
        <f aca="false">$A34-$G$6-1</f>
        <v>4</v>
      </c>
      <c r="S34" s="23" t="n">
        <f aca="false">IF(R34&lt;0,-1,MOD(R34,$B$8+$B$10))</f>
        <v>4</v>
      </c>
      <c r="T34" s="23" t="n">
        <f aca="false">IF(R34&lt;0,0,INT(R34/($B$8+$B$10)))</f>
        <v>0</v>
      </c>
      <c r="U34" s="23" t="n">
        <f aca="false">IF($A34&lt;=$G$6,$E$6,$E$6*(1-$H$6)^(T34+1))</f>
        <v>0</v>
      </c>
      <c r="V34" s="13" t="n">
        <f aca="false">IF($A34&lt;=$G$6,$E$6*$F$6/4,IF(S34&gt;=$B$8+$B$9,U34*$B$4*(1+$B$5)^(($G$6+$B$8+T34*($B$8+$B$10))/4)/4,0))</f>
        <v>0</v>
      </c>
      <c r="W34" s="13" t="n">
        <f aca="false">IF($A34&lt;=$G$6,$E$6*$F$6,IF(S34&gt;=$B$8,U34*$B$4*(1+$B$5)^(($G$6+$B$8+T34*($B$8+$B$10))/4),0))</f>
        <v>0</v>
      </c>
      <c r="X34" s="13" t="n">
        <f aca="false">IF($A34&lt;=$G$6,0,IF(S34=0,U34*$B$6*(1+$B$7)^(($G$6+T34*($B$8+$B$10))/4),0)+IF(S34=$B$8,$B$11*$B$4*(1+$B$5)^(($G$6+$B$8+T34*($B$8+$B$10))/4)*U34,0))</f>
        <v>0</v>
      </c>
      <c r="Y34" s="23" t="n">
        <f aca="false">IF($A34&lt;=$G$6,0,IF(S34&lt;$B$8,U34,0))</f>
        <v>0</v>
      </c>
      <c r="Z34" s="23" t="n">
        <f aca="false">$A34-$G$7-1</f>
        <v>4</v>
      </c>
      <c r="AA34" s="23" t="n">
        <f aca="false">IF(Z34&lt;0,-1,MOD(Z34,$B$8+$B$10))</f>
        <v>4</v>
      </c>
      <c r="AB34" s="23" t="n">
        <f aca="false">IF(Z34&lt;0,0,INT(Z34/($B$8+$B$10)))</f>
        <v>0</v>
      </c>
      <c r="AC34" s="23" t="n">
        <f aca="false">IF($A34&lt;=$G$7,$E$7,$E$7*(1-$H$7)^(AB34+1))</f>
        <v>0</v>
      </c>
      <c r="AD34" s="13" t="n">
        <f aca="false">IF($A34&lt;=$G$7,$E$7*$F$7/4,IF(AA34&gt;=$B$8+$B$9,AC34*$B$4*(1+$B$5)^(($G$7+$B$8+AB34*($B$8+$B$10))/4)/4,0))</f>
        <v>0</v>
      </c>
      <c r="AE34" s="13" t="n">
        <f aca="false">IF($A34&lt;=$G$7,$E$7*$F$7,IF(AA34&gt;=$B$8,AC34*$B$4*(1+$B$5)^(($G$7+$B$8+AB34*($B$8+$B$10))/4),0))</f>
        <v>0</v>
      </c>
      <c r="AF34" s="13" t="n">
        <f aca="false">IF($A34&lt;=$G$7,0,IF(AA34=0,AC34*$B$6*(1+$B$7)^(($G$7+AB34*($B$8+$B$10))/4),0)+IF(AA34=$B$8,$B$11*$B$4*(1+$B$5)^(($G$7+$B$8+AB34*($B$8+$B$10))/4)*AC34,0))</f>
        <v>0</v>
      </c>
      <c r="AG34" s="23" t="n">
        <f aca="false">IF($A34&lt;=$G$7,0,IF(AA34&lt;$B$8,AC34,0))</f>
        <v>0</v>
      </c>
      <c r="AH34" s="23" t="n">
        <f aca="false">$A34-$G$8-1</f>
        <v>4</v>
      </c>
      <c r="AI34" s="23" t="n">
        <f aca="false">IF(AH34&lt;0,-1,MOD(AH34,$B$8+$B$10))</f>
        <v>4</v>
      </c>
      <c r="AJ34" s="23" t="n">
        <f aca="false">IF(AH34&lt;0,0,INT(AH34/($B$8+$B$10)))</f>
        <v>0</v>
      </c>
      <c r="AK34" s="23" t="n">
        <f aca="false">IF($A34&lt;=$G$8,$E$8,$E$8*(1-$H$8)^(AJ34+1))</f>
        <v>0</v>
      </c>
      <c r="AL34" s="13" t="n">
        <f aca="false">IF($A34&lt;=$G$8,$E$8*$F$8/4,IF(AI34&gt;=$B$8+$B$9,AK34*$B$4*(1+$B$5)^(($G$8+$B$8+AJ34*($B$8+$B$10))/4)/4,0))</f>
        <v>0</v>
      </c>
      <c r="AM34" s="13" t="n">
        <f aca="false">IF($A34&lt;=$G$8,$E$8*$F$8,IF(AI34&gt;=$B$8,AK34*$B$4*(1+$B$5)^(($G$8+$B$8+AJ34*($B$8+$B$10))/4),0))</f>
        <v>0</v>
      </c>
      <c r="AN34" s="13" t="n">
        <f aca="false">IF($A34&lt;=$G$8,0,IF(AI34=0,AK34*$B$6*(1+$B$7)^(($G$8+AJ34*($B$8+$B$10))/4),0)+IF(AI34=$B$8,$B$11*$B$4*(1+$B$5)^(($G$8+$B$8+AJ34*($B$8+$B$10))/4)*AK34,0))</f>
        <v>0</v>
      </c>
      <c r="AO34" s="23" t="n">
        <f aca="false">IF($A34&lt;=$G$8,0,IF(AI34&lt;$B$8,AK34,0))</f>
        <v>0</v>
      </c>
      <c r="AP34" s="13" t="n">
        <f aca="false">F34+N34+V34+AD34+AL34</f>
        <v>0</v>
      </c>
      <c r="AQ34" s="13" t="n">
        <f aca="false">G34+O34+W34+AE34+AM34</f>
        <v>0</v>
      </c>
      <c r="AR34" s="13" t="n">
        <f aca="false">H34+P34+X34+AF34+AN34+IF($A34=$B$15,$B$14,0)</f>
        <v>0</v>
      </c>
      <c r="AS34" s="23" t="n">
        <f aca="false">I34+Q34+Y34+AG34+AO34</f>
        <v>0</v>
      </c>
      <c r="AT34" s="13" t="n">
        <f aca="false">AP34*(1-$B$12)-AS34*$B$13/4</f>
        <v>0</v>
      </c>
      <c r="AU34" s="13" t="n">
        <f aca="false">IF($A34&lt;=$B$23,$B$22*$E$4/$B$23+$E$4*$B$13/4,0)</f>
        <v>2665000</v>
      </c>
      <c r="AV34" s="13" t="n">
        <f aca="false">AT34-AR34-AU34</f>
        <v>-2665000</v>
      </c>
      <c r="AW34" s="23" t="n">
        <f aca="false">(1+$B$16)^(-$A34/4)</f>
        <v>0.910916149021652</v>
      </c>
      <c r="AX34" s="13" t="n">
        <f aca="false">AV34*AW34</f>
        <v>-2427591.5371427</v>
      </c>
      <c r="AY34" s="13" t="n">
        <f aca="false">AV34</f>
        <v>-2665000</v>
      </c>
    </row>
    <row r="35" customFormat="false" ht="15" hidden="false" customHeight="false" outlineLevel="0" collapsed="false">
      <c r="A35" s="0" t="n">
        <v>6</v>
      </c>
      <c r="B35" s="0" t="n">
        <f aca="false">$A35-$G$4-1</f>
        <v>-1</v>
      </c>
      <c r="C35" s="0" t="n">
        <f aca="false">IF(B35&lt;0,-1,MOD(B35,$B$8+$B$10))</f>
        <v>-1</v>
      </c>
      <c r="D35" s="0" t="n">
        <f aca="false">IF(B35&lt;0,0,INT(B35/($B$8+$B$10)))</f>
        <v>0</v>
      </c>
      <c r="E35" s="13" t="n">
        <f aca="false">IF($A35&lt;=$G$4,$E$4,$E$4*(1-$H$4)^(D35+1))</f>
        <v>12000</v>
      </c>
      <c r="F35" s="13" t="n">
        <f aca="false">IF($A35&lt;=$G$4,$E$4*$F$4/4,IF(C35&gt;=$B$8+$B$9,E35*$B$4*(1+$B$5)^(($G$4+$B$8+D35*($B$8+$B$10))/4)/4,0))</f>
        <v>0</v>
      </c>
      <c r="G35" s="13" t="n">
        <f aca="false">IF($A35&lt;=$G$4,$E$4*$F$4,IF(C35&gt;=$B$8,E35*$B$4*(1+$B$5)^(($G$4+$B$8+D35*($B$8+$B$10))/4),0))</f>
        <v>0</v>
      </c>
      <c r="H35" s="13" t="n">
        <f aca="false">IF($A35&lt;=$G$4,0,IF(C35=0,E35*$B$6*(1+$B$7)^(($G$4+D35*($B$8+$B$10))/4),0)+IF(C35=$B$8,$B$11*$B$4*(1+$B$5)^(($G$4+$B$8+D35*($B$8+$B$10))/4)*E35,0))</f>
        <v>0</v>
      </c>
      <c r="I35" s="23" t="n">
        <f aca="false">IF($A35&lt;=$G$4,0,IF(C35&lt;$B$8,E35,0))</f>
        <v>0</v>
      </c>
      <c r="J35" s="23" t="n">
        <f aca="false">$A35-$G$5-1</f>
        <v>5</v>
      </c>
      <c r="K35" s="23" t="n">
        <f aca="false">IF(J35&lt;0,-1,MOD(J35,$B$8+$B$10))</f>
        <v>5</v>
      </c>
      <c r="L35" s="23" t="n">
        <f aca="false">IF(J35&lt;0,0,INT(J35/($B$8+$B$10)))</f>
        <v>0</v>
      </c>
      <c r="M35" s="23" t="n">
        <f aca="false">IF($A35&lt;=$G$5,$E$5,$E$5*(1-$H$5)^(L35+1))</f>
        <v>0</v>
      </c>
      <c r="N35" s="13" t="n">
        <f aca="false">IF($A35&lt;=$G$5,$E$5*$F$5/4,IF(K35&gt;=$B$8+$B$9,M35*$B$4*(1+$B$5)^(($G$5+$B$8+L35*($B$8+$B$10))/4)/4,0))</f>
        <v>0</v>
      </c>
      <c r="O35" s="13" t="n">
        <f aca="false">IF($A35&lt;=$G$5,$E$5*$F$5,IF(K35&gt;=$B$8,M35*$B$4*(1+$B$5)^(($G$5+$B$8+L35*($B$8+$B$10))/4),0))</f>
        <v>0</v>
      </c>
      <c r="P35" s="13" t="n">
        <f aca="false">IF($A35&lt;=$G$5,0,IF(K35=0,M35*$B$6*(1+$B$7)^(($G$5+L35*($B$8+$B$10))/4),0)+IF(K35=$B$8,$B$11*$B$4*(1+$B$5)^(($G$5+$B$8+L35*($B$8+$B$10))/4)*M35,0))</f>
        <v>0</v>
      </c>
      <c r="Q35" s="23" t="n">
        <f aca="false">IF($A35&lt;=$G$5,0,IF(K35&lt;$B$8,M35,0))</f>
        <v>0</v>
      </c>
      <c r="R35" s="23" t="n">
        <f aca="false">$A35-$G$6-1</f>
        <v>5</v>
      </c>
      <c r="S35" s="23" t="n">
        <f aca="false">IF(R35&lt;0,-1,MOD(R35,$B$8+$B$10))</f>
        <v>5</v>
      </c>
      <c r="T35" s="23" t="n">
        <f aca="false">IF(R35&lt;0,0,INT(R35/($B$8+$B$10)))</f>
        <v>0</v>
      </c>
      <c r="U35" s="23" t="n">
        <f aca="false">IF($A35&lt;=$G$6,$E$6,$E$6*(1-$H$6)^(T35+1))</f>
        <v>0</v>
      </c>
      <c r="V35" s="13" t="n">
        <f aca="false">IF($A35&lt;=$G$6,$E$6*$F$6/4,IF(S35&gt;=$B$8+$B$9,U35*$B$4*(1+$B$5)^(($G$6+$B$8+T35*($B$8+$B$10))/4)/4,0))</f>
        <v>0</v>
      </c>
      <c r="W35" s="13" t="n">
        <f aca="false">IF($A35&lt;=$G$6,$E$6*$F$6,IF(S35&gt;=$B$8,U35*$B$4*(1+$B$5)^(($G$6+$B$8+T35*($B$8+$B$10))/4),0))</f>
        <v>0</v>
      </c>
      <c r="X35" s="13" t="n">
        <f aca="false">IF($A35&lt;=$G$6,0,IF(S35=0,U35*$B$6*(1+$B$7)^(($G$6+T35*($B$8+$B$10))/4),0)+IF(S35=$B$8,$B$11*$B$4*(1+$B$5)^(($G$6+$B$8+T35*($B$8+$B$10))/4)*U35,0))</f>
        <v>0</v>
      </c>
      <c r="Y35" s="23" t="n">
        <f aca="false">IF($A35&lt;=$G$6,0,IF(S35&lt;$B$8,U35,0))</f>
        <v>0</v>
      </c>
      <c r="Z35" s="23" t="n">
        <f aca="false">$A35-$G$7-1</f>
        <v>5</v>
      </c>
      <c r="AA35" s="23" t="n">
        <f aca="false">IF(Z35&lt;0,-1,MOD(Z35,$B$8+$B$10))</f>
        <v>5</v>
      </c>
      <c r="AB35" s="23" t="n">
        <f aca="false">IF(Z35&lt;0,0,INT(Z35/($B$8+$B$10)))</f>
        <v>0</v>
      </c>
      <c r="AC35" s="23" t="n">
        <f aca="false">IF($A35&lt;=$G$7,$E$7,$E$7*(1-$H$7)^(AB35+1))</f>
        <v>0</v>
      </c>
      <c r="AD35" s="13" t="n">
        <f aca="false">IF($A35&lt;=$G$7,$E$7*$F$7/4,IF(AA35&gt;=$B$8+$B$9,AC35*$B$4*(1+$B$5)^(($G$7+$B$8+AB35*($B$8+$B$10))/4)/4,0))</f>
        <v>0</v>
      </c>
      <c r="AE35" s="13" t="n">
        <f aca="false">IF($A35&lt;=$G$7,$E$7*$F$7,IF(AA35&gt;=$B$8,AC35*$B$4*(1+$B$5)^(($G$7+$B$8+AB35*($B$8+$B$10))/4),0))</f>
        <v>0</v>
      </c>
      <c r="AF35" s="13" t="n">
        <f aca="false">IF($A35&lt;=$G$7,0,IF(AA35=0,AC35*$B$6*(1+$B$7)^(($G$7+AB35*($B$8+$B$10))/4),0)+IF(AA35=$B$8,$B$11*$B$4*(1+$B$5)^(($G$7+$B$8+AB35*($B$8+$B$10))/4)*AC35,0))</f>
        <v>0</v>
      </c>
      <c r="AG35" s="23" t="n">
        <f aca="false">IF($A35&lt;=$G$7,0,IF(AA35&lt;$B$8,AC35,0))</f>
        <v>0</v>
      </c>
      <c r="AH35" s="23" t="n">
        <f aca="false">$A35-$G$8-1</f>
        <v>5</v>
      </c>
      <c r="AI35" s="23" t="n">
        <f aca="false">IF(AH35&lt;0,-1,MOD(AH35,$B$8+$B$10))</f>
        <v>5</v>
      </c>
      <c r="AJ35" s="23" t="n">
        <f aca="false">IF(AH35&lt;0,0,INT(AH35/($B$8+$B$10)))</f>
        <v>0</v>
      </c>
      <c r="AK35" s="23" t="n">
        <f aca="false">IF($A35&lt;=$G$8,$E$8,$E$8*(1-$H$8)^(AJ35+1))</f>
        <v>0</v>
      </c>
      <c r="AL35" s="13" t="n">
        <f aca="false">IF($A35&lt;=$G$8,$E$8*$F$8/4,IF(AI35&gt;=$B$8+$B$9,AK35*$B$4*(1+$B$5)^(($G$8+$B$8+AJ35*($B$8+$B$10))/4)/4,0))</f>
        <v>0</v>
      </c>
      <c r="AM35" s="13" t="n">
        <f aca="false">IF($A35&lt;=$G$8,$E$8*$F$8,IF(AI35&gt;=$B$8,AK35*$B$4*(1+$B$5)^(($G$8+$B$8+AJ35*($B$8+$B$10))/4),0))</f>
        <v>0</v>
      </c>
      <c r="AN35" s="13" t="n">
        <f aca="false">IF($A35&lt;=$G$8,0,IF(AI35=0,AK35*$B$6*(1+$B$7)^(($G$8+AJ35*($B$8+$B$10))/4),0)+IF(AI35=$B$8,$B$11*$B$4*(1+$B$5)^(($G$8+$B$8+AJ35*($B$8+$B$10))/4)*AK35,0))</f>
        <v>0</v>
      </c>
      <c r="AO35" s="23" t="n">
        <f aca="false">IF($A35&lt;=$G$8,0,IF(AI35&lt;$B$8,AK35,0))</f>
        <v>0</v>
      </c>
      <c r="AP35" s="13" t="n">
        <f aca="false">F35+N35+V35+AD35+AL35</f>
        <v>0</v>
      </c>
      <c r="AQ35" s="13" t="n">
        <f aca="false">G35+O35+W35+AE35+AM35</f>
        <v>0</v>
      </c>
      <c r="AR35" s="13" t="n">
        <f aca="false">H35+P35+X35+AF35+AN35+IF($A35=$B$15,$B$14,0)</f>
        <v>0</v>
      </c>
      <c r="AS35" s="23" t="n">
        <f aca="false">I35+Q35+Y35+AG35+AO35</f>
        <v>0</v>
      </c>
      <c r="AT35" s="13" t="n">
        <f aca="false">AP35*(1-$B$12)-AS35*$B$13/4</f>
        <v>0</v>
      </c>
      <c r="AU35" s="13" t="n">
        <f aca="false">IF($A35&lt;=$B$23,$B$22*$E$4/$B$23+$E$4*$B$13/4,0)</f>
        <v>2665000</v>
      </c>
      <c r="AV35" s="13" t="n">
        <f aca="false">AT35-AR35-AU35</f>
        <v>-2665000</v>
      </c>
      <c r="AW35" s="23" t="n">
        <f aca="false">(1+$B$16)^(-$A35/4)</f>
        <v>0.894075268415941</v>
      </c>
      <c r="AX35" s="13" t="n">
        <f aca="false">AV35*AW35</f>
        <v>-2382710.59032848</v>
      </c>
      <c r="AY35" s="13" t="n">
        <f aca="false">AV35</f>
        <v>-2665000</v>
      </c>
    </row>
    <row r="36" customFormat="false" ht="15" hidden="false" customHeight="false" outlineLevel="0" collapsed="false">
      <c r="A36" s="0" t="n">
        <v>7</v>
      </c>
      <c r="B36" s="0" t="n">
        <f aca="false">$A36-$G$4-1</f>
        <v>0</v>
      </c>
      <c r="C36" s="0" t="n">
        <f aca="false">IF(B36&lt;0,-1,MOD(B36,$B$8+$B$10))</f>
        <v>0</v>
      </c>
      <c r="D36" s="0" t="n">
        <f aca="false">IF(B36&lt;0,0,INT(B36/($B$8+$B$10)))</f>
        <v>0</v>
      </c>
      <c r="E36" s="0" t="n">
        <f aca="false">IF($A36&lt;=$G$4,$E$4,$E$4*(1-$H$4)^(D36+1))</f>
        <v>12000</v>
      </c>
      <c r="F36" s="13" t="n">
        <f aca="false">IF($A36&lt;=$G$4,$E$4*$F$4/4,IF(C36&gt;=$B$8+$B$9,E36*$B$4*(1+$B$5)^(($G$4+$B$8+D36*($B$8+$B$10))/4)/4,0))</f>
        <v>0</v>
      </c>
      <c r="G36" s="13" t="n">
        <f aca="false">IF($A36&lt;=$G$4,$E$4*$F$4,IF(C36&gt;=$B$8,E36*$B$4*(1+$B$5)^(($G$4+$B$8+D36*($B$8+$B$10))/4),0))</f>
        <v>0</v>
      </c>
      <c r="H36" s="13" t="n">
        <f aca="false">IF($A36&lt;=$G$4,0,IF(C36=0,E36*$B$6*(1+$B$7)^(($G$4+D36*($B$8+$B$10))/4),0)+IF(C36=$B$8,$B$11*$B$4*(1+$B$5)^(($G$4+$B$8+D36*($B$8+$B$10))/4)*E36,0))</f>
        <v>5230176.37369907</v>
      </c>
      <c r="I36" s="23" t="n">
        <f aca="false">IF($A36&lt;=$G$4,0,IF(C36&lt;$B$8,E36,0))</f>
        <v>12000</v>
      </c>
      <c r="J36" s="23" t="n">
        <f aca="false">$A36-$G$5-1</f>
        <v>6</v>
      </c>
      <c r="K36" s="23" t="n">
        <f aca="false">IF(J36&lt;0,-1,MOD(J36,$B$8+$B$10))</f>
        <v>6</v>
      </c>
      <c r="L36" s="23" t="n">
        <f aca="false">IF(J36&lt;0,0,INT(J36/($B$8+$B$10)))</f>
        <v>0</v>
      </c>
      <c r="M36" s="23" t="n">
        <f aca="false">IF($A36&lt;=$G$5,$E$5,$E$5*(1-$H$5)^(L36+1))</f>
        <v>0</v>
      </c>
      <c r="N36" s="13" t="n">
        <f aca="false">IF($A36&lt;=$G$5,$E$5*$F$5/4,IF(K36&gt;=$B$8+$B$9,M36*$B$4*(1+$B$5)^(($G$5+$B$8+L36*($B$8+$B$10))/4)/4,0))</f>
        <v>0</v>
      </c>
      <c r="O36" s="13" t="n">
        <f aca="false">IF($A36&lt;=$G$5,$E$5*$F$5,IF(K36&gt;=$B$8,M36*$B$4*(1+$B$5)^(($G$5+$B$8+L36*($B$8+$B$10))/4),0))</f>
        <v>0</v>
      </c>
      <c r="P36" s="13" t="n">
        <f aca="false">IF($A36&lt;=$G$5,0,IF(K36=0,M36*$B$6*(1+$B$7)^(($G$5+L36*($B$8+$B$10))/4),0)+IF(K36=$B$8,$B$11*$B$4*(1+$B$5)^(($G$5+$B$8+L36*($B$8+$B$10))/4)*M36,0))</f>
        <v>0</v>
      </c>
      <c r="Q36" s="23" t="n">
        <f aca="false">IF($A36&lt;=$G$5,0,IF(K36&lt;$B$8,M36,0))</f>
        <v>0</v>
      </c>
      <c r="R36" s="23" t="n">
        <f aca="false">$A36-$G$6-1</f>
        <v>6</v>
      </c>
      <c r="S36" s="23" t="n">
        <f aca="false">IF(R36&lt;0,-1,MOD(R36,$B$8+$B$10))</f>
        <v>6</v>
      </c>
      <c r="T36" s="23" t="n">
        <f aca="false">IF(R36&lt;0,0,INT(R36/($B$8+$B$10)))</f>
        <v>0</v>
      </c>
      <c r="U36" s="23" t="n">
        <f aca="false">IF($A36&lt;=$G$6,$E$6,$E$6*(1-$H$6)^(T36+1))</f>
        <v>0</v>
      </c>
      <c r="V36" s="13" t="n">
        <f aca="false">IF($A36&lt;=$G$6,$E$6*$F$6/4,IF(S36&gt;=$B$8+$B$9,U36*$B$4*(1+$B$5)^(($G$6+$B$8+T36*($B$8+$B$10))/4)/4,0))</f>
        <v>0</v>
      </c>
      <c r="W36" s="13" t="n">
        <f aca="false">IF($A36&lt;=$G$6,$E$6*$F$6,IF(S36&gt;=$B$8,U36*$B$4*(1+$B$5)^(($G$6+$B$8+T36*($B$8+$B$10))/4),0))</f>
        <v>0</v>
      </c>
      <c r="X36" s="13" t="n">
        <f aca="false">IF($A36&lt;=$G$6,0,IF(S36=0,U36*$B$6*(1+$B$7)^(($G$6+T36*($B$8+$B$10))/4),0)+IF(S36=$B$8,$B$11*$B$4*(1+$B$5)^(($G$6+$B$8+T36*($B$8+$B$10))/4)*U36,0))</f>
        <v>0</v>
      </c>
      <c r="Y36" s="23" t="n">
        <f aca="false">IF($A36&lt;=$G$6,0,IF(S36&lt;$B$8,U36,0))</f>
        <v>0</v>
      </c>
      <c r="Z36" s="23" t="n">
        <f aca="false">$A36-$G$7-1</f>
        <v>6</v>
      </c>
      <c r="AA36" s="23" t="n">
        <f aca="false">IF(Z36&lt;0,-1,MOD(Z36,$B$8+$B$10))</f>
        <v>6</v>
      </c>
      <c r="AB36" s="23" t="n">
        <f aca="false">IF(Z36&lt;0,0,INT(Z36/($B$8+$B$10)))</f>
        <v>0</v>
      </c>
      <c r="AC36" s="23" t="n">
        <f aca="false">IF($A36&lt;=$G$7,$E$7,$E$7*(1-$H$7)^(AB36+1))</f>
        <v>0</v>
      </c>
      <c r="AD36" s="13" t="n">
        <f aca="false">IF($A36&lt;=$G$7,$E$7*$F$7/4,IF(AA36&gt;=$B$8+$B$9,AC36*$B$4*(1+$B$5)^(($G$7+$B$8+AB36*($B$8+$B$10))/4)/4,0))</f>
        <v>0</v>
      </c>
      <c r="AE36" s="13" t="n">
        <f aca="false">IF($A36&lt;=$G$7,$E$7*$F$7,IF(AA36&gt;=$B$8,AC36*$B$4*(1+$B$5)^(($G$7+$B$8+AB36*($B$8+$B$10))/4),0))</f>
        <v>0</v>
      </c>
      <c r="AF36" s="13" t="n">
        <f aca="false">IF($A36&lt;=$G$7,0,IF(AA36=0,AC36*$B$6*(1+$B$7)^(($G$7+AB36*($B$8+$B$10))/4),0)+IF(AA36=$B$8,$B$11*$B$4*(1+$B$5)^(($G$7+$B$8+AB36*($B$8+$B$10))/4)*AC36,0))</f>
        <v>0</v>
      </c>
      <c r="AG36" s="23" t="n">
        <f aca="false">IF($A36&lt;=$G$7,0,IF(AA36&lt;$B$8,AC36,0))</f>
        <v>0</v>
      </c>
      <c r="AH36" s="23" t="n">
        <f aca="false">$A36-$G$8-1</f>
        <v>6</v>
      </c>
      <c r="AI36" s="23" t="n">
        <f aca="false">IF(AH36&lt;0,-1,MOD(AH36,$B$8+$B$10))</f>
        <v>6</v>
      </c>
      <c r="AJ36" s="23" t="n">
        <f aca="false">IF(AH36&lt;0,0,INT(AH36/($B$8+$B$10)))</f>
        <v>0</v>
      </c>
      <c r="AK36" s="23" t="n">
        <f aca="false">IF($A36&lt;=$G$8,$E$8,$E$8*(1-$H$8)^(AJ36+1))</f>
        <v>0</v>
      </c>
      <c r="AL36" s="13" t="n">
        <f aca="false">IF($A36&lt;=$G$8,$E$8*$F$8/4,IF(AI36&gt;=$B$8+$B$9,AK36*$B$4*(1+$B$5)^(($G$8+$B$8+AJ36*($B$8+$B$10))/4)/4,0))</f>
        <v>0</v>
      </c>
      <c r="AM36" s="13" t="n">
        <f aca="false">IF($A36&lt;=$G$8,$E$8*$F$8,IF(AI36&gt;=$B$8,AK36*$B$4*(1+$B$5)^(($G$8+$B$8+AJ36*($B$8+$B$10))/4),0))</f>
        <v>0</v>
      </c>
      <c r="AN36" s="13" t="n">
        <f aca="false">IF($A36&lt;=$G$8,0,IF(AI36=0,AK36*$B$6*(1+$B$7)^(($G$8+AJ36*($B$8+$B$10))/4),0)+IF(AI36=$B$8,$B$11*$B$4*(1+$B$5)^(($G$8+$B$8+AJ36*($B$8+$B$10))/4)*AK36,0))</f>
        <v>0</v>
      </c>
      <c r="AO36" s="23" t="n">
        <f aca="false">IF($A36&lt;=$G$8,0,IF(AI36&lt;$B$8,AK36,0))</f>
        <v>0</v>
      </c>
      <c r="AP36" s="13" t="n">
        <f aca="false">F36+N36+V36+AD36+AL36</f>
        <v>0</v>
      </c>
      <c r="AQ36" s="13" t="n">
        <f aca="false">G36+O36+W36+AE36+AM36</f>
        <v>0</v>
      </c>
      <c r="AR36" s="13" t="n">
        <f aca="false">H36+P36+X36+AF36+AN36+IF($A36=$B$15,$B$14,0)</f>
        <v>5230176.37369907</v>
      </c>
      <c r="AS36" s="23" t="n">
        <f aca="false">I36+Q36+Y36+AG36+AO36</f>
        <v>12000</v>
      </c>
      <c r="AT36" s="13" t="n">
        <f aca="false">AP36*(1-$B$12)-AS36*$B$13/4</f>
        <v>-165000</v>
      </c>
      <c r="AU36" s="13" t="n">
        <f aca="false">IF($A36&lt;=$B$23,$B$22*$E$4/$B$23+$E$4*$B$13/4,0)</f>
        <v>0</v>
      </c>
      <c r="AV36" s="13" t="n">
        <f aca="false">AT36-AR36-AU36</f>
        <v>-5395176.37369907</v>
      </c>
      <c r="AW36" s="23" t="n">
        <f aca="false">(1+$B$16)^(-$A36/4)</f>
        <v>0.877545739475122</v>
      </c>
      <c r="AX36" s="13" t="n">
        <f aca="false">AV36*AW36</f>
        <v>-4734514.04045646</v>
      </c>
      <c r="AY36" s="13" t="n">
        <f aca="false">AV36</f>
        <v>-5395176.37369907</v>
      </c>
    </row>
    <row r="37" customFormat="false" ht="15" hidden="false" customHeight="false" outlineLevel="0" collapsed="false">
      <c r="A37" s="0" t="n">
        <v>8</v>
      </c>
      <c r="B37" s="0" t="n">
        <f aca="false">$A37-$G$4-1</f>
        <v>1</v>
      </c>
      <c r="C37" s="0" t="n">
        <f aca="false">IF(B37&lt;0,-1,MOD(B37,$B$8+$B$10))</f>
        <v>1</v>
      </c>
      <c r="D37" s="0" t="n">
        <f aca="false">IF(B37&lt;0,0,INT(B37/($B$8+$B$10)))</f>
        <v>0</v>
      </c>
      <c r="E37" s="0" t="n">
        <f aca="false">IF($A37&lt;=$G$4,$E$4,$E$4*(1-$H$4)^(D37+1))</f>
        <v>12000</v>
      </c>
      <c r="F37" s="13" t="n">
        <f aca="false">IF($A37&lt;=$G$4,$E$4*$F$4/4,IF(C37&gt;=$B$8+$B$9,E37*$B$4*(1+$B$5)^(($G$4+$B$8+D37*($B$8+$B$10))/4)/4,0))</f>
        <v>0</v>
      </c>
      <c r="G37" s="13" t="n">
        <f aca="false">IF($A37&lt;=$G$4,$E$4*$F$4,IF(C37&gt;=$B$8,E37*$B$4*(1+$B$5)^(($G$4+$B$8+D37*($B$8+$B$10))/4),0))</f>
        <v>4249285.53631174</v>
      </c>
      <c r="H37" s="13" t="n">
        <f aca="false">IF($A37&lt;=$G$4,0,IF(C37=0,E37*$B$6*(1+$B$7)^(($G$4+D37*($B$8+$B$10))/4),0)+IF(C37=$B$8,$B$11*$B$4*(1+$B$5)^(($G$4+$B$8+D37*($B$8+$B$10))/4)*E37,0))</f>
        <v>509914.264357409</v>
      </c>
      <c r="I37" s="23" t="n">
        <f aca="false">IF($A37&lt;=$G$4,0,IF(C37&lt;$B$8,E37,0))</f>
        <v>0</v>
      </c>
      <c r="J37" s="23" t="n">
        <f aca="false">$A37-$G$5-1</f>
        <v>7</v>
      </c>
      <c r="K37" s="23" t="n">
        <f aca="false">IF(J37&lt;0,-1,MOD(J37,$B$8+$B$10))</f>
        <v>7</v>
      </c>
      <c r="L37" s="23" t="n">
        <f aca="false">IF(J37&lt;0,0,INT(J37/($B$8+$B$10)))</f>
        <v>0</v>
      </c>
      <c r="M37" s="23" t="n">
        <f aca="false">IF($A37&lt;=$G$5,$E$5,$E$5*(1-$H$5)^(L37+1))</f>
        <v>0</v>
      </c>
      <c r="N37" s="13" t="n">
        <f aca="false">IF($A37&lt;=$G$5,$E$5*$F$5/4,IF(K37&gt;=$B$8+$B$9,M37*$B$4*(1+$B$5)^(($G$5+$B$8+L37*($B$8+$B$10))/4)/4,0))</f>
        <v>0</v>
      </c>
      <c r="O37" s="13" t="n">
        <f aca="false">IF($A37&lt;=$G$5,$E$5*$F$5,IF(K37&gt;=$B$8,M37*$B$4*(1+$B$5)^(($G$5+$B$8+L37*($B$8+$B$10))/4),0))</f>
        <v>0</v>
      </c>
      <c r="P37" s="13" t="n">
        <f aca="false">IF($A37&lt;=$G$5,0,IF(K37=0,M37*$B$6*(1+$B$7)^(($G$5+L37*($B$8+$B$10))/4),0)+IF(K37=$B$8,$B$11*$B$4*(1+$B$5)^(($G$5+$B$8+L37*($B$8+$B$10))/4)*M37,0))</f>
        <v>0</v>
      </c>
      <c r="Q37" s="23" t="n">
        <f aca="false">IF($A37&lt;=$G$5,0,IF(K37&lt;$B$8,M37,0))</f>
        <v>0</v>
      </c>
      <c r="R37" s="23" t="n">
        <f aca="false">$A37-$G$6-1</f>
        <v>7</v>
      </c>
      <c r="S37" s="23" t="n">
        <f aca="false">IF(R37&lt;0,-1,MOD(R37,$B$8+$B$10))</f>
        <v>7</v>
      </c>
      <c r="T37" s="23" t="n">
        <f aca="false">IF(R37&lt;0,0,INT(R37/($B$8+$B$10)))</f>
        <v>0</v>
      </c>
      <c r="U37" s="23" t="n">
        <f aca="false">IF($A37&lt;=$G$6,$E$6,$E$6*(1-$H$6)^(T37+1))</f>
        <v>0</v>
      </c>
      <c r="V37" s="13" t="n">
        <f aca="false">IF($A37&lt;=$G$6,$E$6*$F$6/4,IF(S37&gt;=$B$8+$B$9,U37*$B$4*(1+$B$5)^(($G$6+$B$8+T37*($B$8+$B$10))/4)/4,0))</f>
        <v>0</v>
      </c>
      <c r="W37" s="13" t="n">
        <f aca="false">IF($A37&lt;=$G$6,$E$6*$F$6,IF(S37&gt;=$B$8,U37*$B$4*(1+$B$5)^(($G$6+$B$8+T37*($B$8+$B$10))/4),0))</f>
        <v>0</v>
      </c>
      <c r="X37" s="13" t="n">
        <f aca="false">IF($A37&lt;=$G$6,0,IF(S37=0,U37*$B$6*(1+$B$7)^(($G$6+T37*($B$8+$B$10))/4),0)+IF(S37=$B$8,$B$11*$B$4*(1+$B$5)^(($G$6+$B$8+T37*($B$8+$B$10))/4)*U37,0))</f>
        <v>0</v>
      </c>
      <c r="Y37" s="23" t="n">
        <f aca="false">IF($A37&lt;=$G$6,0,IF(S37&lt;$B$8,U37,0))</f>
        <v>0</v>
      </c>
      <c r="Z37" s="23" t="n">
        <f aca="false">$A37-$G$7-1</f>
        <v>7</v>
      </c>
      <c r="AA37" s="23" t="n">
        <f aca="false">IF(Z37&lt;0,-1,MOD(Z37,$B$8+$B$10))</f>
        <v>7</v>
      </c>
      <c r="AB37" s="23" t="n">
        <f aca="false">IF(Z37&lt;0,0,INT(Z37/($B$8+$B$10)))</f>
        <v>0</v>
      </c>
      <c r="AC37" s="23" t="n">
        <f aca="false">IF($A37&lt;=$G$7,$E$7,$E$7*(1-$H$7)^(AB37+1))</f>
        <v>0</v>
      </c>
      <c r="AD37" s="13" t="n">
        <f aca="false">IF($A37&lt;=$G$7,$E$7*$F$7/4,IF(AA37&gt;=$B$8+$B$9,AC37*$B$4*(1+$B$5)^(($G$7+$B$8+AB37*($B$8+$B$10))/4)/4,0))</f>
        <v>0</v>
      </c>
      <c r="AE37" s="13" t="n">
        <f aca="false">IF($A37&lt;=$G$7,$E$7*$F$7,IF(AA37&gt;=$B$8,AC37*$B$4*(1+$B$5)^(($G$7+$B$8+AB37*($B$8+$B$10))/4),0))</f>
        <v>0</v>
      </c>
      <c r="AF37" s="13" t="n">
        <f aca="false">IF($A37&lt;=$G$7,0,IF(AA37=0,AC37*$B$6*(1+$B$7)^(($G$7+AB37*($B$8+$B$10))/4),0)+IF(AA37=$B$8,$B$11*$B$4*(1+$B$5)^(($G$7+$B$8+AB37*($B$8+$B$10))/4)*AC37,0))</f>
        <v>0</v>
      </c>
      <c r="AG37" s="23" t="n">
        <f aca="false">IF($A37&lt;=$G$7,0,IF(AA37&lt;$B$8,AC37,0))</f>
        <v>0</v>
      </c>
      <c r="AH37" s="23" t="n">
        <f aca="false">$A37-$G$8-1</f>
        <v>7</v>
      </c>
      <c r="AI37" s="23" t="n">
        <f aca="false">IF(AH37&lt;0,-1,MOD(AH37,$B$8+$B$10))</f>
        <v>7</v>
      </c>
      <c r="AJ37" s="23" t="n">
        <f aca="false">IF(AH37&lt;0,0,INT(AH37/($B$8+$B$10)))</f>
        <v>0</v>
      </c>
      <c r="AK37" s="23" t="n">
        <f aca="false">IF($A37&lt;=$G$8,$E$8,$E$8*(1-$H$8)^(AJ37+1))</f>
        <v>0</v>
      </c>
      <c r="AL37" s="13" t="n">
        <f aca="false">IF($A37&lt;=$G$8,$E$8*$F$8/4,IF(AI37&gt;=$B$8+$B$9,AK37*$B$4*(1+$B$5)^(($G$8+$B$8+AJ37*($B$8+$B$10))/4)/4,0))</f>
        <v>0</v>
      </c>
      <c r="AM37" s="13" t="n">
        <f aca="false">IF($A37&lt;=$G$8,$E$8*$F$8,IF(AI37&gt;=$B$8,AK37*$B$4*(1+$B$5)^(($G$8+$B$8+AJ37*($B$8+$B$10))/4),0))</f>
        <v>0</v>
      </c>
      <c r="AN37" s="13" t="n">
        <f aca="false">IF($A37&lt;=$G$8,0,IF(AI37=0,AK37*$B$6*(1+$B$7)^(($G$8+AJ37*($B$8+$B$10))/4),0)+IF(AI37=$B$8,$B$11*$B$4*(1+$B$5)^(($G$8+$B$8+AJ37*($B$8+$B$10))/4)*AK37,0))</f>
        <v>0</v>
      </c>
      <c r="AO37" s="23" t="n">
        <f aca="false">IF($A37&lt;=$G$8,0,IF(AI37&lt;$B$8,AK37,0))</f>
        <v>0</v>
      </c>
      <c r="AP37" s="13" t="n">
        <f aca="false">F37+N37+V37+AD37+AL37</f>
        <v>0</v>
      </c>
      <c r="AQ37" s="13" t="n">
        <f aca="false">G37+O37+W37+AE37+AM37</f>
        <v>4249285.53631174</v>
      </c>
      <c r="AR37" s="13" t="n">
        <f aca="false">H37+P37+X37+AF37+AN37+IF($A37=$B$15,$B$14,0)</f>
        <v>509914.264357409</v>
      </c>
      <c r="AS37" s="23" t="n">
        <f aca="false">I37+Q37+Y37+AG37+AO37</f>
        <v>0</v>
      </c>
      <c r="AT37" s="13" t="n">
        <f aca="false">AP37*(1-$B$12)-AS37*$B$13/4</f>
        <v>0</v>
      </c>
      <c r="AU37" s="13" t="n">
        <f aca="false">IF($A37&lt;=$B$23,$B$22*$E$4/$B$23+$E$4*$B$13/4,0)</f>
        <v>0</v>
      </c>
      <c r="AV37" s="13" t="n">
        <f aca="false">AT37-AR37-AU37</f>
        <v>-509914.264357409</v>
      </c>
      <c r="AW37" s="23" t="n">
        <f aca="false">(1+$B$16)^(-$A37/4)</f>
        <v>0.861321805976497</v>
      </c>
      <c r="AX37" s="13" t="n">
        <f aca="false">AV37*AW37</f>
        <v>-439200.2750695</v>
      </c>
      <c r="AY37" s="13" t="n">
        <f aca="false">AV37</f>
        <v>-509914.264357409</v>
      </c>
    </row>
    <row r="38" customFormat="false" ht="15" hidden="false" customHeight="false" outlineLevel="0" collapsed="false">
      <c r="A38" s="0" t="n">
        <v>9</v>
      </c>
      <c r="B38" s="0" t="n">
        <f aca="false">$A38-$G$4-1</f>
        <v>2</v>
      </c>
      <c r="C38" s="0" t="n">
        <f aca="false">IF(B38&lt;0,-1,MOD(B38,$B$8+$B$10))</f>
        <v>2</v>
      </c>
      <c r="D38" s="0" t="n">
        <f aca="false">IF(B38&lt;0,0,INT(B38/($B$8+$B$10)))</f>
        <v>0</v>
      </c>
      <c r="E38" s="0" t="n">
        <f aca="false">IF($A38&lt;=$G$4,$E$4,$E$4*(1-$H$4)^(D38+1))</f>
        <v>12000</v>
      </c>
      <c r="F38" s="13" t="n">
        <f aca="false">IF($A38&lt;=$G$4,$E$4*$F$4/4,IF(C38&gt;=$B$8+$B$9,E38*$B$4*(1+$B$5)^(($G$4+$B$8+D38*($B$8+$B$10))/4)/4,0))</f>
        <v>0</v>
      </c>
      <c r="G38" s="13" t="n">
        <f aca="false">IF($A38&lt;=$G$4,$E$4*$F$4,IF(C38&gt;=$B$8,E38*$B$4*(1+$B$5)^(($G$4+$B$8+D38*($B$8+$B$10))/4),0))</f>
        <v>4249285.53631174</v>
      </c>
      <c r="H38" s="13" t="n">
        <f aca="false">IF($A38&lt;=$G$4,0,IF(C38=0,E38*$B$6*(1+$B$7)^(($G$4+D38*($B$8+$B$10))/4),0)+IF(C38=$B$8,$B$11*$B$4*(1+$B$5)^(($G$4+$B$8+D38*($B$8+$B$10))/4)*E38,0))</f>
        <v>0</v>
      </c>
      <c r="I38" s="23" t="n">
        <f aca="false">IF($A38&lt;=$G$4,0,IF(C38&lt;$B$8,E38,0))</f>
        <v>0</v>
      </c>
      <c r="J38" s="23" t="n">
        <f aca="false">$A38-$G$5-1</f>
        <v>8</v>
      </c>
      <c r="K38" s="23" t="n">
        <f aca="false">IF(J38&lt;0,-1,MOD(J38,$B$8+$B$10))</f>
        <v>8</v>
      </c>
      <c r="L38" s="23" t="n">
        <f aca="false">IF(J38&lt;0,0,INT(J38/($B$8+$B$10)))</f>
        <v>0</v>
      </c>
      <c r="M38" s="23" t="n">
        <f aca="false">IF($A38&lt;=$G$5,$E$5,$E$5*(1-$H$5)^(L38+1))</f>
        <v>0</v>
      </c>
      <c r="N38" s="13" t="n">
        <f aca="false">IF($A38&lt;=$G$5,$E$5*$F$5/4,IF(K38&gt;=$B$8+$B$9,M38*$B$4*(1+$B$5)^(($G$5+$B$8+L38*($B$8+$B$10))/4)/4,0))</f>
        <v>0</v>
      </c>
      <c r="O38" s="13" t="n">
        <f aca="false">IF($A38&lt;=$G$5,$E$5*$F$5,IF(K38&gt;=$B$8,M38*$B$4*(1+$B$5)^(($G$5+$B$8+L38*($B$8+$B$10))/4),0))</f>
        <v>0</v>
      </c>
      <c r="P38" s="13" t="n">
        <f aca="false">IF($A38&lt;=$G$5,0,IF(K38=0,M38*$B$6*(1+$B$7)^(($G$5+L38*($B$8+$B$10))/4),0)+IF(K38=$B$8,$B$11*$B$4*(1+$B$5)^(($G$5+$B$8+L38*($B$8+$B$10))/4)*M38,0))</f>
        <v>0</v>
      </c>
      <c r="Q38" s="23" t="n">
        <f aca="false">IF($A38&lt;=$G$5,0,IF(K38&lt;$B$8,M38,0))</f>
        <v>0</v>
      </c>
      <c r="R38" s="23" t="n">
        <f aca="false">$A38-$G$6-1</f>
        <v>8</v>
      </c>
      <c r="S38" s="23" t="n">
        <f aca="false">IF(R38&lt;0,-1,MOD(R38,$B$8+$B$10))</f>
        <v>8</v>
      </c>
      <c r="T38" s="23" t="n">
        <f aca="false">IF(R38&lt;0,0,INT(R38/($B$8+$B$10)))</f>
        <v>0</v>
      </c>
      <c r="U38" s="23" t="n">
        <f aca="false">IF($A38&lt;=$G$6,$E$6,$E$6*(1-$H$6)^(T38+1))</f>
        <v>0</v>
      </c>
      <c r="V38" s="13" t="n">
        <f aca="false">IF($A38&lt;=$G$6,$E$6*$F$6/4,IF(S38&gt;=$B$8+$B$9,U38*$B$4*(1+$B$5)^(($G$6+$B$8+T38*($B$8+$B$10))/4)/4,0))</f>
        <v>0</v>
      </c>
      <c r="W38" s="13" t="n">
        <f aca="false">IF($A38&lt;=$G$6,$E$6*$F$6,IF(S38&gt;=$B$8,U38*$B$4*(1+$B$5)^(($G$6+$B$8+T38*($B$8+$B$10))/4),0))</f>
        <v>0</v>
      </c>
      <c r="X38" s="13" t="n">
        <f aca="false">IF($A38&lt;=$G$6,0,IF(S38=0,U38*$B$6*(1+$B$7)^(($G$6+T38*($B$8+$B$10))/4),0)+IF(S38=$B$8,$B$11*$B$4*(1+$B$5)^(($G$6+$B$8+T38*($B$8+$B$10))/4)*U38,0))</f>
        <v>0</v>
      </c>
      <c r="Y38" s="23" t="n">
        <f aca="false">IF($A38&lt;=$G$6,0,IF(S38&lt;$B$8,U38,0))</f>
        <v>0</v>
      </c>
      <c r="Z38" s="23" t="n">
        <f aca="false">$A38-$G$7-1</f>
        <v>8</v>
      </c>
      <c r="AA38" s="23" t="n">
        <f aca="false">IF(Z38&lt;0,-1,MOD(Z38,$B$8+$B$10))</f>
        <v>8</v>
      </c>
      <c r="AB38" s="23" t="n">
        <f aca="false">IF(Z38&lt;0,0,INT(Z38/($B$8+$B$10)))</f>
        <v>0</v>
      </c>
      <c r="AC38" s="23" t="n">
        <f aca="false">IF($A38&lt;=$G$7,$E$7,$E$7*(1-$H$7)^(AB38+1))</f>
        <v>0</v>
      </c>
      <c r="AD38" s="13" t="n">
        <f aca="false">IF($A38&lt;=$G$7,$E$7*$F$7/4,IF(AA38&gt;=$B$8+$B$9,AC38*$B$4*(1+$B$5)^(($G$7+$B$8+AB38*($B$8+$B$10))/4)/4,0))</f>
        <v>0</v>
      </c>
      <c r="AE38" s="13" t="n">
        <f aca="false">IF($A38&lt;=$G$7,$E$7*$F$7,IF(AA38&gt;=$B$8,AC38*$B$4*(1+$B$5)^(($G$7+$B$8+AB38*($B$8+$B$10))/4),0))</f>
        <v>0</v>
      </c>
      <c r="AF38" s="13" t="n">
        <f aca="false">IF($A38&lt;=$G$7,0,IF(AA38=0,AC38*$B$6*(1+$B$7)^(($G$7+AB38*($B$8+$B$10))/4),0)+IF(AA38=$B$8,$B$11*$B$4*(1+$B$5)^(($G$7+$B$8+AB38*($B$8+$B$10))/4)*AC38,0))</f>
        <v>0</v>
      </c>
      <c r="AG38" s="23" t="n">
        <f aca="false">IF($A38&lt;=$G$7,0,IF(AA38&lt;$B$8,AC38,0))</f>
        <v>0</v>
      </c>
      <c r="AH38" s="23" t="n">
        <f aca="false">$A38-$G$8-1</f>
        <v>8</v>
      </c>
      <c r="AI38" s="23" t="n">
        <f aca="false">IF(AH38&lt;0,-1,MOD(AH38,$B$8+$B$10))</f>
        <v>8</v>
      </c>
      <c r="AJ38" s="23" t="n">
        <f aca="false">IF(AH38&lt;0,0,INT(AH38/($B$8+$B$10)))</f>
        <v>0</v>
      </c>
      <c r="AK38" s="23" t="n">
        <f aca="false">IF($A38&lt;=$G$8,$E$8,$E$8*(1-$H$8)^(AJ38+1))</f>
        <v>0</v>
      </c>
      <c r="AL38" s="13" t="n">
        <f aca="false">IF($A38&lt;=$G$8,$E$8*$F$8/4,IF(AI38&gt;=$B$8+$B$9,AK38*$B$4*(1+$B$5)^(($G$8+$B$8+AJ38*($B$8+$B$10))/4)/4,0))</f>
        <v>0</v>
      </c>
      <c r="AM38" s="13" t="n">
        <f aca="false">IF($A38&lt;=$G$8,$E$8*$F$8,IF(AI38&gt;=$B$8,AK38*$B$4*(1+$B$5)^(($G$8+$B$8+AJ38*($B$8+$B$10))/4),0))</f>
        <v>0</v>
      </c>
      <c r="AN38" s="13" t="n">
        <f aca="false">IF($A38&lt;=$G$8,0,IF(AI38=0,AK38*$B$6*(1+$B$7)^(($G$8+AJ38*($B$8+$B$10))/4),0)+IF(AI38=$B$8,$B$11*$B$4*(1+$B$5)^(($G$8+$B$8+AJ38*($B$8+$B$10))/4)*AK38,0))</f>
        <v>0</v>
      </c>
      <c r="AO38" s="23" t="n">
        <f aca="false">IF($A38&lt;=$G$8,0,IF(AI38&lt;$B$8,AK38,0))</f>
        <v>0</v>
      </c>
      <c r="AP38" s="13" t="n">
        <f aca="false">F38+N38+V38+AD38+AL38</f>
        <v>0</v>
      </c>
      <c r="AQ38" s="13" t="n">
        <f aca="false">G38+O38+W38+AE38+AM38</f>
        <v>4249285.53631174</v>
      </c>
      <c r="AR38" s="13" t="n">
        <f aca="false">H38+P38+X38+AF38+AN38+IF($A38=$B$15,$B$14,0)</f>
        <v>0</v>
      </c>
      <c r="AS38" s="23" t="n">
        <f aca="false">I38+Q38+Y38+AG38+AO38</f>
        <v>0</v>
      </c>
      <c r="AT38" s="13" t="n">
        <f aca="false">AP38*(1-$B$12)-AS38*$B$13/4</f>
        <v>0</v>
      </c>
      <c r="AU38" s="13" t="n">
        <f aca="false">IF($A38&lt;=$B$23,$B$22*$E$4/$B$23+$E$4*$B$13/4,0)</f>
        <v>0</v>
      </c>
      <c r="AV38" s="13" t="n">
        <f aca="false">AT38-AR38-AU38</f>
        <v>0</v>
      </c>
      <c r="AW38" s="23" t="n">
        <f aca="false">(1+$B$16)^(-$A38/4)</f>
        <v>0.845397818117543</v>
      </c>
      <c r="AX38" s="13" t="n">
        <f aca="false">AV38*AW38</f>
        <v>0</v>
      </c>
      <c r="AY38" s="13" t="n">
        <f aca="false">AV38</f>
        <v>0</v>
      </c>
    </row>
    <row r="39" customFormat="false" ht="15" hidden="false" customHeight="false" outlineLevel="0" collapsed="false">
      <c r="A39" s="0" t="n">
        <v>10</v>
      </c>
      <c r="B39" s="0" t="n">
        <f aca="false">$A39-$G$4-1</f>
        <v>3</v>
      </c>
      <c r="C39" s="0" t="n">
        <f aca="false">IF(B39&lt;0,-1,MOD(B39,$B$8+$B$10))</f>
        <v>3</v>
      </c>
      <c r="D39" s="0" t="n">
        <f aca="false">IF(B39&lt;0,0,INT(B39/($B$8+$B$10)))</f>
        <v>0</v>
      </c>
      <c r="E39" s="0" t="n">
        <f aca="false">IF($A39&lt;=$G$4,$E$4,$E$4*(1-$H$4)^(D39+1))</f>
        <v>12000</v>
      </c>
      <c r="F39" s="13" t="n">
        <f aca="false">IF($A39&lt;=$G$4,$E$4*$F$4/4,IF(C39&gt;=$B$8+$B$9,E39*$B$4*(1+$B$5)^(($G$4+$B$8+D39*($B$8+$B$10))/4)/4,0))</f>
        <v>1062321.38407794</v>
      </c>
      <c r="G39" s="13" t="n">
        <f aca="false">IF($A39&lt;=$G$4,$E$4*$F$4,IF(C39&gt;=$B$8,E39*$B$4*(1+$B$5)^(($G$4+$B$8+D39*($B$8+$B$10))/4),0))</f>
        <v>4249285.53631174</v>
      </c>
      <c r="H39" s="13" t="n">
        <f aca="false">IF($A39&lt;=$G$4,0,IF(C39=0,E39*$B$6*(1+$B$7)^(($G$4+D39*($B$8+$B$10))/4),0)+IF(C39=$B$8,$B$11*$B$4*(1+$B$5)^(($G$4+$B$8+D39*($B$8+$B$10))/4)*E39,0))</f>
        <v>0</v>
      </c>
      <c r="I39" s="23" t="n">
        <f aca="false">IF($A39&lt;=$G$4,0,IF(C39&lt;$B$8,E39,0))</f>
        <v>0</v>
      </c>
      <c r="J39" s="23" t="n">
        <f aca="false">$A39-$G$5-1</f>
        <v>9</v>
      </c>
      <c r="K39" s="23" t="n">
        <f aca="false">IF(J39&lt;0,-1,MOD(J39,$B$8+$B$10))</f>
        <v>9</v>
      </c>
      <c r="L39" s="23" t="n">
        <f aca="false">IF(J39&lt;0,0,INT(J39/($B$8+$B$10)))</f>
        <v>0</v>
      </c>
      <c r="M39" s="23" t="n">
        <f aca="false">IF($A39&lt;=$G$5,$E$5,$E$5*(1-$H$5)^(L39+1))</f>
        <v>0</v>
      </c>
      <c r="N39" s="13" t="n">
        <f aca="false">IF($A39&lt;=$G$5,$E$5*$F$5/4,IF(K39&gt;=$B$8+$B$9,M39*$B$4*(1+$B$5)^(($G$5+$B$8+L39*($B$8+$B$10))/4)/4,0))</f>
        <v>0</v>
      </c>
      <c r="O39" s="13" t="n">
        <f aca="false">IF($A39&lt;=$G$5,$E$5*$F$5,IF(K39&gt;=$B$8,M39*$B$4*(1+$B$5)^(($G$5+$B$8+L39*($B$8+$B$10))/4),0))</f>
        <v>0</v>
      </c>
      <c r="P39" s="13" t="n">
        <f aca="false">IF($A39&lt;=$G$5,0,IF(K39=0,M39*$B$6*(1+$B$7)^(($G$5+L39*($B$8+$B$10))/4),0)+IF(K39=$B$8,$B$11*$B$4*(1+$B$5)^(($G$5+$B$8+L39*($B$8+$B$10))/4)*M39,0))</f>
        <v>0</v>
      </c>
      <c r="Q39" s="23" t="n">
        <f aca="false">IF($A39&lt;=$G$5,0,IF(K39&lt;$B$8,M39,0))</f>
        <v>0</v>
      </c>
      <c r="R39" s="23" t="n">
        <f aca="false">$A39-$G$6-1</f>
        <v>9</v>
      </c>
      <c r="S39" s="23" t="n">
        <f aca="false">IF(R39&lt;0,-1,MOD(R39,$B$8+$B$10))</f>
        <v>9</v>
      </c>
      <c r="T39" s="23" t="n">
        <f aca="false">IF(R39&lt;0,0,INT(R39/($B$8+$B$10)))</f>
        <v>0</v>
      </c>
      <c r="U39" s="23" t="n">
        <f aca="false">IF($A39&lt;=$G$6,$E$6,$E$6*(1-$H$6)^(T39+1))</f>
        <v>0</v>
      </c>
      <c r="V39" s="13" t="n">
        <f aca="false">IF($A39&lt;=$G$6,$E$6*$F$6/4,IF(S39&gt;=$B$8+$B$9,U39*$B$4*(1+$B$5)^(($G$6+$B$8+T39*($B$8+$B$10))/4)/4,0))</f>
        <v>0</v>
      </c>
      <c r="W39" s="13" t="n">
        <f aca="false">IF($A39&lt;=$G$6,$E$6*$F$6,IF(S39&gt;=$B$8,U39*$B$4*(1+$B$5)^(($G$6+$B$8+T39*($B$8+$B$10))/4),0))</f>
        <v>0</v>
      </c>
      <c r="X39" s="13" t="n">
        <f aca="false">IF($A39&lt;=$G$6,0,IF(S39=0,U39*$B$6*(1+$B$7)^(($G$6+T39*($B$8+$B$10))/4),0)+IF(S39=$B$8,$B$11*$B$4*(1+$B$5)^(($G$6+$B$8+T39*($B$8+$B$10))/4)*U39,0))</f>
        <v>0</v>
      </c>
      <c r="Y39" s="23" t="n">
        <f aca="false">IF($A39&lt;=$G$6,0,IF(S39&lt;$B$8,U39,0))</f>
        <v>0</v>
      </c>
      <c r="Z39" s="23" t="n">
        <f aca="false">$A39-$G$7-1</f>
        <v>9</v>
      </c>
      <c r="AA39" s="23" t="n">
        <f aca="false">IF(Z39&lt;0,-1,MOD(Z39,$B$8+$B$10))</f>
        <v>9</v>
      </c>
      <c r="AB39" s="23" t="n">
        <f aca="false">IF(Z39&lt;0,0,INT(Z39/($B$8+$B$10)))</f>
        <v>0</v>
      </c>
      <c r="AC39" s="23" t="n">
        <f aca="false">IF($A39&lt;=$G$7,$E$7,$E$7*(1-$H$7)^(AB39+1))</f>
        <v>0</v>
      </c>
      <c r="AD39" s="13" t="n">
        <f aca="false">IF($A39&lt;=$G$7,$E$7*$F$7/4,IF(AA39&gt;=$B$8+$B$9,AC39*$B$4*(1+$B$5)^(($G$7+$B$8+AB39*($B$8+$B$10))/4)/4,0))</f>
        <v>0</v>
      </c>
      <c r="AE39" s="13" t="n">
        <f aca="false">IF($A39&lt;=$G$7,$E$7*$F$7,IF(AA39&gt;=$B$8,AC39*$B$4*(1+$B$5)^(($G$7+$B$8+AB39*($B$8+$B$10))/4),0))</f>
        <v>0</v>
      </c>
      <c r="AF39" s="13" t="n">
        <f aca="false">IF($A39&lt;=$G$7,0,IF(AA39=0,AC39*$B$6*(1+$B$7)^(($G$7+AB39*($B$8+$B$10))/4),0)+IF(AA39=$B$8,$B$11*$B$4*(1+$B$5)^(($G$7+$B$8+AB39*($B$8+$B$10))/4)*AC39,0))</f>
        <v>0</v>
      </c>
      <c r="AG39" s="23" t="n">
        <f aca="false">IF($A39&lt;=$G$7,0,IF(AA39&lt;$B$8,AC39,0))</f>
        <v>0</v>
      </c>
      <c r="AH39" s="23" t="n">
        <f aca="false">$A39-$G$8-1</f>
        <v>9</v>
      </c>
      <c r="AI39" s="23" t="n">
        <f aca="false">IF(AH39&lt;0,-1,MOD(AH39,$B$8+$B$10))</f>
        <v>9</v>
      </c>
      <c r="AJ39" s="23" t="n">
        <f aca="false">IF(AH39&lt;0,0,INT(AH39/($B$8+$B$10)))</f>
        <v>0</v>
      </c>
      <c r="AK39" s="23" t="n">
        <f aca="false">IF($A39&lt;=$G$8,$E$8,$E$8*(1-$H$8)^(AJ39+1))</f>
        <v>0</v>
      </c>
      <c r="AL39" s="13" t="n">
        <f aca="false">IF($A39&lt;=$G$8,$E$8*$F$8/4,IF(AI39&gt;=$B$8+$B$9,AK39*$B$4*(1+$B$5)^(($G$8+$B$8+AJ39*($B$8+$B$10))/4)/4,0))</f>
        <v>0</v>
      </c>
      <c r="AM39" s="13" t="n">
        <f aca="false">IF($A39&lt;=$G$8,$E$8*$F$8,IF(AI39&gt;=$B$8,AK39*$B$4*(1+$B$5)^(($G$8+$B$8+AJ39*($B$8+$B$10))/4),0))</f>
        <v>0</v>
      </c>
      <c r="AN39" s="13" t="n">
        <f aca="false">IF($A39&lt;=$G$8,0,IF(AI39=0,AK39*$B$6*(1+$B$7)^(($G$8+AJ39*($B$8+$B$10))/4),0)+IF(AI39=$B$8,$B$11*$B$4*(1+$B$5)^(($G$8+$B$8+AJ39*($B$8+$B$10))/4)*AK39,0))</f>
        <v>0</v>
      </c>
      <c r="AO39" s="23" t="n">
        <f aca="false">IF($A39&lt;=$G$8,0,IF(AI39&lt;$B$8,AK39,0))</f>
        <v>0</v>
      </c>
      <c r="AP39" s="13" t="n">
        <f aca="false">F39+N39+V39+AD39+AL39</f>
        <v>1062321.38407794</v>
      </c>
      <c r="AQ39" s="13" t="n">
        <f aca="false">G39+O39+W39+AE39+AM39</f>
        <v>4249285.53631174</v>
      </c>
      <c r="AR39" s="13" t="n">
        <f aca="false">H39+P39+X39+AF39+AN39+IF($A39=$B$15,$B$14,0)</f>
        <v>0</v>
      </c>
      <c r="AS39" s="23" t="n">
        <f aca="false">I39+Q39+Y39+AG39+AO39</f>
        <v>0</v>
      </c>
      <c r="AT39" s="13" t="n">
        <f aca="false">AP39*(1-$B$12)-AS39*$B$13/4</f>
        <v>998582.101033259</v>
      </c>
      <c r="AU39" s="13" t="n">
        <f aca="false">IF($A39&lt;=$B$23,$B$22*$E$4/$B$23+$E$4*$B$13/4,0)</f>
        <v>0</v>
      </c>
      <c r="AV39" s="13" t="n">
        <f aca="false">AT39-AR39-AU39</f>
        <v>998582.101033259</v>
      </c>
      <c r="AW39" s="23" t="n">
        <f aca="false">(1+$B$16)^(-$A39/4)</f>
        <v>0.829768230548437</v>
      </c>
      <c r="AX39" s="13" t="n">
        <f aca="false">AV39*AW39</f>
        <v>828591.703031708</v>
      </c>
      <c r="AY39" s="13" t="n">
        <f aca="false">AV39</f>
        <v>998582.101033259</v>
      </c>
    </row>
    <row r="40" customFormat="false" ht="15" hidden="false" customHeight="false" outlineLevel="0" collapsed="false">
      <c r="A40" s="0" t="n">
        <v>11</v>
      </c>
      <c r="B40" s="0" t="n">
        <f aca="false">$A40-$G$4-1</f>
        <v>4</v>
      </c>
      <c r="C40" s="0" t="n">
        <f aca="false">IF(B40&lt;0,-1,MOD(B40,$B$8+$B$10))</f>
        <v>4</v>
      </c>
      <c r="D40" s="0" t="n">
        <f aca="false">IF(B40&lt;0,0,INT(B40/($B$8+$B$10)))</f>
        <v>0</v>
      </c>
      <c r="E40" s="0" t="n">
        <f aca="false">IF($A40&lt;=$G$4,$E$4,$E$4*(1-$H$4)^(D40+1))</f>
        <v>12000</v>
      </c>
      <c r="F40" s="13" t="n">
        <f aca="false">IF($A40&lt;=$G$4,$E$4*$F$4/4,IF(C40&gt;=$B$8+$B$9,E40*$B$4*(1+$B$5)^(($G$4+$B$8+D40*($B$8+$B$10))/4)/4,0))</f>
        <v>1062321.38407794</v>
      </c>
      <c r="G40" s="13" t="n">
        <f aca="false">IF($A40&lt;=$G$4,$E$4*$F$4,IF(C40&gt;=$B$8,E40*$B$4*(1+$B$5)^(($G$4+$B$8+D40*($B$8+$B$10))/4),0))</f>
        <v>4249285.53631174</v>
      </c>
      <c r="H40" s="13" t="n">
        <f aca="false">IF($A40&lt;=$G$4,0,IF(C40=0,E40*$B$6*(1+$B$7)^(($G$4+D40*($B$8+$B$10))/4),0)+IF(C40=$B$8,$B$11*$B$4*(1+$B$5)^(($G$4+$B$8+D40*($B$8+$B$10))/4)*E40,0))</f>
        <v>0</v>
      </c>
      <c r="I40" s="23" t="n">
        <f aca="false">IF($A40&lt;=$G$4,0,IF(C40&lt;$B$8,E40,0))</f>
        <v>0</v>
      </c>
      <c r="J40" s="23" t="n">
        <f aca="false">$A40-$G$5-1</f>
        <v>10</v>
      </c>
      <c r="K40" s="23" t="n">
        <f aca="false">IF(J40&lt;0,-1,MOD(J40,$B$8+$B$10))</f>
        <v>10</v>
      </c>
      <c r="L40" s="23" t="n">
        <f aca="false">IF(J40&lt;0,0,INT(J40/($B$8+$B$10)))</f>
        <v>0</v>
      </c>
      <c r="M40" s="23" t="n">
        <f aca="false">IF($A40&lt;=$G$5,$E$5,$E$5*(1-$H$5)^(L40+1))</f>
        <v>0</v>
      </c>
      <c r="N40" s="13" t="n">
        <f aca="false">IF($A40&lt;=$G$5,$E$5*$F$5/4,IF(K40&gt;=$B$8+$B$9,M40*$B$4*(1+$B$5)^(($G$5+$B$8+L40*($B$8+$B$10))/4)/4,0))</f>
        <v>0</v>
      </c>
      <c r="O40" s="13" t="n">
        <f aca="false">IF($A40&lt;=$G$5,$E$5*$F$5,IF(K40&gt;=$B$8,M40*$B$4*(1+$B$5)^(($G$5+$B$8+L40*($B$8+$B$10))/4),0))</f>
        <v>0</v>
      </c>
      <c r="P40" s="13" t="n">
        <f aca="false">IF($A40&lt;=$G$5,0,IF(K40=0,M40*$B$6*(1+$B$7)^(($G$5+L40*($B$8+$B$10))/4),0)+IF(K40=$B$8,$B$11*$B$4*(1+$B$5)^(($G$5+$B$8+L40*($B$8+$B$10))/4)*M40,0))</f>
        <v>0</v>
      </c>
      <c r="Q40" s="23" t="n">
        <f aca="false">IF($A40&lt;=$G$5,0,IF(K40&lt;$B$8,M40,0))</f>
        <v>0</v>
      </c>
      <c r="R40" s="23" t="n">
        <f aca="false">$A40-$G$6-1</f>
        <v>10</v>
      </c>
      <c r="S40" s="23" t="n">
        <f aca="false">IF(R40&lt;0,-1,MOD(R40,$B$8+$B$10))</f>
        <v>10</v>
      </c>
      <c r="T40" s="23" t="n">
        <f aca="false">IF(R40&lt;0,0,INT(R40/($B$8+$B$10)))</f>
        <v>0</v>
      </c>
      <c r="U40" s="23" t="n">
        <f aca="false">IF($A40&lt;=$G$6,$E$6,$E$6*(1-$H$6)^(T40+1))</f>
        <v>0</v>
      </c>
      <c r="V40" s="13" t="n">
        <f aca="false">IF($A40&lt;=$G$6,$E$6*$F$6/4,IF(S40&gt;=$B$8+$B$9,U40*$B$4*(1+$B$5)^(($G$6+$B$8+T40*($B$8+$B$10))/4)/4,0))</f>
        <v>0</v>
      </c>
      <c r="W40" s="13" t="n">
        <f aca="false">IF($A40&lt;=$G$6,$E$6*$F$6,IF(S40&gt;=$B$8,U40*$B$4*(1+$B$5)^(($G$6+$B$8+T40*($B$8+$B$10))/4),0))</f>
        <v>0</v>
      </c>
      <c r="X40" s="13" t="n">
        <f aca="false">IF($A40&lt;=$G$6,0,IF(S40=0,U40*$B$6*(1+$B$7)^(($G$6+T40*($B$8+$B$10))/4),0)+IF(S40=$B$8,$B$11*$B$4*(1+$B$5)^(($G$6+$B$8+T40*($B$8+$B$10))/4)*U40,0))</f>
        <v>0</v>
      </c>
      <c r="Y40" s="23" t="n">
        <f aca="false">IF($A40&lt;=$G$6,0,IF(S40&lt;$B$8,U40,0))</f>
        <v>0</v>
      </c>
      <c r="Z40" s="23" t="n">
        <f aca="false">$A40-$G$7-1</f>
        <v>10</v>
      </c>
      <c r="AA40" s="23" t="n">
        <f aca="false">IF(Z40&lt;0,-1,MOD(Z40,$B$8+$B$10))</f>
        <v>10</v>
      </c>
      <c r="AB40" s="23" t="n">
        <f aca="false">IF(Z40&lt;0,0,INT(Z40/($B$8+$B$10)))</f>
        <v>0</v>
      </c>
      <c r="AC40" s="23" t="n">
        <f aca="false">IF($A40&lt;=$G$7,$E$7,$E$7*(1-$H$7)^(AB40+1))</f>
        <v>0</v>
      </c>
      <c r="AD40" s="13" t="n">
        <f aca="false">IF($A40&lt;=$G$7,$E$7*$F$7/4,IF(AA40&gt;=$B$8+$B$9,AC40*$B$4*(1+$B$5)^(($G$7+$B$8+AB40*($B$8+$B$10))/4)/4,0))</f>
        <v>0</v>
      </c>
      <c r="AE40" s="13" t="n">
        <f aca="false">IF($A40&lt;=$G$7,$E$7*$F$7,IF(AA40&gt;=$B$8,AC40*$B$4*(1+$B$5)^(($G$7+$B$8+AB40*($B$8+$B$10))/4),0))</f>
        <v>0</v>
      </c>
      <c r="AF40" s="13" t="n">
        <f aca="false">IF($A40&lt;=$G$7,0,IF(AA40=0,AC40*$B$6*(1+$B$7)^(($G$7+AB40*($B$8+$B$10))/4),0)+IF(AA40=$B$8,$B$11*$B$4*(1+$B$5)^(($G$7+$B$8+AB40*($B$8+$B$10))/4)*AC40,0))</f>
        <v>0</v>
      </c>
      <c r="AG40" s="23" t="n">
        <f aca="false">IF($A40&lt;=$G$7,0,IF(AA40&lt;$B$8,AC40,0))</f>
        <v>0</v>
      </c>
      <c r="AH40" s="23" t="n">
        <f aca="false">$A40-$G$8-1</f>
        <v>10</v>
      </c>
      <c r="AI40" s="23" t="n">
        <f aca="false">IF(AH40&lt;0,-1,MOD(AH40,$B$8+$B$10))</f>
        <v>10</v>
      </c>
      <c r="AJ40" s="23" t="n">
        <f aca="false">IF(AH40&lt;0,0,INT(AH40/($B$8+$B$10)))</f>
        <v>0</v>
      </c>
      <c r="AK40" s="23" t="n">
        <f aca="false">IF($A40&lt;=$G$8,$E$8,$E$8*(1-$H$8)^(AJ40+1))</f>
        <v>0</v>
      </c>
      <c r="AL40" s="13" t="n">
        <f aca="false">IF($A40&lt;=$G$8,$E$8*$F$8/4,IF(AI40&gt;=$B$8+$B$9,AK40*$B$4*(1+$B$5)^(($G$8+$B$8+AJ40*($B$8+$B$10))/4)/4,0))</f>
        <v>0</v>
      </c>
      <c r="AM40" s="13" t="n">
        <f aca="false">IF($A40&lt;=$G$8,$E$8*$F$8,IF(AI40&gt;=$B$8,AK40*$B$4*(1+$B$5)^(($G$8+$B$8+AJ40*($B$8+$B$10))/4),0))</f>
        <v>0</v>
      </c>
      <c r="AN40" s="13" t="n">
        <f aca="false">IF($A40&lt;=$G$8,0,IF(AI40=0,AK40*$B$6*(1+$B$7)^(($G$8+AJ40*($B$8+$B$10))/4),0)+IF(AI40=$B$8,$B$11*$B$4*(1+$B$5)^(($G$8+$B$8+AJ40*($B$8+$B$10))/4)*AK40,0))</f>
        <v>0</v>
      </c>
      <c r="AO40" s="23" t="n">
        <f aca="false">IF($A40&lt;=$G$8,0,IF(AI40&lt;$B$8,AK40,0))</f>
        <v>0</v>
      </c>
      <c r="AP40" s="13" t="n">
        <f aca="false">F40+N40+V40+AD40+AL40</f>
        <v>1062321.38407794</v>
      </c>
      <c r="AQ40" s="13" t="n">
        <f aca="false">G40+O40+W40+AE40+AM40</f>
        <v>4249285.53631174</v>
      </c>
      <c r="AR40" s="13" t="n">
        <f aca="false">H40+P40+X40+AF40+AN40+IF($A40=$B$15,$B$14,0)</f>
        <v>0</v>
      </c>
      <c r="AS40" s="23" t="n">
        <f aca="false">I40+Q40+Y40+AG40+AO40</f>
        <v>0</v>
      </c>
      <c r="AT40" s="13" t="n">
        <f aca="false">AP40*(1-$B$12)-AS40*$B$13/4</f>
        <v>998582.101033259</v>
      </c>
      <c r="AU40" s="13" t="n">
        <f aca="false">IF($A40&lt;=$B$23,$B$22*$E$4/$B$23+$E$4*$B$13/4,0)</f>
        <v>0</v>
      </c>
      <c r="AV40" s="13" t="n">
        <f aca="false">AT40-AR40-AU40</f>
        <v>998582.101033259</v>
      </c>
      <c r="AW40" s="23" t="n">
        <f aca="false">(1+$B$16)^(-$A40/4)</f>
        <v>0.814427600440949</v>
      </c>
      <c r="AX40" s="13" t="n">
        <f aca="false">AV40*AW40</f>
        <v>813272.824387798</v>
      </c>
      <c r="AY40" s="13" t="n">
        <f aca="false">AV40</f>
        <v>998582.101033259</v>
      </c>
    </row>
    <row r="41" customFormat="false" ht="15" hidden="false" customHeight="false" outlineLevel="0" collapsed="false">
      <c r="A41" s="0" t="n">
        <v>12</v>
      </c>
      <c r="B41" s="0" t="n">
        <f aca="false">$A41-$G$4-1</f>
        <v>5</v>
      </c>
      <c r="C41" s="0" t="n">
        <f aca="false">IF(B41&lt;0,-1,MOD(B41,$B$8+$B$10))</f>
        <v>5</v>
      </c>
      <c r="D41" s="0" t="n">
        <f aca="false">IF(B41&lt;0,0,INT(B41/($B$8+$B$10)))</f>
        <v>0</v>
      </c>
      <c r="E41" s="0" t="n">
        <f aca="false">IF($A41&lt;=$G$4,$E$4,$E$4*(1-$H$4)^(D41+1))</f>
        <v>12000</v>
      </c>
      <c r="F41" s="13" t="n">
        <f aca="false">IF($A41&lt;=$G$4,$E$4*$F$4/4,IF(C41&gt;=$B$8+$B$9,E41*$B$4*(1+$B$5)^(($G$4+$B$8+D41*($B$8+$B$10))/4)/4,0))</f>
        <v>1062321.38407794</v>
      </c>
      <c r="G41" s="13" t="n">
        <f aca="false">IF($A41&lt;=$G$4,$E$4*$F$4,IF(C41&gt;=$B$8,E41*$B$4*(1+$B$5)^(($G$4+$B$8+D41*($B$8+$B$10))/4),0))</f>
        <v>4249285.53631174</v>
      </c>
      <c r="H41" s="13" t="n">
        <f aca="false">IF($A41&lt;=$G$4,0,IF(C41=0,E41*$B$6*(1+$B$7)^(($G$4+D41*($B$8+$B$10))/4),0)+IF(C41=$B$8,$B$11*$B$4*(1+$B$5)^(($G$4+$B$8+D41*($B$8+$B$10))/4)*E41,0))</f>
        <v>0</v>
      </c>
      <c r="I41" s="23" t="n">
        <f aca="false">IF($A41&lt;=$G$4,0,IF(C41&lt;$B$8,E41,0))</f>
        <v>0</v>
      </c>
      <c r="J41" s="23" t="n">
        <f aca="false">$A41-$G$5-1</f>
        <v>11</v>
      </c>
      <c r="K41" s="23" t="n">
        <f aca="false">IF(J41&lt;0,-1,MOD(J41,$B$8+$B$10))</f>
        <v>11</v>
      </c>
      <c r="L41" s="23" t="n">
        <f aca="false">IF(J41&lt;0,0,INT(J41/($B$8+$B$10)))</f>
        <v>0</v>
      </c>
      <c r="M41" s="23" t="n">
        <f aca="false">IF($A41&lt;=$G$5,$E$5,$E$5*(1-$H$5)^(L41+1))</f>
        <v>0</v>
      </c>
      <c r="N41" s="13" t="n">
        <f aca="false">IF($A41&lt;=$G$5,$E$5*$F$5/4,IF(K41&gt;=$B$8+$B$9,M41*$B$4*(1+$B$5)^(($G$5+$B$8+L41*($B$8+$B$10))/4)/4,0))</f>
        <v>0</v>
      </c>
      <c r="O41" s="13" t="n">
        <f aca="false">IF($A41&lt;=$G$5,$E$5*$F$5,IF(K41&gt;=$B$8,M41*$B$4*(1+$B$5)^(($G$5+$B$8+L41*($B$8+$B$10))/4),0))</f>
        <v>0</v>
      </c>
      <c r="P41" s="13" t="n">
        <f aca="false">IF($A41&lt;=$G$5,0,IF(K41=0,M41*$B$6*(1+$B$7)^(($G$5+L41*($B$8+$B$10))/4),0)+IF(K41=$B$8,$B$11*$B$4*(1+$B$5)^(($G$5+$B$8+L41*($B$8+$B$10))/4)*M41,0))</f>
        <v>0</v>
      </c>
      <c r="Q41" s="23" t="n">
        <f aca="false">IF($A41&lt;=$G$5,0,IF(K41&lt;$B$8,M41,0))</f>
        <v>0</v>
      </c>
      <c r="R41" s="23" t="n">
        <f aca="false">$A41-$G$6-1</f>
        <v>11</v>
      </c>
      <c r="S41" s="23" t="n">
        <f aca="false">IF(R41&lt;0,-1,MOD(R41,$B$8+$B$10))</f>
        <v>11</v>
      </c>
      <c r="T41" s="23" t="n">
        <f aca="false">IF(R41&lt;0,0,INT(R41/($B$8+$B$10)))</f>
        <v>0</v>
      </c>
      <c r="U41" s="23" t="n">
        <f aca="false">IF($A41&lt;=$G$6,$E$6,$E$6*(1-$H$6)^(T41+1))</f>
        <v>0</v>
      </c>
      <c r="V41" s="13" t="n">
        <f aca="false">IF($A41&lt;=$G$6,$E$6*$F$6/4,IF(S41&gt;=$B$8+$B$9,U41*$B$4*(1+$B$5)^(($G$6+$B$8+T41*($B$8+$B$10))/4)/4,0))</f>
        <v>0</v>
      </c>
      <c r="W41" s="13" t="n">
        <f aca="false">IF($A41&lt;=$G$6,$E$6*$F$6,IF(S41&gt;=$B$8,U41*$B$4*(1+$B$5)^(($G$6+$B$8+T41*($B$8+$B$10))/4),0))</f>
        <v>0</v>
      </c>
      <c r="X41" s="13" t="n">
        <f aca="false">IF($A41&lt;=$G$6,0,IF(S41=0,U41*$B$6*(1+$B$7)^(($G$6+T41*($B$8+$B$10))/4),0)+IF(S41=$B$8,$B$11*$B$4*(1+$B$5)^(($G$6+$B$8+T41*($B$8+$B$10))/4)*U41,0))</f>
        <v>0</v>
      </c>
      <c r="Y41" s="23" t="n">
        <f aca="false">IF($A41&lt;=$G$6,0,IF(S41&lt;$B$8,U41,0))</f>
        <v>0</v>
      </c>
      <c r="Z41" s="23" t="n">
        <f aca="false">$A41-$G$7-1</f>
        <v>11</v>
      </c>
      <c r="AA41" s="23" t="n">
        <f aca="false">IF(Z41&lt;0,-1,MOD(Z41,$B$8+$B$10))</f>
        <v>11</v>
      </c>
      <c r="AB41" s="23" t="n">
        <f aca="false">IF(Z41&lt;0,0,INT(Z41/($B$8+$B$10)))</f>
        <v>0</v>
      </c>
      <c r="AC41" s="23" t="n">
        <f aca="false">IF($A41&lt;=$G$7,$E$7,$E$7*(1-$H$7)^(AB41+1))</f>
        <v>0</v>
      </c>
      <c r="AD41" s="13" t="n">
        <f aca="false">IF($A41&lt;=$G$7,$E$7*$F$7/4,IF(AA41&gt;=$B$8+$B$9,AC41*$B$4*(1+$B$5)^(($G$7+$B$8+AB41*($B$8+$B$10))/4)/4,0))</f>
        <v>0</v>
      </c>
      <c r="AE41" s="13" t="n">
        <f aca="false">IF($A41&lt;=$G$7,$E$7*$F$7,IF(AA41&gt;=$B$8,AC41*$B$4*(1+$B$5)^(($G$7+$B$8+AB41*($B$8+$B$10))/4),0))</f>
        <v>0</v>
      </c>
      <c r="AF41" s="13" t="n">
        <f aca="false">IF($A41&lt;=$G$7,0,IF(AA41=0,AC41*$B$6*(1+$B$7)^(($G$7+AB41*($B$8+$B$10))/4),0)+IF(AA41=$B$8,$B$11*$B$4*(1+$B$5)^(($G$7+$B$8+AB41*($B$8+$B$10))/4)*AC41,0))</f>
        <v>0</v>
      </c>
      <c r="AG41" s="23" t="n">
        <f aca="false">IF($A41&lt;=$G$7,0,IF(AA41&lt;$B$8,AC41,0))</f>
        <v>0</v>
      </c>
      <c r="AH41" s="23" t="n">
        <f aca="false">$A41-$G$8-1</f>
        <v>11</v>
      </c>
      <c r="AI41" s="23" t="n">
        <f aca="false">IF(AH41&lt;0,-1,MOD(AH41,$B$8+$B$10))</f>
        <v>11</v>
      </c>
      <c r="AJ41" s="23" t="n">
        <f aca="false">IF(AH41&lt;0,0,INT(AH41/($B$8+$B$10)))</f>
        <v>0</v>
      </c>
      <c r="AK41" s="23" t="n">
        <f aca="false">IF($A41&lt;=$G$8,$E$8,$E$8*(1-$H$8)^(AJ41+1))</f>
        <v>0</v>
      </c>
      <c r="AL41" s="13" t="n">
        <f aca="false">IF($A41&lt;=$G$8,$E$8*$F$8/4,IF(AI41&gt;=$B$8+$B$9,AK41*$B$4*(1+$B$5)^(($G$8+$B$8+AJ41*($B$8+$B$10))/4)/4,0))</f>
        <v>0</v>
      </c>
      <c r="AM41" s="13" t="n">
        <f aca="false">IF($A41&lt;=$G$8,$E$8*$F$8,IF(AI41&gt;=$B$8,AK41*$B$4*(1+$B$5)^(($G$8+$B$8+AJ41*($B$8+$B$10))/4),0))</f>
        <v>0</v>
      </c>
      <c r="AN41" s="13" t="n">
        <f aca="false">IF($A41&lt;=$G$8,0,IF(AI41=0,AK41*$B$6*(1+$B$7)^(($G$8+AJ41*($B$8+$B$10))/4),0)+IF(AI41=$B$8,$B$11*$B$4*(1+$B$5)^(($G$8+$B$8+AJ41*($B$8+$B$10))/4)*AK41,0))</f>
        <v>0</v>
      </c>
      <c r="AO41" s="23" t="n">
        <f aca="false">IF($A41&lt;=$G$8,0,IF(AI41&lt;$B$8,AK41,0))</f>
        <v>0</v>
      </c>
      <c r="AP41" s="13" t="n">
        <f aca="false">F41+N41+V41+AD41+AL41</f>
        <v>1062321.38407794</v>
      </c>
      <c r="AQ41" s="13" t="n">
        <f aca="false">G41+O41+W41+AE41+AM41</f>
        <v>4249285.53631174</v>
      </c>
      <c r="AR41" s="13" t="n">
        <f aca="false">H41+P41+X41+AF41+AN41+IF($A41=$B$15,$B$14,0)</f>
        <v>0</v>
      </c>
      <c r="AS41" s="23" t="n">
        <f aca="false">I41+Q41+Y41+AG41+AO41</f>
        <v>0</v>
      </c>
      <c r="AT41" s="13" t="n">
        <f aca="false">AP41*(1-$B$12)-AS41*$B$13/4</f>
        <v>998582.101033259</v>
      </c>
      <c r="AU41" s="13" t="n">
        <f aca="false">IF($A41&lt;=$B$23,$B$22*$E$4/$B$23+$E$4*$B$13/4,0)</f>
        <v>0</v>
      </c>
      <c r="AV41" s="13" t="n">
        <f aca="false">AT41-AR41-AU41</f>
        <v>998582.101033259</v>
      </c>
      <c r="AW41" s="23" t="n">
        <f aca="false">(1+$B$16)^(-$A41/4)</f>
        <v>0.799370585593037</v>
      </c>
      <c r="AX41" s="13" t="n">
        <f aca="false">AV41*AW41</f>
        <v>798237.158865681</v>
      </c>
      <c r="AY41" s="13" t="n">
        <f aca="false">AV41</f>
        <v>998582.101033259</v>
      </c>
    </row>
    <row r="42" customFormat="false" ht="15" hidden="false" customHeight="false" outlineLevel="0" collapsed="false">
      <c r="A42" s="0" t="n">
        <v>13</v>
      </c>
      <c r="B42" s="0" t="n">
        <f aca="false">$A42-$G$4-1</f>
        <v>6</v>
      </c>
      <c r="C42" s="0" t="n">
        <f aca="false">IF(B42&lt;0,-1,MOD(B42,$B$8+$B$10))</f>
        <v>6</v>
      </c>
      <c r="D42" s="0" t="n">
        <f aca="false">IF(B42&lt;0,0,INT(B42/($B$8+$B$10)))</f>
        <v>0</v>
      </c>
      <c r="E42" s="0" t="n">
        <f aca="false">IF($A42&lt;=$G$4,$E$4,$E$4*(1-$H$4)^(D42+1))</f>
        <v>12000</v>
      </c>
      <c r="F42" s="13" t="n">
        <f aca="false">IF($A42&lt;=$G$4,$E$4*$F$4/4,IF(C42&gt;=$B$8+$B$9,E42*$B$4*(1+$B$5)^(($G$4+$B$8+D42*($B$8+$B$10))/4)/4,0))</f>
        <v>1062321.38407794</v>
      </c>
      <c r="G42" s="13" t="n">
        <f aca="false">IF($A42&lt;=$G$4,$E$4*$F$4,IF(C42&gt;=$B$8,E42*$B$4*(1+$B$5)^(($G$4+$B$8+D42*($B$8+$B$10))/4),0))</f>
        <v>4249285.53631174</v>
      </c>
      <c r="H42" s="13" t="n">
        <f aca="false">IF($A42&lt;=$G$4,0,IF(C42=0,E42*$B$6*(1+$B$7)^(($G$4+D42*($B$8+$B$10))/4),0)+IF(C42=$B$8,$B$11*$B$4*(1+$B$5)^(($G$4+$B$8+D42*($B$8+$B$10))/4)*E42,0))</f>
        <v>0</v>
      </c>
      <c r="I42" s="23" t="n">
        <f aca="false">IF($A42&lt;=$G$4,0,IF(C42&lt;$B$8,E42,0))</f>
        <v>0</v>
      </c>
      <c r="J42" s="23" t="n">
        <f aca="false">$A42-$G$5-1</f>
        <v>12</v>
      </c>
      <c r="K42" s="23" t="n">
        <f aca="false">IF(J42&lt;0,-1,MOD(J42,$B$8+$B$10))</f>
        <v>12</v>
      </c>
      <c r="L42" s="23" t="n">
        <f aca="false">IF(J42&lt;0,0,INT(J42/($B$8+$B$10)))</f>
        <v>0</v>
      </c>
      <c r="M42" s="23" t="n">
        <f aca="false">IF($A42&lt;=$G$5,$E$5,$E$5*(1-$H$5)^(L42+1))</f>
        <v>0</v>
      </c>
      <c r="N42" s="13" t="n">
        <f aca="false">IF($A42&lt;=$G$5,$E$5*$F$5/4,IF(K42&gt;=$B$8+$B$9,M42*$B$4*(1+$B$5)^(($G$5+$B$8+L42*($B$8+$B$10))/4)/4,0))</f>
        <v>0</v>
      </c>
      <c r="O42" s="13" t="n">
        <f aca="false">IF($A42&lt;=$G$5,$E$5*$F$5,IF(K42&gt;=$B$8,M42*$B$4*(1+$B$5)^(($G$5+$B$8+L42*($B$8+$B$10))/4),0))</f>
        <v>0</v>
      </c>
      <c r="P42" s="13" t="n">
        <f aca="false">IF($A42&lt;=$G$5,0,IF(K42=0,M42*$B$6*(1+$B$7)^(($G$5+L42*($B$8+$B$10))/4),0)+IF(K42=$B$8,$B$11*$B$4*(1+$B$5)^(($G$5+$B$8+L42*($B$8+$B$10))/4)*M42,0))</f>
        <v>0</v>
      </c>
      <c r="Q42" s="23" t="n">
        <f aca="false">IF($A42&lt;=$G$5,0,IF(K42&lt;$B$8,M42,0))</f>
        <v>0</v>
      </c>
      <c r="R42" s="23" t="n">
        <f aca="false">$A42-$G$6-1</f>
        <v>12</v>
      </c>
      <c r="S42" s="23" t="n">
        <f aca="false">IF(R42&lt;0,-1,MOD(R42,$B$8+$B$10))</f>
        <v>12</v>
      </c>
      <c r="T42" s="23" t="n">
        <f aca="false">IF(R42&lt;0,0,INT(R42/($B$8+$B$10)))</f>
        <v>0</v>
      </c>
      <c r="U42" s="23" t="n">
        <f aca="false">IF($A42&lt;=$G$6,$E$6,$E$6*(1-$H$6)^(T42+1))</f>
        <v>0</v>
      </c>
      <c r="V42" s="13" t="n">
        <f aca="false">IF($A42&lt;=$G$6,$E$6*$F$6/4,IF(S42&gt;=$B$8+$B$9,U42*$B$4*(1+$B$5)^(($G$6+$B$8+T42*($B$8+$B$10))/4)/4,0))</f>
        <v>0</v>
      </c>
      <c r="W42" s="13" t="n">
        <f aca="false">IF($A42&lt;=$G$6,$E$6*$F$6,IF(S42&gt;=$B$8,U42*$B$4*(1+$B$5)^(($G$6+$B$8+T42*($B$8+$B$10))/4),0))</f>
        <v>0</v>
      </c>
      <c r="X42" s="13" t="n">
        <f aca="false">IF($A42&lt;=$G$6,0,IF(S42=0,U42*$B$6*(1+$B$7)^(($G$6+T42*($B$8+$B$10))/4),0)+IF(S42=$B$8,$B$11*$B$4*(1+$B$5)^(($G$6+$B$8+T42*($B$8+$B$10))/4)*U42,0))</f>
        <v>0</v>
      </c>
      <c r="Y42" s="23" t="n">
        <f aca="false">IF($A42&lt;=$G$6,0,IF(S42&lt;$B$8,U42,0))</f>
        <v>0</v>
      </c>
      <c r="Z42" s="23" t="n">
        <f aca="false">$A42-$G$7-1</f>
        <v>12</v>
      </c>
      <c r="AA42" s="23" t="n">
        <f aca="false">IF(Z42&lt;0,-1,MOD(Z42,$B$8+$B$10))</f>
        <v>12</v>
      </c>
      <c r="AB42" s="23" t="n">
        <f aca="false">IF(Z42&lt;0,0,INT(Z42/($B$8+$B$10)))</f>
        <v>0</v>
      </c>
      <c r="AC42" s="23" t="n">
        <f aca="false">IF($A42&lt;=$G$7,$E$7,$E$7*(1-$H$7)^(AB42+1))</f>
        <v>0</v>
      </c>
      <c r="AD42" s="13" t="n">
        <f aca="false">IF($A42&lt;=$G$7,$E$7*$F$7/4,IF(AA42&gt;=$B$8+$B$9,AC42*$B$4*(1+$B$5)^(($G$7+$B$8+AB42*($B$8+$B$10))/4)/4,0))</f>
        <v>0</v>
      </c>
      <c r="AE42" s="13" t="n">
        <f aca="false">IF($A42&lt;=$G$7,$E$7*$F$7,IF(AA42&gt;=$B$8,AC42*$B$4*(1+$B$5)^(($G$7+$B$8+AB42*($B$8+$B$10))/4),0))</f>
        <v>0</v>
      </c>
      <c r="AF42" s="13" t="n">
        <f aca="false">IF($A42&lt;=$G$7,0,IF(AA42=0,AC42*$B$6*(1+$B$7)^(($G$7+AB42*($B$8+$B$10))/4),0)+IF(AA42=$B$8,$B$11*$B$4*(1+$B$5)^(($G$7+$B$8+AB42*($B$8+$B$10))/4)*AC42,0))</f>
        <v>0</v>
      </c>
      <c r="AG42" s="23" t="n">
        <f aca="false">IF($A42&lt;=$G$7,0,IF(AA42&lt;$B$8,AC42,0))</f>
        <v>0</v>
      </c>
      <c r="AH42" s="23" t="n">
        <f aca="false">$A42-$G$8-1</f>
        <v>12</v>
      </c>
      <c r="AI42" s="23" t="n">
        <f aca="false">IF(AH42&lt;0,-1,MOD(AH42,$B$8+$B$10))</f>
        <v>12</v>
      </c>
      <c r="AJ42" s="23" t="n">
        <f aca="false">IF(AH42&lt;0,0,INT(AH42/($B$8+$B$10)))</f>
        <v>0</v>
      </c>
      <c r="AK42" s="23" t="n">
        <f aca="false">IF($A42&lt;=$G$8,$E$8,$E$8*(1-$H$8)^(AJ42+1))</f>
        <v>0</v>
      </c>
      <c r="AL42" s="13" t="n">
        <f aca="false">IF($A42&lt;=$G$8,$E$8*$F$8/4,IF(AI42&gt;=$B$8+$B$9,AK42*$B$4*(1+$B$5)^(($G$8+$B$8+AJ42*($B$8+$B$10))/4)/4,0))</f>
        <v>0</v>
      </c>
      <c r="AM42" s="13" t="n">
        <f aca="false">IF($A42&lt;=$G$8,$E$8*$F$8,IF(AI42&gt;=$B$8,AK42*$B$4*(1+$B$5)^(($G$8+$B$8+AJ42*($B$8+$B$10))/4),0))</f>
        <v>0</v>
      </c>
      <c r="AN42" s="13" t="n">
        <f aca="false">IF($A42&lt;=$G$8,0,IF(AI42=0,AK42*$B$6*(1+$B$7)^(($G$8+AJ42*($B$8+$B$10))/4),0)+IF(AI42=$B$8,$B$11*$B$4*(1+$B$5)^(($G$8+$B$8+AJ42*($B$8+$B$10))/4)*AK42,0))</f>
        <v>0</v>
      </c>
      <c r="AO42" s="23" t="n">
        <f aca="false">IF($A42&lt;=$G$8,0,IF(AI42&lt;$B$8,AK42,0))</f>
        <v>0</v>
      </c>
      <c r="AP42" s="13" t="n">
        <f aca="false">F42+N42+V42+AD42+AL42</f>
        <v>1062321.38407794</v>
      </c>
      <c r="AQ42" s="13" t="n">
        <f aca="false">G42+O42+W42+AE42+AM42</f>
        <v>4249285.53631174</v>
      </c>
      <c r="AR42" s="13" t="n">
        <f aca="false">H42+P42+X42+AF42+AN42+IF($A42=$B$15,$B$14,0)</f>
        <v>0</v>
      </c>
      <c r="AS42" s="23" t="n">
        <f aca="false">I42+Q42+Y42+AG42+AO42</f>
        <v>0</v>
      </c>
      <c r="AT42" s="13" t="n">
        <f aca="false">AP42*(1-$B$12)-AS42*$B$13/4</f>
        <v>998582.101033259</v>
      </c>
      <c r="AU42" s="13" t="n">
        <f aca="false">IF($A42&lt;=$B$23,$B$22*$E$4/$B$23+$E$4*$B$13/4,0)</f>
        <v>0</v>
      </c>
      <c r="AV42" s="13" t="n">
        <f aca="false">AT42-AR42-AU42</f>
        <v>998582.101033259</v>
      </c>
      <c r="AW42" s="23" t="n">
        <f aca="false">(1+$B$16)^(-$A42/4)</f>
        <v>0.784591942568485</v>
      </c>
      <c r="AX42" s="13" t="n">
        <f aca="false">AV42*AW42</f>
        <v>783479.470463804</v>
      </c>
      <c r="AY42" s="13" t="n">
        <f aca="false">AV42</f>
        <v>998582.101033259</v>
      </c>
    </row>
    <row r="43" customFormat="false" ht="15" hidden="false" customHeight="false" outlineLevel="0" collapsed="false">
      <c r="A43" s="0" t="n">
        <v>14</v>
      </c>
      <c r="B43" s="0" t="n">
        <f aca="false">$A43-$G$4-1</f>
        <v>7</v>
      </c>
      <c r="C43" s="0" t="n">
        <f aca="false">IF(B43&lt;0,-1,MOD(B43,$B$8+$B$10))</f>
        <v>7</v>
      </c>
      <c r="D43" s="0" t="n">
        <f aca="false">IF(B43&lt;0,0,INT(B43/($B$8+$B$10)))</f>
        <v>0</v>
      </c>
      <c r="E43" s="0" t="n">
        <f aca="false">IF($A43&lt;=$G$4,$E$4,$E$4*(1-$H$4)^(D43+1))</f>
        <v>12000</v>
      </c>
      <c r="F43" s="13" t="n">
        <f aca="false">IF($A43&lt;=$G$4,$E$4*$F$4/4,IF(C43&gt;=$B$8+$B$9,E43*$B$4*(1+$B$5)^(($G$4+$B$8+D43*($B$8+$B$10))/4)/4,0))</f>
        <v>1062321.38407794</v>
      </c>
      <c r="G43" s="13" t="n">
        <f aca="false">IF($A43&lt;=$G$4,$E$4*$F$4,IF(C43&gt;=$B$8,E43*$B$4*(1+$B$5)^(($G$4+$B$8+D43*($B$8+$B$10))/4),0))</f>
        <v>4249285.53631174</v>
      </c>
      <c r="H43" s="13" t="n">
        <f aca="false">IF($A43&lt;=$G$4,0,IF(C43=0,E43*$B$6*(1+$B$7)^(($G$4+D43*($B$8+$B$10))/4),0)+IF(C43=$B$8,$B$11*$B$4*(1+$B$5)^(($G$4+$B$8+D43*($B$8+$B$10))/4)*E43,0))</f>
        <v>0</v>
      </c>
      <c r="I43" s="23" t="n">
        <f aca="false">IF($A43&lt;=$G$4,0,IF(C43&lt;$B$8,E43,0))</f>
        <v>0</v>
      </c>
      <c r="J43" s="23" t="n">
        <f aca="false">$A43-$G$5-1</f>
        <v>13</v>
      </c>
      <c r="K43" s="23" t="n">
        <f aca="false">IF(J43&lt;0,-1,MOD(J43,$B$8+$B$10))</f>
        <v>13</v>
      </c>
      <c r="L43" s="23" t="n">
        <f aca="false">IF(J43&lt;0,0,INT(J43/($B$8+$B$10)))</f>
        <v>0</v>
      </c>
      <c r="M43" s="23" t="n">
        <f aca="false">IF($A43&lt;=$G$5,$E$5,$E$5*(1-$H$5)^(L43+1))</f>
        <v>0</v>
      </c>
      <c r="N43" s="13" t="n">
        <f aca="false">IF($A43&lt;=$G$5,$E$5*$F$5/4,IF(K43&gt;=$B$8+$B$9,M43*$B$4*(1+$B$5)^(($G$5+$B$8+L43*($B$8+$B$10))/4)/4,0))</f>
        <v>0</v>
      </c>
      <c r="O43" s="13" t="n">
        <f aca="false">IF($A43&lt;=$G$5,$E$5*$F$5,IF(K43&gt;=$B$8,M43*$B$4*(1+$B$5)^(($G$5+$B$8+L43*($B$8+$B$10))/4),0))</f>
        <v>0</v>
      </c>
      <c r="P43" s="13" t="n">
        <f aca="false">IF($A43&lt;=$G$5,0,IF(K43=0,M43*$B$6*(1+$B$7)^(($G$5+L43*($B$8+$B$10))/4),0)+IF(K43=$B$8,$B$11*$B$4*(1+$B$5)^(($G$5+$B$8+L43*($B$8+$B$10))/4)*M43,0))</f>
        <v>0</v>
      </c>
      <c r="Q43" s="23" t="n">
        <f aca="false">IF($A43&lt;=$G$5,0,IF(K43&lt;$B$8,M43,0))</f>
        <v>0</v>
      </c>
      <c r="R43" s="23" t="n">
        <f aca="false">$A43-$G$6-1</f>
        <v>13</v>
      </c>
      <c r="S43" s="23" t="n">
        <f aca="false">IF(R43&lt;0,-1,MOD(R43,$B$8+$B$10))</f>
        <v>13</v>
      </c>
      <c r="T43" s="23" t="n">
        <f aca="false">IF(R43&lt;0,0,INT(R43/($B$8+$B$10)))</f>
        <v>0</v>
      </c>
      <c r="U43" s="23" t="n">
        <f aca="false">IF($A43&lt;=$G$6,$E$6,$E$6*(1-$H$6)^(T43+1))</f>
        <v>0</v>
      </c>
      <c r="V43" s="13" t="n">
        <f aca="false">IF($A43&lt;=$G$6,$E$6*$F$6/4,IF(S43&gt;=$B$8+$B$9,U43*$B$4*(1+$B$5)^(($G$6+$B$8+T43*($B$8+$B$10))/4)/4,0))</f>
        <v>0</v>
      </c>
      <c r="W43" s="13" t="n">
        <f aca="false">IF($A43&lt;=$G$6,$E$6*$F$6,IF(S43&gt;=$B$8,U43*$B$4*(1+$B$5)^(($G$6+$B$8+T43*($B$8+$B$10))/4),0))</f>
        <v>0</v>
      </c>
      <c r="X43" s="13" t="n">
        <f aca="false">IF($A43&lt;=$G$6,0,IF(S43=0,U43*$B$6*(1+$B$7)^(($G$6+T43*($B$8+$B$10))/4),0)+IF(S43=$B$8,$B$11*$B$4*(1+$B$5)^(($G$6+$B$8+T43*($B$8+$B$10))/4)*U43,0))</f>
        <v>0</v>
      </c>
      <c r="Y43" s="23" t="n">
        <f aca="false">IF($A43&lt;=$G$6,0,IF(S43&lt;$B$8,U43,0))</f>
        <v>0</v>
      </c>
      <c r="Z43" s="23" t="n">
        <f aca="false">$A43-$G$7-1</f>
        <v>13</v>
      </c>
      <c r="AA43" s="23" t="n">
        <f aca="false">IF(Z43&lt;0,-1,MOD(Z43,$B$8+$B$10))</f>
        <v>13</v>
      </c>
      <c r="AB43" s="23" t="n">
        <f aca="false">IF(Z43&lt;0,0,INT(Z43/($B$8+$B$10)))</f>
        <v>0</v>
      </c>
      <c r="AC43" s="23" t="n">
        <f aca="false">IF($A43&lt;=$G$7,$E$7,$E$7*(1-$H$7)^(AB43+1))</f>
        <v>0</v>
      </c>
      <c r="AD43" s="13" t="n">
        <f aca="false">IF($A43&lt;=$G$7,$E$7*$F$7/4,IF(AA43&gt;=$B$8+$B$9,AC43*$B$4*(1+$B$5)^(($G$7+$B$8+AB43*($B$8+$B$10))/4)/4,0))</f>
        <v>0</v>
      </c>
      <c r="AE43" s="13" t="n">
        <f aca="false">IF($A43&lt;=$G$7,$E$7*$F$7,IF(AA43&gt;=$B$8,AC43*$B$4*(1+$B$5)^(($G$7+$B$8+AB43*($B$8+$B$10))/4),0))</f>
        <v>0</v>
      </c>
      <c r="AF43" s="13" t="n">
        <f aca="false">IF($A43&lt;=$G$7,0,IF(AA43=0,AC43*$B$6*(1+$B$7)^(($G$7+AB43*($B$8+$B$10))/4),0)+IF(AA43=$B$8,$B$11*$B$4*(1+$B$5)^(($G$7+$B$8+AB43*($B$8+$B$10))/4)*AC43,0))</f>
        <v>0</v>
      </c>
      <c r="AG43" s="23" t="n">
        <f aca="false">IF($A43&lt;=$G$7,0,IF(AA43&lt;$B$8,AC43,0))</f>
        <v>0</v>
      </c>
      <c r="AH43" s="23" t="n">
        <f aca="false">$A43-$G$8-1</f>
        <v>13</v>
      </c>
      <c r="AI43" s="23" t="n">
        <f aca="false">IF(AH43&lt;0,-1,MOD(AH43,$B$8+$B$10))</f>
        <v>13</v>
      </c>
      <c r="AJ43" s="23" t="n">
        <f aca="false">IF(AH43&lt;0,0,INT(AH43/($B$8+$B$10)))</f>
        <v>0</v>
      </c>
      <c r="AK43" s="23" t="n">
        <f aca="false">IF($A43&lt;=$G$8,$E$8,$E$8*(1-$H$8)^(AJ43+1))</f>
        <v>0</v>
      </c>
      <c r="AL43" s="13" t="n">
        <f aca="false">IF($A43&lt;=$G$8,$E$8*$F$8/4,IF(AI43&gt;=$B$8+$B$9,AK43*$B$4*(1+$B$5)^(($G$8+$B$8+AJ43*($B$8+$B$10))/4)/4,0))</f>
        <v>0</v>
      </c>
      <c r="AM43" s="13" t="n">
        <f aca="false">IF($A43&lt;=$G$8,$E$8*$F$8,IF(AI43&gt;=$B$8,AK43*$B$4*(1+$B$5)^(($G$8+$B$8+AJ43*($B$8+$B$10))/4),0))</f>
        <v>0</v>
      </c>
      <c r="AN43" s="13" t="n">
        <f aca="false">IF($A43&lt;=$G$8,0,IF(AI43=0,AK43*$B$6*(1+$B$7)^(($G$8+AJ43*($B$8+$B$10))/4),0)+IF(AI43=$B$8,$B$11*$B$4*(1+$B$5)^(($G$8+$B$8+AJ43*($B$8+$B$10))/4)*AK43,0))</f>
        <v>0</v>
      </c>
      <c r="AO43" s="23" t="n">
        <f aca="false">IF($A43&lt;=$G$8,0,IF(AI43&lt;$B$8,AK43,0))</f>
        <v>0</v>
      </c>
      <c r="AP43" s="13" t="n">
        <f aca="false">F43+N43+V43+AD43+AL43</f>
        <v>1062321.38407794</v>
      </c>
      <c r="AQ43" s="13" t="n">
        <f aca="false">G43+O43+W43+AE43+AM43</f>
        <v>4249285.53631174</v>
      </c>
      <c r="AR43" s="13" t="n">
        <f aca="false">H43+P43+X43+AF43+AN43+IF($A43=$B$15,$B$14,0)</f>
        <v>0</v>
      </c>
      <c r="AS43" s="23" t="n">
        <f aca="false">I43+Q43+Y43+AG43+AO43</f>
        <v>0</v>
      </c>
      <c r="AT43" s="13" t="n">
        <f aca="false">AP43*(1-$B$12)-AS43*$B$13/4</f>
        <v>998582.101033259</v>
      </c>
      <c r="AU43" s="13" t="n">
        <f aca="false">IF($A43&lt;=$B$23,$B$22*$E$4/$B$23+$E$4*$B$13/4,0)</f>
        <v>0</v>
      </c>
      <c r="AV43" s="13" t="n">
        <f aca="false">AT43-AR43-AU43</f>
        <v>998582.101033259</v>
      </c>
      <c r="AW43" s="23" t="n">
        <f aca="false">(1+$B$16)^(-$A43/4)</f>
        <v>0.770086524870939</v>
      </c>
      <c r="AX43" s="13" t="n">
        <f aca="false">AV43*AW43</f>
        <v>768994.619983024</v>
      </c>
      <c r="AY43" s="13" t="n">
        <f aca="false">AV43</f>
        <v>998582.101033259</v>
      </c>
    </row>
    <row r="44" customFormat="false" ht="15" hidden="false" customHeight="false" outlineLevel="0" collapsed="false">
      <c r="A44" s="0" t="n">
        <v>15</v>
      </c>
      <c r="B44" s="0" t="n">
        <f aca="false">$A44-$G$4-1</f>
        <v>8</v>
      </c>
      <c r="C44" s="0" t="n">
        <f aca="false">IF(B44&lt;0,-1,MOD(B44,$B$8+$B$10))</f>
        <v>8</v>
      </c>
      <c r="D44" s="0" t="n">
        <f aca="false">IF(B44&lt;0,0,INT(B44/($B$8+$B$10)))</f>
        <v>0</v>
      </c>
      <c r="E44" s="0" t="n">
        <f aca="false">IF($A44&lt;=$G$4,$E$4,$E$4*(1-$H$4)^(D44+1))</f>
        <v>12000</v>
      </c>
      <c r="F44" s="13" t="n">
        <f aca="false">IF($A44&lt;=$G$4,$E$4*$F$4/4,IF(C44&gt;=$B$8+$B$9,E44*$B$4*(1+$B$5)^(($G$4+$B$8+D44*($B$8+$B$10))/4)/4,0))</f>
        <v>1062321.38407794</v>
      </c>
      <c r="G44" s="13" t="n">
        <f aca="false">IF($A44&lt;=$G$4,$E$4*$F$4,IF(C44&gt;=$B$8,E44*$B$4*(1+$B$5)^(($G$4+$B$8+D44*($B$8+$B$10))/4),0))</f>
        <v>4249285.53631174</v>
      </c>
      <c r="H44" s="13" t="n">
        <f aca="false">IF($A44&lt;=$G$4,0,IF(C44=0,E44*$B$6*(1+$B$7)^(($G$4+D44*($B$8+$B$10))/4),0)+IF(C44=$B$8,$B$11*$B$4*(1+$B$5)^(($G$4+$B$8+D44*($B$8+$B$10))/4)*E44,0))</f>
        <v>0</v>
      </c>
      <c r="I44" s="23" t="n">
        <f aca="false">IF($A44&lt;=$G$4,0,IF(C44&lt;$B$8,E44,0))</f>
        <v>0</v>
      </c>
      <c r="J44" s="23" t="n">
        <f aca="false">$A44-$G$5-1</f>
        <v>14</v>
      </c>
      <c r="K44" s="23" t="n">
        <f aca="false">IF(J44&lt;0,-1,MOD(J44,$B$8+$B$10))</f>
        <v>14</v>
      </c>
      <c r="L44" s="23" t="n">
        <f aca="false">IF(J44&lt;0,0,INT(J44/($B$8+$B$10)))</f>
        <v>0</v>
      </c>
      <c r="M44" s="23" t="n">
        <f aca="false">IF($A44&lt;=$G$5,$E$5,$E$5*(1-$H$5)^(L44+1))</f>
        <v>0</v>
      </c>
      <c r="N44" s="13" t="n">
        <f aca="false">IF($A44&lt;=$G$5,$E$5*$F$5/4,IF(K44&gt;=$B$8+$B$9,M44*$B$4*(1+$B$5)^(($G$5+$B$8+L44*($B$8+$B$10))/4)/4,0))</f>
        <v>0</v>
      </c>
      <c r="O44" s="13" t="n">
        <f aca="false">IF($A44&lt;=$G$5,$E$5*$F$5,IF(K44&gt;=$B$8,M44*$B$4*(1+$B$5)^(($G$5+$B$8+L44*($B$8+$B$10))/4),0))</f>
        <v>0</v>
      </c>
      <c r="P44" s="13" t="n">
        <f aca="false">IF($A44&lt;=$G$5,0,IF(K44=0,M44*$B$6*(1+$B$7)^(($G$5+L44*($B$8+$B$10))/4),0)+IF(K44=$B$8,$B$11*$B$4*(1+$B$5)^(($G$5+$B$8+L44*($B$8+$B$10))/4)*M44,0))</f>
        <v>0</v>
      </c>
      <c r="Q44" s="23" t="n">
        <f aca="false">IF($A44&lt;=$G$5,0,IF(K44&lt;$B$8,M44,0))</f>
        <v>0</v>
      </c>
      <c r="R44" s="23" t="n">
        <f aca="false">$A44-$G$6-1</f>
        <v>14</v>
      </c>
      <c r="S44" s="23" t="n">
        <f aca="false">IF(R44&lt;0,-1,MOD(R44,$B$8+$B$10))</f>
        <v>14</v>
      </c>
      <c r="T44" s="23" t="n">
        <f aca="false">IF(R44&lt;0,0,INT(R44/($B$8+$B$10)))</f>
        <v>0</v>
      </c>
      <c r="U44" s="23" t="n">
        <f aca="false">IF($A44&lt;=$G$6,$E$6,$E$6*(1-$H$6)^(T44+1))</f>
        <v>0</v>
      </c>
      <c r="V44" s="13" t="n">
        <f aca="false">IF($A44&lt;=$G$6,$E$6*$F$6/4,IF(S44&gt;=$B$8+$B$9,U44*$B$4*(1+$B$5)^(($G$6+$B$8+T44*($B$8+$B$10))/4)/4,0))</f>
        <v>0</v>
      </c>
      <c r="W44" s="13" t="n">
        <f aca="false">IF($A44&lt;=$G$6,$E$6*$F$6,IF(S44&gt;=$B$8,U44*$B$4*(1+$B$5)^(($G$6+$B$8+T44*($B$8+$B$10))/4),0))</f>
        <v>0</v>
      </c>
      <c r="X44" s="13" t="n">
        <f aca="false">IF($A44&lt;=$G$6,0,IF(S44=0,U44*$B$6*(1+$B$7)^(($G$6+T44*($B$8+$B$10))/4),0)+IF(S44=$B$8,$B$11*$B$4*(1+$B$5)^(($G$6+$B$8+T44*($B$8+$B$10))/4)*U44,0))</f>
        <v>0</v>
      </c>
      <c r="Y44" s="23" t="n">
        <f aca="false">IF($A44&lt;=$G$6,0,IF(S44&lt;$B$8,U44,0))</f>
        <v>0</v>
      </c>
      <c r="Z44" s="23" t="n">
        <f aca="false">$A44-$G$7-1</f>
        <v>14</v>
      </c>
      <c r="AA44" s="23" t="n">
        <f aca="false">IF(Z44&lt;0,-1,MOD(Z44,$B$8+$B$10))</f>
        <v>14</v>
      </c>
      <c r="AB44" s="23" t="n">
        <f aca="false">IF(Z44&lt;0,0,INT(Z44/($B$8+$B$10)))</f>
        <v>0</v>
      </c>
      <c r="AC44" s="23" t="n">
        <f aca="false">IF($A44&lt;=$G$7,$E$7,$E$7*(1-$H$7)^(AB44+1))</f>
        <v>0</v>
      </c>
      <c r="AD44" s="13" t="n">
        <f aca="false">IF($A44&lt;=$G$7,$E$7*$F$7/4,IF(AA44&gt;=$B$8+$B$9,AC44*$B$4*(1+$B$5)^(($G$7+$B$8+AB44*($B$8+$B$10))/4)/4,0))</f>
        <v>0</v>
      </c>
      <c r="AE44" s="13" t="n">
        <f aca="false">IF($A44&lt;=$G$7,$E$7*$F$7,IF(AA44&gt;=$B$8,AC44*$B$4*(1+$B$5)^(($G$7+$B$8+AB44*($B$8+$B$10))/4),0))</f>
        <v>0</v>
      </c>
      <c r="AF44" s="13" t="n">
        <f aca="false">IF($A44&lt;=$G$7,0,IF(AA44=0,AC44*$B$6*(1+$B$7)^(($G$7+AB44*($B$8+$B$10))/4),0)+IF(AA44=$B$8,$B$11*$B$4*(1+$B$5)^(($G$7+$B$8+AB44*($B$8+$B$10))/4)*AC44,0))</f>
        <v>0</v>
      </c>
      <c r="AG44" s="23" t="n">
        <f aca="false">IF($A44&lt;=$G$7,0,IF(AA44&lt;$B$8,AC44,0))</f>
        <v>0</v>
      </c>
      <c r="AH44" s="23" t="n">
        <f aca="false">$A44-$G$8-1</f>
        <v>14</v>
      </c>
      <c r="AI44" s="23" t="n">
        <f aca="false">IF(AH44&lt;0,-1,MOD(AH44,$B$8+$B$10))</f>
        <v>14</v>
      </c>
      <c r="AJ44" s="23" t="n">
        <f aca="false">IF(AH44&lt;0,0,INT(AH44/($B$8+$B$10)))</f>
        <v>0</v>
      </c>
      <c r="AK44" s="23" t="n">
        <f aca="false">IF($A44&lt;=$G$8,$E$8,$E$8*(1-$H$8)^(AJ44+1))</f>
        <v>0</v>
      </c>
      <c r="AL44" s="13" t="n">
        <f aca="false">IF($A44&lt;=$G$8,$E$8*$F$8/4,IF(AI44&gt;=$B$8+$B$9,AK44*$B$4*(1+$B$5)^(($G$8+$B$8+AJ44*($B$8+$B$10))/4)/4,0))</f>
        <v>0</v>
      </c>
      <c r="AM44" s="13" t="n">
        <f aca="false">IF($A44&lt;=$G$8,$E$8*$F$8,IF(AI44&gt;=$B$8,AK44*$B$4*(1+$B$5)^(($G$8+$B$8+AJ44*($B$8+$B$10))/4),0))</f>
        <v>0</v>
      </c>
      <c r="AN44" s="13" t="n">
        <f aca="false">IF($A44&lt;=$G$8,0,IF(AI44=0,AK44*$B$6*(1+$B$7)^(($G$8+AJ44*($B$8+$B$10))/4),0)+IF(AI44=$B$8,$B$11*$B$4*(1+$B$5)^(($G$8+$B$8+AJ44*($B$8+$B$10))/4)*AK44,0))</f>
        <v>0</v>
      </c>
      <c r="AO44" s="23" t="n">
        <f aca="false">IF($A44&lt;=$G$8,0,IF(AI44&lt;$B$8,AK44,0))</f>
        <v>0</v>
      </c>
      <c r="AP44" s="13" t="n">
        <f aca="false">F44+N44+V44+AD44+AL44</f>
        <v>1062321.38407794</v>
      </c>
      <c r="AQ44" s="13" t="n">
        <f aca="false">G44+O44+W44+AE44+AM44</f>
        <v>4249285.53631174</v>
      </c>
      <c r="AR44" s="13" t="n">
        <f aca="false">H44+P44+X44+AF44+AN44+IF($A44=$B$15,$B$14,0)</f>
        <v>0</v>
      </c>
      <c r="AS44" s="23" t="n">
        <f aca="false">I44+Q44+Y44+AG44+AO44</f>
        <v>0</v>
      </c>
      <c r="AT44" s="13" t="n">
        <f aca="false">AP44*(1-$B$12)-AS44*$B$13/4</f>
        <v>998582.101033259</v>
      </c>
      <c r="AU44" s="13" t="n">
        <f aca="false">IF($A44&lt;=$B$23,$B$22*$E$4/$B$23+$E$4*$B$13/4,0)</f>
        <v>0</v>
      </c>
      <c r="AV44" s="13" t="n">
        <f aca="false">AT44-AR44-AU44</f>
        <v>998582.101033259</v>
      </c>
      <c r="AW44" s="23" t="n">
        <f aca="false">(1+$B$16)^(-$A44/4)</f>
        <v>0.755849281151693</v>
      </c>
      <c r="AX44" s="13" t="n">
        <f aca="false">AV44*AW44</f>
        <v>754777.563236936</v>
      </c>
      <c r="AY44" s="13" t="n">
        <f aca="false">AV44</f>
        <v>998582.101033259</v>
      </c>
    </row>
    <row r="45" customFormat="false" ht="15" hidden="false" customHeight="false" outlineLevel="0" collapsed="false">
      <c r="A45" s="0" t="n">
        <v>16</v>
      </c>
      <c r="B45" s="0" t="n">
        <f aca="false">$A45-$G$4-1</f>
        <v>9</v>
      </c>
      <c r="C45" s="0" t="n">
        <f aca="false">IF(B45&lt;0,-1,MOD(B45,$B$8+$B$10))</f>
        <v>9</v>
      </c>
      <c r="D45" s="0" t="n">
        <f aca="false">IF(B45&lt;0,0,INT(B45/($B$8+$B$10)))</f>
        <v>0</v>
      </c>
      <c r="E45" s="0" t="n">
        <f aca="false">IF($A45&lt;=$G$4,$E$4,$E$4*(1-$H$4)^(D45+1))</f>
        <v>12000</v>
      </c>
      <c r="F45" s="13" t="n">
        <f aca="false">IF($A45&lt;=$G$4,$E$4*$F$4/4,IF(C45&gt;=$B$8+$B$9,E45*$B$4*(1+$B$5)^(($G$4+$B$8+D45*($B$8+$B$10))/4)/4,0))</f>
        <v>1062321.38407794</v>
      </c>
      <c r="G45" s="13" t="n">
        <f aca="false">IF($A45&lt;=$G$4,$E$4*$F$4,IF(C45&gt;=$B$8,E45*$B$4*(1+$B$5)^(($G$4+$B$8+D45*($B$8+$B$10))/4),0))</f>
        <v>4249285.53631174</v>
      </c>
      <c r="H45" s="13" t="n">
        <f aca="false">IF($A45&lt;=$G$4,0,IF(C45=0,E45*$B$6*(1+$B$7)^(($G$4+D45*($B$8+$B$10))/4),0)+IF(C45=$B$8,$B$11*$B$4*(1+$B$5)^(($G$4+$B$8+D45*($B$8+$B$10))/4)*E45,0))</f>
        <v>0</v>
      </c>
      <c r="I45" s="23" t="n">
        <f aca="false">IF($A45&lt;=$G$4,0,IF(C45&lt;$B$8,E45,0))</f>
        <v>0</v>
      </c>
      <c r="J45" s="23" t="n">
        <f aca="false">$A45-$G$5-1</f>
        <v>15</v>
      </c>
      <c r="K45" s="23" t="n">
        <f aca="false">IF(J45&lt;0,-1,MOD(J45,$B$8+$B$10))</f>
        <v>15</v>
      </c>
      <c r="L45" s="23" t="n">
        <f aca="false">IF(J45&lt;0,0,INT(J45/($B$8+$B$10)))</f>
        <v>0</v>
      </c>
      <c r="M45" s="23" t="n">
        <f aca="false">IF($A45&lt;=$G$5,$E$5,$E$5*(1-$H$5)^(L45+1))</f>
        <v>0</v>
      </c>
      <c r="N45" s="13" t="n">
        <f aca="false">IF($A45&lt;=$G$5,$E$5*$F$5/4,IF(K45&gt;=$B$8+$B$9,M45*$B$4*(1+$B$5)^(($G$5+$B$8+L45*($B$8+$B$10))/4)/4,0))</f>
        <v>0</v>
      </c>
      <c r="O45" s="13" t="n">
        <f aca="false">IF($A45&lt;=$G$5,$E$5*$F$5,IF(K45&gt;=$B$8,M45*$B$4*(1+$B$5)^(($G$5+$B$8+L45*($B$8+$B$10))/4),0))</f>
        <v>0</v>
      </c>
      <c r="P45" s="13" t="n">
        <f aca="false">IF($A45&lt;=$G$5,0,IF(K45=0,M45*$B$6*(1+$B$7)^(($G$5+L45*($B$8+$B$10))/4),0)+IF(K45=$B$8,$B$11*$B$4*(1+$B$5)^(($G$5+$B$8+L45*($B$8+$B$10))/4)*M45,0))</f>
        <v>0</v>
      </c>
      <c r="Q45" s="23" t="n">
        <f aca="false">IF($A45&lt;=$G$5,0,IF(K45&lt;$B$8,M45,0))</f>
        <v>0</v>
      </c>
      <c r="R45" s="23" t="n">
        <f aca="false">$A45-$G$6-1</f>
        <v>15</v>
      </c>
      <c r="S45" s="23" t="n">
        <f aca="false">IF(R45&lt;0,-1,MOD(R45,$B$8+$B$10))</f>
        <v>15</v>
      </c>
      <c r="T45" s="23" t="n">
        <f aca="false">IF(R45&lt;0,0,INT(R45/($B$8+$B$10)))</f>
        <v>0</v>
      </c>
      <c r="U45" s="23" t="n">
        <f aca="false">IF($A45&lt;=$G$6,$E$6,$E$6*(1-$H$6)^(T45+1))</f>
        <v>0</v>
      </c>
      <c r="V45" s="13" t="n">
        <f aca="false">IF($A45&lt;=$G$6,$E$6*$F$6/4,IF(S45&gt;=$B$8+$B$9,U45*$B$4*(1+$B$5)^(($G$6+$B$8+T45*($B$8+$B$10))/4)/4,0))</f>
        <v>0</v>
      </c>
      <c r="W45" s="13" t="n">
        <f aca="false">IF($A45&lt;=$G$6,$E$6*$F$6,IF(S45&gt;=$B$8,U45*$B$4*(1+$B$5)^(($G$6+$B$8+T45*($B$8+$B$10))/4),0))</f>
        <v>0</v>
      </c>
      <c r="X45" s="13" t="n">
        <f aca="false">IF($A45&lt;=$G$6,0,IF(S45=0,U45*$B$6*(1+$B$7)^(($G$6+T45*($B$8+$B$10))/4),0)+IF(S45=$B$8,$B$11*$B$4*(1+$B$5)^(($G$6+$B$8+T45*($B$8+$B$10))/4)*U45,0))</f>
        <v>0</v>
      </c>
      <c r="Y45" s="23" t="n">
        <f aca="false">IF($A45&lt;=$G$6,0,IF(S45&lt;$B$8,U45,0))</f>
        <v>0</v>
      </c>
      <c r="Z45" s="23" t="n">
        <f aca="false">$A45-$G$7-1</f>
        <v>15</v>
      </c>
      <c r="AA45" s="23" t="n">
        <f aca="false">IF(Z45&lt;0,-1,MOD(Z45,$B$8+$B$10))</f>
        <v>15</v>
      </c>
      <c r="AB45" s="23" t="n">
        <f aca="false">IF(Z45&lt;0,0,INT(Z45/($B$8+$B$10)))</f>
        <v>0</v>
      </c>
      <c r="AC45" s="23" t="n">
        <f aca="false">IF($A45&lt;=$G$7,$E$7,$E$7*(1-$H$7)^(AB45+1))</f>
        <v>0</v>
      </c>
      <c r="AD45" s="13" t="n">
        <f aca="false">IF($A45&lt;=$G$7,$E$7*$F$7/4,IF(AA45&gt;=$B$8+$B$9,AC45*$B$4*(1+$B$5)^(($G$7+$B$8+AB45*($B$8+$B$10))/4)/4,0))</f>
        <v>0</v>
      </c>
      <c r="AE45" s="13" t="n">
        <f aca="false">IF($A45&lt;=$G$7,$E$7*$F$7,IF(AA45&gt;=$B$8,AC45*$B$4*(1+$B$5)^(($G$7+$B$8+AB45*($B$8+$B$10))/4),0))</f>
        <v>0</v>
      </c>
      <c r="AF45" s="13" t="n">
        <f aca="false">IF($A45&lt;=$G$7,0,IF(AA45=0,AC45*$B$6*(1+$B$7)^(($G$7+AB45*($B$8+$B$10))/4),0)+IF(AA45=$B$8,$B$11*$B$4*(1+$B$5)^(($G$7+$B$8+AB45*($B$8+$B$10))/4)*AC45,0))</f>
        <v>0</v>
      </c>
      <c r="AG45" s="23" t="n">
        <f aca="false">IF($A45&lt;=$G$7,0,IF(AA45&lt;$B$8,AC45,0))</f>
        <v>0</v>
      </c>
      <c r="AH45" s="23" t="n">
        <f aca="false">$A45-$G$8-1</f>
        <v>15</v>
      </c>
      <c r="AI45" s="23" t="n">
        <f aca="false">IF(AH45&lt;0,-1,MOD(AH45,$B$8+$B$10))</f>
        <v>15</v>
      </c>
      <c r="AJ45" s="23" t="n">
        <f aca="false">IF(AH45&lt;0,0,INT(AH45/($B$8+$B$10)))</f>
        <v>0</v>
      </c>
      <c r="AK45" s="23" t="n">
        <f aca="false">IF($A45&lt;=$G$8,$E$8,$E$8*(1-$H$8)^(AJ45+1))</f>
        <v>0</v>
      </c>
      <c r="AL45" s="13" t="n">
        <f aca="false">IF($A45&lt;=$G$8,$E$8*$F$8/4,IF(AI45&gt;=$B$8+$B$9,AK45*$B$4*(1+$B$5)^(($G$8+$B$8+AJ45*($B$8+$B$10))/4)/4,0))</f>
        <v>0</v>
      </c>
      <c r="AM45" s="13" t="n">
        <f aca="false">IF($A45&lt;=$G$8,$E$8*$F$8,IF(AI45&gt;=$B$8,AK45*$B$4*(1+$B$5)^(($G$8+$B$8+AJ45*($B$8+$B$10))/4),0))</f>
        <v>0</v>
      </c>
      <c r="AN45" s="13" t="n">
        <f aca="false">IF($A45&lt;=$G$8,0,IF(AI45=0,AK45*$B$6*(1+$B$7)^(($G$8+AJ45*($B$8+$B$10))/4),0)+IF(AI45=$B$8,$B$11*$B$4*(1+$B$5)^(($G$8+$B$8+AJ45*($B$8+$B$10))/4)*AK45,0))</f>
        <v>0</v>
      </c>
      <c r="AO45" s="23" t="n">
        <f aca="false">IF($A45&lt;=$G$8,0,IF(AI45&lt;$B$8,AK45,0))</f>
        <v>0</v>
      </c>
      <c r="AP45" s="13" t="n">
        <f aca="false">F45+N45+V45+AD45+AL45</f>
        <v>1062321.38407794</v>
      </c>
      <c r="AQ45" s="13" t="n">
        <f aca="false">G45+O45+W45+AE45+AM45</f>
        <v>4249285.53631174</v>
      </c>
      <c r="AR45" s="13" t="n">
        <f aca="false">H45+P45+X45+AF45+AN45+IF($A45=$B$15,$B$14,0)</f>
        <v>0</v>
      </c>
      <c r="AS45" s="23" t="n">
        <f aca="false">I45+Q45+Y45+AG45+AO45</f>
        <v>0</v>
      </c>
      <c r="AT45" s="13" t="n">
        <f aca="false">AP45*(1-$B$12)-AS45*$B$13/4</f>
        <v>998582.101033259</v>
      </c>
      <c r="AU45" s="13" t="n">
        <f aca="false">IF($A45&lt;=$B$23,$B$22*$E$4/$B$23+$E$4*$B$13/4,0)</f>
        <v>0</v>
      </c>
      <c r="AV45" s="13" t="n">
        <f aca="false">AT45-AR45-AU45</f>
        <v>998582.101033259</v>
      </c>
      <c r="AW45" s="23" t="n">
        <f aca="false">(1+$B$16)^(-$A45/4)</f>
        <v>0.741875253450614</v>
      </c>
      <c r="AX45" s="13" t="n">
        <f aca="false">AV45*AW45</f>
        <v>740823.349295296</v>
      </c>
      <c r="AY45" s="13" t="n">
        <f aca="false">AV45</f>
        <v>998582.101033259</v>
      </c>
    </row>
    <row r="46" customFormat="false" ht="15" hidden="false" customHeight="false" outlineLevel="0" collapsed="false">
      <c r="A46" s="0" t="n">
        <v>17</v>
      </c>
      <c r="B46" s="0" t="n">
        <f aca="false">$A46-$G$4-1</f>
        <v>10</v>
      </c>
      <c r="C46" s="0" t="n">
        <f aca="false">IF(B46&lt;0,-1,MOD(B46,$B$8+$B$10))</f>
        <v>10</v>
      </c>
      <c r="D46" s="0" t="n">
        <f aca="false">IF(B46&lt;0,0,INT(B46/($B$8+$B$10)))</f>
        <v>0</v>
      </c>
      <c r="E46" s="0" t="n">
        <f aca="false">IF($A46&lt;=$G$4,$E$4,$E$4*(1-$H$4)^(D46+1))</f>
        <v>12000</v>
      </c>
      <c r="F46" s="13" t="n">
        <f aca="false">IF($A46&lt;=$G$4,$E$4*$F$4/4,IF(C46&gt;=$B$8+$B$9,E46*$B$4*(1+$B$5)^(($G$4+$B$8+D46*($B$8+$B$10))/4)/4,0))</f>
        <v>1062321.38407794</v>
      </c>
      <c r="G46" s="13" t="n">
        <f aca="false">IF($A46&lt;=$G$4,$E$4*$F$4,IF(C46&gt;=$B$8,E46*$B$4*(1+$B$5)^(($G$4+$B$8+D46*($B$8+$B$10))/4),0))</f>
        <v>4249285.53631174</v>
      </c>
      <c r="H46" s="13" t="n">
        <f aca="false">IF($A46&lt;=$G$4,0,IF(C46=0,E46*$B$6*(1+$B$7)^(($G$4+D46*($B$8+$B$10))/4),0)+IF(C46=$B$8,$B$11*$B$4*(1+$B$5)^(($G$4+$B$8+D46*($B$8+$B$10))/4)*E46,0))</f>
        <v>0</v>
      </c>
      <c r="I46" s="23" t="n">
        <f aca="false">IF($A46&lt;=$G$4,0,IF(C46&lt;$B$8,E46,0))</f>
        <v>0</v>
      </c>
      <c r="J46" s="23" t="n">
        <f aca="false">$A46-$G$5-1</f>
        <v>16</v>
      </c>
      <c r="K46" s="23" t="n">
        <f aca="false">IF(J46&lt;0,-1,MOD(J46,$B$8+$B$10))</f>
        <v>16</v>
      </c>
      <c r="L46" s="23" t="n">
        <f aca="false">IF(J46&lt;0,0,INT(J46/($B$8+$B$10)))</f>
        <v>0</v>
      </c>
      <c r="M46" s="23" t="n">
        <f aca="false">IF($A46&lt;=$G$5,$E$5,$E$5*(1-$H$5)^(L46+1))</f>
        <v>0</v>
      </c>
      <c r="N46" s="13" t="n">
        <f aca="false">IF($A46&lt;=$G$5,$E$5*$F$5/4,IF(K46&gt;=$B$8+$B$9,M46*$B$4*(1+$B$5)^(($G$5+$B$8+L46*($B$8+$B$10))/4)/4,0))</f>
        <v>0</v>
      </c>
      <c r="O46" s="13" t="n">
        <f aca="false">IF($A46&lt;=$G$5,$E$5*$F$5,IF(K46&gt;=$B$8,M46*$B$4*(1+$B$5)^(($G$5+$B$8+L46*($B$8+$B$10))/4),0))</f>
        <v>0</v>
      </c>
      <c r="P46" s="13" t="n">
        <f aca="false">IF($A46&lt;=$G$5,0,IF(K46=0,M46*$B$6*(1+$B$7)^(($G$5+L46*($B$8+$B$10))/4),0)+IF(K46=$B$8,$B$11*$B$4*(1+$B$5)^(($G$5+$B$8+L46*($B$8+$B$10))/4)*M46,0))</f>
        <v>0</v>
      </c>
      <c r="Q46" s="23" t="n">
        <f aca="false">IF($A46&lt;=$G$5,0,IF(K46&lt;$B$8,M46,0))</f>
        <v>0</v>
      </c>
      <c r="R46" s="23" t="n">
        <f aca="false">$A46-$G$6-1</f>
        <v>16</v>
      </c>
      <c r="S46" s="23" t="n">
        <f aca="false">IF(R46&lt;0,-1,MOD(R46,$B$8+$B$10))</f>
        <v>16</v>
      </c>
      <c r="T46" s="23" t="n">
        <f aca="false">IF(R46&lt;0,0,INT(R46/($B$8+$B$10)))</f>
        <v>0</v>
      </c>
      <c r="U46" s="23" t="n">
        <f aca="false">IF($A46&lt;=$G$6,$E$6,$E$6*(1-$H$6)^(T46+1))</f>
        <v>0</v>
      </c>
      <c r="V46" s="13" t="n">
        <f aca="false">IF($A46&lt;=$G$6,$E$6*$F$6/4,IF(S46&gt;=$B$8+$B$9,U46*$B$4*(1+$B$5)^(($G$6+$B$8+T46*($B$8+$B$10))/4)/4,0))</f>
        <v>0</v>
      </c>
      <c r="W46" s="13" t="n">
        <f aca="false">IF($A46&lt;=$G$6,$E$6*$F$6,IF(S46&gt;=$B$8,U46*$B$4*(1+$B$5)^(($G$6+$B$8+T46*($B$8+$B$10))/4),0))</f>
        <v>0</v>
      </c>
      <c r="X46" s="13" t="n">
        <f aca="false">IF($A46&lt;=$G$6,0,IF(S46=0,U46*$B$6*(1+$B$7)^(($G$6+T46*($B$8+$B$10))/4),0)+IF(S46=$B$8,$B$11*$B$4*(1+$B$5)^(($G$6+$B$8+T46*($B$8+$B$10))/4)*U46,0))</f>
        <v>0</v>
      </c>
      <c r="Y46" s="23" t="n">
        <f aca="false">IF($A46&lt;=$G$6,0,IF(S46&lt;$B$8,U46,0))</f>
        <v>0</v>
      </c>
      <c r="Z46" s="23" t="n">
        <f aca="false">$A46-$G$7-1</f>
        <v>16</v>
      </c>
      <c r="AA46" s="23" t="n">
        <f aca="false">IF(Z46&lt;0,-1,MOD(Z46,$B$8+$B$10))</f>
        <v>16</v>
      </c>
      <c r="AB46" s="23" t="n">
        <f aca="false">IF(Z46&lt;0,0,INT(Z46/($B$8+$B$10)))</f>
        <v>0</v>
      </c>
      <c r="AC46" s="23" t="n">
        <f aca="false">IF($A46&lt;=$G$7,$E$7,$E$7*(1-$H$7)^(AB46+1))</f>
        <v>0</v>
      </c>
      <c r="AD46" s="13" t="n">
        <f aca="false">IF($A46&lt;=$G$7,$E$7*$F$7/4,IF(AA46&gt;=$B$8+$B$9,AC46*$B$4*(1+$B$5)^(($G$7+$B$8+AB46*($B$8+$B$10))/4)/4,0))</f>
        <v>0</v>
      </c>
      <c r="AE46" s="13" t="n">
        <f aca="false">IF($A46&lt;=$G$7,$E$7*$F$7,IF(AA46&gt;=$B$8,AC46*$B$4*(1+$B$5)^(($G$7+$B$8+AB46*($B$8+$B$10))/4),0))</f>
        <v>0</v>
      </c>
      <c r="AF46" s="13" t="n">
        <f aca="false">IF($A46&lt;=$G$7,0,IF(AA46=0,AC46*$B$6*(1+$B$7)^(($G$7+AB46*($B$8+$B$10))/4),0)+IF(AA46=$B$8,$B$11*$B$4*(1+$B$5)^(($G$7+$B$8+AB46*($B$8+$B$10))/4)*AC46,0))</f>
        <v>0</v>
      </c>
      <c r="AG46" s="23" t="n">
        <f aca="false">IF($A46&lt;=$G$7,0,IF(AA46&lt;$B$8,AC46,0))</f>
        <v>0</v>
      </c>
      <c r="AH46" s="23" t="n">
        <f aca="false">$A46-$G$8-1</f>
        <v>16</v>
      </c>
      <c r="AI46" s="23" t="n">
        <f aca="false">IF(AH46&lt;0,-1,MOD(AH46,$B$8+$B$10))</f>
        <v>16</v>
      </c>
      <c r="AJ46" s="23" t="n">
        <f aca="false">IF(AH46&lt;0,0,INT(AH46/($B$8+$B$10)))</f>
        <v>0</v>
      </c>
      <c r="AK46" s="23" t="n">
        <f aca="false">IF($A46&lt;=$G$8,$E$8,$E$8*(1-$H$8)^(AJ46+1))</f>
        <v>0</v>
      </c>
      <c r="AL46" s="13" t="n">
        <f aca="false">IF($A46&lt;=$G$8,$E$8*$F$8/4,IF(AI46&gt;=$B$8+$B$9,AK46*$B$4*(1+$B$5)^(($G$8+$B$8+AJ46*($B$8+$B$10))/4)/4,0))</f>
        <v>0</v>
      </c>
      <c r="AM46" s="13" t="n">
        <f aca="false">IF($A46&lt;=$G$8,$E$8*$F$8,IF(AI46&gt;=$B$8,AK46*$B$4*(1+$B$5)^(($G$8+$B$8+AJ46*($B$8+$B$10))/4),0))</f>
        <v>0</v>
      </c>
      <c r="AN46" s="13" t="n">
        <f aca="false">IF($A46&lt;=$G$8,0,IF(AI46=0,AK46*$B$6*(1+$B$7)^(($G$8+AJ46*($B$8+$B$10))/4),0)+IF(AI46=$B$8,$B$11*$B$4*(1+$B$5)^(($G$8+$B$8+AJ46*($B$8+$B$10))/4)*AK46,0))</f>
        <v>0</v>
      </c>
      <c r="AO46" s="23" t="n">
        <f aca="false">IF($A46&lt;=$G$8,0,IF(AI46&lt;$B$8,AK46,0))</f>
        <v>0</v>
      </c>
      <c r="AP46" s="13" t="n">
        <f aca="false">F46+N46+V46+AD46+AL46</f>
        <v>1062321.38407794</v>
      </c>
      <c r="AQ46" s="13" t="n">
        <f aca="false">G46+O46+W46+AE46+AM46</f>
        <v>4249285.53631174</v>
      </c>
      <c r="AR46" s="13" t="n">
        <f aca="false">H46+P46+X46+AF46+AN46+IF($A46=$B$15,$B$14,0)</f>
        <v>0</v>
      </c>
      <c r="AS46" s="23" t="n">
        <f aca="false">I46+Q46+Y46+AG46+AO46</f>
        <v>0</v>
      </c>
      <c r="AT46" s="13" t="n">
        <f aca="false">AP46*(1-$B$12)-AS46*$B$13/4</f>
        <v>998582.101033259</v>
      </c>
      <c r="AU46" s="13" t="n">
        <f aca="false">IF($A46&lt;=$B$23,$B$22*$E$4/$B$23+$E$4*$B$13/4,0)</f>
        <v>0</v>
      </c>
      <c r="AV46" s="13" t="n">
        <f aca="false">AT46-AR46-AU46</f>
        <v>998582.101033259</v>
      </c>
      <c r="AW46" s="23" t="n">
        <f aca="false">(1+$B$16)^(-$A46/4)</f>
        <v>0.728159575469592</v>
      </c>
      <c r="AX46" s="13" t="n">
        <f aca="false">AV46*AW46</f>
        <v>727127.118759911</v>
      </c>
      <c r="AY46" s="13" t="n">
        <f aca="false">AV46</f>
        <v>998582.101033259</v>
      </c>
    </row>
    <row r="47" customFormat="false" ht="15" hidden="false" customHeight="false" outlineLevel="0" collapsed="false">
      <c r="A47" s="0" t="n">
        <v>18</v>
      </c>
      <c r="B47" s="0" t="n">
        <f aca="false">$A47-$G$4-1</f>
        <v>11</v>
      </c>
      <c r="C47" s="0" t="n">
        <f aca="false">IF(B47&lt;0,-1,MOD(B47,$B$8+$B$10))</f>
        <v>11</v>
      </c>
      <c r="D47" s="0" t="n">
        <f aca="false">IF(B47&lt;0,0,INT(B47/($B$8+$B$10)))</f>
        <v>0</v>
      </c>
      <c r="E47" s="0" t="n">
        <f aca="false">IF($A47&lt;=$G$4,$E$4,$E$4*(1-$H$4)^(D47+1))</f>
        <v>12000</v>
      </c>
      <c r="F47" s="13" t="n">
        <f aca="false">IF($A47&lt;=$G$4,$E$4*$F$4/4,IF(C47&gt;=$B$8+$B$9,E47*$B$4*(1+$B$5)^(($G$4+$B$8+D47*($B$8+$B$10))/4)/4,0))</f>
        <v>1062321.38407794</v>
      </c>
      <c r="G47" s="13" t="n">
        <f aca="false">IF($A47&lt;=$G$4,$E$4*$F$4,IF(C47&gt;=$B$8,E47*$B$4*(1+$B$5)^(($G$4+$B$8+D47*($B$8+$B$10))/4),0))</f>
        <v>4249285.53631174</v>
      </c>
      <c r="H47" s="13" t="n">
        <f aca="false">IF($A47&lt;=$G$4,0,IF(C47=0,E47*$B$6*(1+$B$7)^(($G$4+D47*($B$8+$B$10))/4),0)+IF(C47=$B$8,$B$11*$B$4*(1+$B$5)^(($G$4+$B$8+D47*($B$8+$B$10))/4)*E47,0))</f>
        <v>0</v>
      </c>
      <c r="I47" s="23" t="n">
        <f aca="false">IF($A47&lt;=$G$4,0,IF(C47&lt;$B$8,E47,0))</f>
        <v>0</v>
      </c>
      <c r="J47" s="23" t="n">
        <f aca="false">$A47-$G$5-1</f>
        <v>17</v>
      </c>
      <c r="K47" s="23" t="n">
        <f aca="false">IF(J47&lt;0,-1,MOD(J47,$B$8+$B$10))</f>
        <v>17</v>
      </c>
      <c r="L47" s="23" t="n">
        <f aca="false">IF(J47&lt;0,0,INT(J47/($B$8+$B$10)))</f>
        <v>0</v>
      </c>
      <c r="M47" s="23" t="n">
        <f aca="false">IF($A47&lt;=$G$5,$E$5,$E$5*(1-$H$5)^(L47+1))</f>
        <v>0</v>
      </c>
      <c r="N47" s="13" t="n">
        <f aca="false">IF($A47&lt;=$G$5,$E$5*$F$5/4,IF(K47&gt;=$B$8+$B$9,M47*$B$4*(1+$B$5)^(($G$5+$B$8+L47*($B$8+$B$10))/4)/4,0))</f>
        <v>0</v>
      </c>
      <c r="O47" s="13" t="n">
        <f aca="false">IF($A47&lt;=$G$5,$E$5*$F$5,IF(K47&gt;=$B$8,M47*$B$4*(1+$B$5)^(($G$5+$B$8+L47*($B$8+$B$10))/4),0))</f>
        <v>0</v>
      </c>
      <c r="P47" s="13" t="n">
        <f aca="false">IF($A47&lt;=$G$5,0,IF(K47=0,M47*$B$6*(1+$B$7)^(($G$5+L47*($B$8+$B$10))/4),0)+IF(K47=$B$8,$B$11*$B$4*(1+$B$5)^(($G$5+$B$8+L47*($B$8+$B$10))/4)*M47,0))</f>
        <v>0</v>
      </c>
      <c r="Q47" s="23" t="n">
        <f aca="false">IF($A47&lt;=$G$5,0,IF(K47&lt;$B$8,M47,0))</f>
        <v>0</v>
      </c>
      <c r="R47" s="23" t="n">
        <f aca="false">$A47-$G$6-1</f>
        <v>17</v>
      </c>
      <c r="S47" s="23" t="n">
        <f aca="false">IF(R47&lt;0,-1,MOD(R47,$B$8+$B$10))</f>
        <v>17</v>
      </c>
      <c r="T47" s="23" t="n">
        <f aca="false">IF(R47&lt;0,0,INT(R47/($B$8+$B$10)))</f>
        <v>0</v>
      </c>
      <c r="U47" s="23" t="n">
        <f aca="false">IF($A47&lt;=$G$6,$E$6,$E$6*(1-$H$6)^(T47+1))</f>
        <v>0</v>
      </c>
      <c r="V47" s="13" t="n">
        <f aca="false">IF($A47&lt;=$G$6,$E$6*$F$6/4,IF(S47&gt;=$B$8+$B$9,U47*$B$4*(1+$B$5)^(($G$6+$B$8+T47*($B$8+$B$10))/4)/4,0))</f>
        <v>0</v>
      </c>
      <c r="W47" s="13" t="n">
        <f aca="false">IF($A47&lt;=$G$6,$E$6*$F$6,IF(S47&gt;=$B$8,U47*$B$4*(1+$B$5)^(($G$6+$B$8+T47*($B$8+$B$10))/4),0))</f>
        <v>0</v>
      </c>
      <c r="X47" s="13" t="n">
        <f aca="false">IF($A47&lt;=$G$6,0,IF(S47=0,U47*$B$6*(1+$B$7)^(($G$6+T47*($B$8+$B$10))/4),0)+IF(S47=$B$8,$B$11*$B$4*(1+$B$5)^(($G$6+$B$8+T47*($B$8+$B$10))/4)*U47,0))</f>
        <v>0</v>
      </c>
      <c r="Y47" s="23" t="n">
        <f aca="false">IF($A47&lt;=$G$6,0,IF(S47&lt;$B$8,U47,0))</f>
        <v>0</v>
      </c>
      <c r="Z47" s="23" t="n">
        <f aca="false">$A47-$G$7-1</f>
        <v>17</v>
      </c>
      <c r="AA47" s="23" t="n">
        <f aca="false">IF(Z47&lt;0,-1,MOD(Z47,$B$8+$B$10))</f>
        <v>17</v>
      </c>
      <c r="AB47" s="23" t="n">
        <f aca="false">IF(Z47&lt;0,0,INT(Z47/($B$8+$B$10)))</f>
        <v>0</v>
      </c>
      <c r="AC47" s="23" t="n">
        <f aca="false">IF($A47&lt;=$G$7,$E$7,$E$7*(1-$H$7)^(AB47+1))</f>
        <v>0</v>
      </c>
      <c r="AD47" s="13" t="n">
        <f aca="false">IF($A47&lt;=$G$7,$E$7*$F$7/4,IF(AA47&gt;=$B$8+$B$9,AC47*$B$4*(1+$B$5)^(($G$7+$B$8+AB47*($B$8+$B$10))/4)/4,0))</f>
        <v>0</v>
      </c>
      <c r="AE47" s="13" t="n">
        <f aca="false">IF($A47&lt;=$G$7,$E$7*$F$7,IF(AA47&gt;=$B$8,AC47*$B$4*(1+$B$5)^(($G$7+$B$8+AB47*($B$8+$B$10))/4),0))</f>
        <v>0</v>
      </c>
      <c r="AF47" s="13" t="n">
        <f aca="false">IF($A47&lt;=$G$7,0,IF(AA47=0,AC47*$B$6*(1+$B$7)^(($G$7+AB47*($B$8+$B$10))/4),0)+IF(AA47=$B$8,$B$11*$B$4*(1+$B$5)^(($G$7+$B$8+AB47*($B$8+$B$10))/4)*AC47,0))</f>
        <v>0</v>
      </c>
      <c r="AG47" s="23" t="n">
        <f aca="false">IF($A47&lt;=$G$7,0,IF(AA47&lt;$B$8,AC47,0))</f>
        <v>0</v>
      </c>
      <c r="AH47" s="23" t="n">
        <f aca="false">$A47-$G$8-1</f>
        <v>17</v>
      </c>
      <c r="AI47" s="23" t="n">
        <f aca="false">IF(AH47&lt;0,-1,MOD(AH47,$B$8+$B$10))</f>
        <v>17</v>
      </c>
      <c r="AJ47" s="23" t="n">
        <f aca="false">IF(AH47&lt;0,0,INT(AH47/($B$8+$B$10)))</f>
        <v>0</v>
      </c>
      <c r="AK47" s="23" t="n">
        <f aca="false">IF($A47&lt;=$G$8,$E$8,$E$8*(1-$H$8)^(AJ47+1))</f>
        <v>0</v>
      </c>
      <c r="AL47" s="13" t="n">
        <f aca="false">IF($A47&lt;=$G$8,$E$8*$F$8/4,IF(AI47&gt;=$B$8+$B$9,AK47*$B$4*(1+$B$5)^(($G$8+$B$8+AJ47*($B$8+$B$10))/4)/4,0))</f>
        <v>0</v>
      </c>
      <c r="AM47" s="13" t="n">
        <f aca="false">IF($A47&lt;=$G$8,$E$8*$F$8,IF(AI47&gt;=$B$8,AK47*$B$4*(1+$B$5)^(($G$8+$B$8+AJ47*($B$8+$B$10))/4),0))</f>
        <v>0</v>
      </c>
      <c r="AN47" s="13" t="n">
        <f aca="false">IF($A47&lt;=$G$8,0,IF(AI47=0,AK47*$B$6*(1+$B$7)^(($G$8+AJ47*($B$8+$B$10))/4),0)+IF(AI47=$B$8,$B$11*$B$4*(1+$B$5)^(($G$8+$B$8+AJ47*($B$8+$B$10))/4)*AK47,0))</f>
        <v>0</v>
      </c>
      <c r="AO47" s="23" t="n">
        <f aca="false">IF($A47&lt;=$G$8,0,IF(AI47&lt;$B$8,AK47,0))</f>
        <v>0</v>
      </c>
      <c r="AP47" s="13" t="n">
        <f aca="false">F47+N47+V47+AD47+AL47</f>
        <v>1062321.38407794</v>
      </c>
      <c r="AQ47" s="13" t="n">
        <f aca="false">G47+O47+W47+AE47+AM47</f>
        <v>4249285.53631174</v>
      </c>
      <c r="AR47" s="13" t="n">
        <f aca="false">H47+P47+X47+AF47+AN47+IF($A47=$B$15,$B$14,0)</f>
        <v>0</v>
      </c>
      <c r="AS47" s="23" t="n">
        <f aca="false">I47+Q47+Y47+AG47+AO47</f>
        <v>0</v>
      </c>
      <c r="AT47" s="13" t="n">
        <f aca="false">AP47*(1-$B$12)-AS47*$B$13/4</f>
        <v>998582.101033259</v>
      </c>
      <c r="AU47" s="13" t="n">
        <f aca="false">IF($A47&lt;=$B$23,$B$22*$E$4/$B$23+$E$4*$B$13/4,0)</f>
        <v>0</v>
      </c>
      <c r="AV47" s="13" t="n">
        <f aca="false">AT47-AR47-AU47</f>
        <v>998582.101033259</v>
      </c>
      <c r="AW47" s="23" t="n">
        <f aca="false">(1+$B$16)^(-$A47/4)</f>
        <v>0.714697470877902</v>
      </c>
      <c r="AX47" s="13" t="n">
        <f aca="false">AV47*AW47</f>
        <v>713684.102072412</v>
      </c>
      <c r="AY47" s="13" t="n">
        <f aca="false">AV47</f>
        <v>998582.101033259</v>
      </c>
    </row>
    <row r="48" customFormat="false" ht="15" hidden="false" customHeight="false" outlineLevel="0" collapsed="false">
      <c r="A48" s="0" t="n">
        <v>19</v>
      </c>
      <c r="B48" s="0" t="n">
        <f aca="false">$A48-$G$4-1</f>
        <v>12</v>
      </c>
      <c r="C48" s="0" t="n">
        <f aca="false">IF(B48&lt;0,-1,MOD(B48,$B$8+$B$10))</f>
        <v>12</v>
      </c>
      <c r="D48" s="0" t="n">
        <f aca="false">IF(B48&lt;0,0,INT(B48/($B$8+$B$10)))</f>
        <v>0</v>
      </c>
      <c r="E48" s="0" t="n">
        <f aca="false">IF($A48&lt;=$G$4,$E$4,$E$4*(1-$H$4)^(D48+1))</f>
        <v>12000</v>
      </c>
      <c r="F48" s="13" t="n">
        <f aca="false">IF($A48&lt;=$G$4,$E$4*$F$4/4,IF(C48&gt;=$B$8+$B$9,E48*$B$4*(1+$B$5)^(($G$4+$B$8+D48*($B$8+$B$10))/4)/4,0))</f>
        <v>1062321.38407794</v>
      </c>
      <c r="G48" s="13" t="n">
        <f aca="false">IF($A48&lt;=$G$4,$E$4*$F$4,IF(C48&gt;=$B$8,E48*$B$4*(1+$B$5)^(($G$4+$B$8+D48*($B$8+$B$10))/4),0))</f>
        <v>4249285.53631174</v>
      </c>
      <c r="H48" s="13" t="n">
        <f aca="false">IF($A48&lt;=$G$4,0,IF(C48=0,E48*$B$6*(1+$B$7)^(($G$4+D48*($B$8+$B$10))/4),0)+IF(C48=$B$8,$B$11*$B$4*(1+$B$5)^(($G$4+$B$8+D48*($B$8+$B$10))/4)*E48,0))</f>
        <v>0</v>
      </c>
      <c r="I48" s="23" t="n">
        <f aca="false">IF($A48&lt;=$G$4,0,IF(C48&lt;$B$8,E48,0))</f>
        <v>0</v>
      </c>
      <c r="J48" s="23" t="n">
        <f aca="false">$A48-$G$5-1</f>
        <v>18</v>
      </c>
      <c r="K48" s="23" t="n">
        <f aca="false">IF(J48&lt;0,-1,MOD(J48,$B$8+$B$10))</f>
        <v>18</v>
      </c>
      <c r="L48" s="23" t="n">
        <f aca="false">IF(J48&lt;0,0,INT(J48/($B$8+$B$10)))</f>
        <v>0</v>
      </c>
      <c r="M48" s="23" t="n">
        <f aca="false">IF($A48&lt;=$G$5,$E$5,$E$5*(1-$H$5)^(L48+1))</f>
        <v>0</v>
      </c>
      <c r="N48" s="13" t="n">
        <f aca="false">IF($A48&lt;=$G$5,$E$5*$F$5/4,IF(K48&gt;=$B$8+$B$9,M48*$B$4*(1+$B$5)^(($G$5+$B$8+L48*($B$8+$B$10))/4)/4,0))</f>
        <v>0</v>
      </c>
      <c r="O48" s="13" t="n">
        <f aca="false">IF($A48&lt;=$G$5,$E$5*$F$5,IF(K48&gt;=$B$8,M48*$B$4*(1+$B$5)^(($G$5+$B$8+L48*($B$8+$B$10))/4),0))</f>
        <v>0</v>
      </c>
      <c r="P48" s="13" t="n">
        <f aca="false">IF($A48&lt;=$G$5,0,IF(K48=0,M48*$B$6*(1+$B$7)^(($G$5+L48*($B$8+$B$10))/4),0)+IF(K48=$B$8,$B$11*$B$4*(1+$B$5)^(($G$5+$B$8+L48*($B$8+$B$10))/4)*M48,0))</f>
        <v>0</v>
      </c>
      <c r="Q48" s="23" t="n">
        <f aca="false">IF($A48&lt;=$G$5,0,IF(K48&lt;$B$8,M48,0))</f>
        <v>0</v>
      </c>
      <c r="R48" s="23" t="n">
        <f aca="false">$A48-$G$6-1</f>
        <v>18</v>
      </c>
      <c r="S48" s="23" t="n">
        <f aca="false">IF(R48&lt;0,-1,MOD(R48,$B$8+$B$10))</f>
        <v>18</v>
      </c>
      <c r="T48" s="23" t="n">
        <f aca="false">IF(R48&lt;0,0,INT(R48/($B$8+$B$10)))</f>
        <v>0</v>
      </c>
      <c r="U48" s="23" t="n">
        <f aca="false">IF($A48&lt;=$G$6,$E$6,$E$6*(1-$H$6)^(T48+1))</f>
        <v>0</v>
      </c>
      <c r="V48" s="13" t="n">
        <f aca="false">IF($A48&lt;=$G$6,$E$6*$F$6/4,IF(S48&gt;=$B$8+$B$9,U48*$B$4*(1+$B$5)^(($G$6+$B$8+T48*($B$8+$B$10))/4)/4,0))</f>
        <v>0</v>
      </c>
      <c r="W48" s="13" t="n">
        <f aca="false">IF($A48&lt;=$G$6,$E$6*$F$6,IF(S48&gt;=$B$8,U48*$B$4*(1+$B$5)^(($G$6+$B$8+T48*($B$8+$B$10))/4),0))</f>
        <v>0</v>
      </c>
      <c r="X48" s="13" t="n">
        <f aca="false">IF($A48&lt;=$G$6,0,IF(S48=0,U48*$B$6*(1+$B$7)^(($G$6+T48*($B$8+$B$10))/4),0)+IF(S48=$B$8,$B$11*$B$4*(1+$B$5)^(($G$6+$B$8+T48*($B$8+$B$10))/4)*U48,0))</f>
        <v>0</v>
      </c>
      <c r="Y48" s="23" t="n">
        <f aca="false">IF($A48&lt;=$G$6,0,IF(S48&lt;$B$8,U48,0))</f>
        <v>0</v>
      </c>
      <c r="Z48" s="23" t="n">
        <f aca="false">$A48-$G$7-1</f>
        <v>18</v>
      </c>
      <c r="AA48" s="23" t="n">
        <f aca="false">IF(Z48&lt;0,-1,MOD(Z48,$B$8+$B$10))</f>
        <v>18</v>
      </c>
      <c r="AB48" s="23" t="n">
        <f aca="false">IF(Z48&lt;0,0,INT(Z48/($B$8+$B$10)))</f>
        <v>0</v>
      </c>
      <c r="AC48" s="23" t="n">
        <f aca="false">IF($A48&lt;=$G$7,$E$7,$E$7*(1-$H$7)^(AB48+1))</f>
        <v>0</v>
      </c>
      <c r="AD48" s="13" t="n">
        <f aca="false">IF($A48&lt;=$G$7,$E$7*$F$7/4,IF(AA48&gt;=$B$8+$B$9,AC48*$B$4*(1+$B$5)^(($G$7+$B$8+AB48*($B$8+$B$10))/4)/4,0))</f>
        <v>0</v>
      </c>
      <c r="AE48" s="13" t="n">
        <f aca="false">IF($A48&lt;=$G$7,$E$7*$F$7,IF(AA48&gt;=$B$8,AC48*$B$4*(1+$B$5)^(($G$7+$B$8+AB48*($B$8+$B$10))/4),0))</f>
        <v>0</v>
      </c>
      <c r="AF48" s="13" t="n">
        <f aca="false">IF($A48&lt;=$G$7,0,IF(AA48=0,AC48*$B$6*(1+$B$7)^(($G$7+AB48*($B$8+$B$10))/4),0)+IF(AA48=$B$8,$B$11*$B$4*(1+$B$5)^(($G$7+$B$8+AB48*($B$8+$B$10))/4)*AC48,0))</f>
        <v>0</v>
      </c>
      <c r="AG48" s="23" t="n">
        <f aca="false">IF($A48&lt;=$G$7,0,IF(AA48&lt;$B$8,AC48,0))</f>
        <v>0</v>
      </c>
      <c r="AH48" s="23" t="n">
        <f aca="false">$A48-$G$8-1</f>
        <v>18</v>
      </c>
      <c r="AI48" s="23" t="n">
        <f aca="false">IF(AH48&lt;0,-1,MOD(AH48,$B$8+$B$10))</f>
        <v>18</v>
      </c>
      <c r="AJ48" s="23" t="n">
        <f aca="false">IF(AH48&lt;0,0,INT(AH48/($B$8+$B$10)))</f>
        <v>0</v>
      </c>
      <c r="AK48" s="23" t="n">
        <f aca="false">IF($A48&lt;=$G$8,$E$8,$E$8*(1-$H$8)^(AJ48+1))</f>
        <v>0</v>
      </c>
      <c r="AL48" s="13" t="n">
        <f aca="false">IF($A48&lt;=$G$8,$E$8*$F$8/4,IF(AI48&gt;=$B$8+$B$9,AK48*$B$4*(1+$B$5)^(($G$8+$B$8+AJ48*($B$8+$B$10))/4)/4,0))</f>
        <v>0</v>
      </c>
      <c r="AM48" s="13" t="n">
        <f aca="false">IF($A48&lt;=$G$8,$E$8*$F$8,IF(AI48&gt;=$B$8,AK48*$B$4*(1+$B$5)^(($G$8+$B$8+AJ48*($B$8+$B$10))/4),0))</f>
        <v>0</v>
      </c>
      <c r="AN48" s="13" t="n">
        <f aca="false">IF($A48&lt;=$G$8,0,IF(AI48=0,AK48*$B$6*(1+$B$7)^(($G$8+AJ48*($B$8+$B$10))/4),0)+IF(AI48=$B$8,$B$11*$B$4*(1+$B$5)^(($G$8+$B$8+AJ48*($B$8+$B$10))/4)*AK48,0))</f>
        <v>0</v>
      </c>
      <c r="AO48" s="23" t="n">
        <f aca="false">IF($A48&lt;=$G$8,0,IF(AI48&lt;$B$8,AK48,0))</f>
        <v>0</v>
      </c>
      <c r="AP48" s="13" t="n">
        <f aca="false">F48+N48+V48+AD48+AL48</f>
        <v>1062321.38407794</v>
      </c>
      <c r="AQ48" s="13" t="n">
        <f aca="false">G48+O48+W48+AE48+AM48</f>
        <v>4249285.53631174</v>
      </c>
      <c r="AR48" s="13" t="n">
        <f aca="false">H48+P48+X48+AF48+AN48+IF($A48=$B$15,$B$14,0)</f>
        <v>0</v>
      </c>
      <c r="AS48" s="23" t="n">
        <f aca="false">I48+Q48+Y48+AG48+AO48</f>
        <v>0</v>
      </c>
      <c r="AT48" s="13" t="n">
        <f aca="false">AP48*(1-$B$12)-AS48*$B$13/4</f>
        <v>998582.101033259</v>
      </c>
      <c r="AU48" s="13" t="n">
        <f aca="false">IF($A48&lt;=$B$23,$B$22*$E$4/$B$23+$E$4*$B$13/4,0)</f>
        <v>0</v>
      </c>
      <c r="AV48" s="13" t="n">
        <f aca="false">AT48-AR48-AU48</f>
        <v>998582.101033259</v>
      </c>
      <c r="AW48" s="23" t="n">
        <f aca="false">(1+$B$16)^(-$A48/4)</f>
        <v>0.701484251648903</v>
      </c>
      <c r="AX48" s="13" t="n">
        <f aca="false">AV48*AW48</f>
        <v>700489.617853305</v>
      </c>
      <c r="AY48" s="13" t="n">
        <f aca="false">AV48</f>
        <v>998582.101033259</v>
      </c>
    </row>
    <row r="49" customFormat="false" ht="15" hidden="false" customHeight="false" outlineLevel="0" collapsed="false">
      <c r="A49" s="0" t="n">
        <v>20</v>
      </c>
      <c r="B49" s="0" t="n">
        <f aca="false">$A49-$G$4-1</f>
        <v>13</v>
      </c>
      <c r="C49" s="0" t="n">
        <f aca="false">IF(B49&lt;0,-1,MOD(B49,$B$8+$B$10))</f>
        <v>13</v>
      </c>
      <c r="D49" s="0" t="n">
        <f aca="false">IF(B49&lt;0,0,INT(B49/($B$8+$B$10)))</f>
        <v>0</v>
      </c>
      <c r="E49" s="0" t="n">
        <f aca="false">IF($A49&lt;=$G$4,$E$4,$E$4*(1-$H$4)^(D49+1))</f>
        <v>12000</v>
      </c>
      <c r="F49" s="13" t="n">
        <f aca="false">IF($A49&lt;=$G$4,$E$4*$F$4/4,IF(C49&gt;=$B$8+$B$9,E49*$B$4*(1+$B$5)^(($G$4+$B$8+D49*($B$8+$B$10))/4)/4,0))</f>
        <v>1062321.38407794</v>
      </c>
      <c r="G49" s="13" t="n">
        <f aca="false">IF($A49&lt;=$G$4,$E$4*$F$4,IF(C49&gt;=$B$8,E49*$B$4*(1+$B$5)^(($G$4+$B$8+D49*($B$8+$B$10))/4),0))</f>
        <v>4249285.53631174</v>
      </c>
      <c r="H49" s="13" t="n">
        <f aca="false">IF($A49&lt;=$G$4,0,IF(C49=0,E49*$B$6*(1+$B$7)^(($G$4+D49*($B$8+$B$10))/4),0)+IF(C49=$B$8,$B$11*$B$4*(1+$B$5)^(($G$4+$B$8+D49*($B$8+$B$10))/4)*E49,0))</f>
        <v>0</v>
      </c>
      <c r="I49" s="23" t="n">
        <f aca="false">IF($A49&lt;=$G$4,0,IF(C49&lt;$B$8,E49,0))</f>
        <v>0</v>
      </c>
      <c r="J49" s="23" t="n">
        <f aca="false">$A49-$G$5-1</f>
        <v>19</v>
      </c>
      <c r="K49" s="23" t="n">
        <f aca="false">IF(J49&lt;0,-1,MOD(J49,$B$8+$B$10))</f>
        <v>19</v>
      </c>
      <c r="L49" s="23" t="n">
        <f aca="false">IF(J49&lt;0,0,INT(J49/($B$8+$B$10)))</f>
        <v>0</v>
      </c>
      <c r="M49" s="23" t="n">
        <f aca="false">IF($A49&lt;=$G$5,$E$5,$E$5*(1-$H$5)^(L49+1))</f>
        <v>0</v>
      </c>
      <c r="N49" s="13" t="n">
        <f aca="false">IF($A49&lt;=$G$5,$E$5*$F$5/4,IF(K49&gt;=$B$8+$B$9,M49*$B$4*(1+$B$5)^(($G$5+$B$8+L49*($B$8+$B$10))/4)/4,0))</f>
        <v>0</v>
      </c>
      <c r="O49" s="13" t="n">
        <f aca="false">IF($A49&lt;=$G$5,$E$5*$F$5,IF(K49&gt;=$B$8,M49*$B$4*(1+$B$5)^(($G$5+$B$8+L49*($B$8+$B$10))/4),0))</f>
        <v>0</v>
      </c>
      <c r="P49" s="13" t="n">
        <f aca="false">IF($A49&lt;=$G$5,0,IF(K49=0,M49*$B$6*(1+$B$7)^(($G$5+L49*($B$8+$B$10))/4),0)+IF(K49=$B$8,$B$11*$B$4*(1+$B$5)^(($G$5+$B$8+L49*($B$8+$B$10))/4)*M49,0))</f>
        <v>0</v>
      </c>
      <c r="Q49" s="23" t="n">
        <f aca="false">IF($A49&lt;=$G$5,0,IF(K49&lt;$B$8,M49,0))</f>
        <v>0</v>
      </c>
      <c r="R49" s="23" t="n">
        <f aca="false">$A49-$G$6-1</f>
        <v>19</v>
      </c>
      <c r="S49" s="23" t="n">
        <f aca="false">IF(R49&lt;0,-1,MOD(R49,$B$8+$B$10))</f>
        <v>19</v>
      </c>
      <c r="T49" s="23" t="n">
        <f aca="false">IF(R49&lt;0,0,INT(R49/($B$8+$B$10)))</f>
        <v>0</v>
      </c>
      <c r="U49" s="23" t="n">
        <f aca="false">IF($A49&lt;=$G$6,$E$6,$E$6*(1-$H$6)^(T49+1))</f>
        <v>0</v>
      </c>
      <c r="V49" s="13" t="n">
        <f aca="false">IF($A49&lt;=$G$6,$E$6*$F$6/4,IF(S49&gt;=$B$8+$B$9,U49*$B$4*(1+$B$5)^(($G$6+$B$8+T49*($B$8+$B$10))/4)/4,0))</f>
        <v>0</v>
      </c>
      <c r="W49" s="13" t="n">
        <f aca="false">IF($A49&lt;=$G$6,$E$6*$F$6,IF(S49&gt;=$B$8,U49*$B$4*(1+$B$5)^(($G$6+$B$8+T49*($B$8+$B$10))/4),0))</f>
        <v>0</v>
      </c>
      <c r="X49" s="13" t="n">
        <f aca="false">IF($A49&lt;=$G$6,0,IF(S49=0,U49*$B$6*(1+$B$7)^(($G$6+T49*($B$8+$B$10))/4),0)+IF(S49=$B$8,$B$11*$B$4*(1+$B$5)^(($G$6+$B$8+T49*($B$8+$B$10))/4)*U49,0))</f>
        <v>0</v>
      </c>
      <c r="Y49" s="23" t="n">
        <f aca="false">IF($A49&lt;=$G$6,0,IF(S49&lt;$B$8,U49,0))</f>
        <v>0</v>
      </c>
      <c r="Z49" s="23" t="n">
        <f aca="false">$A49-$G$7-1</f>
        <v>19</v>
      </c>
      <c r="AA49" s="23" t="n">
        <f aca="false">IF(Z49&lt;0,-1,MOD(Z49,$B$8+$B$10))</f>
        <v>19</v>
      </c>
      <c r="AB49" s="23" t="n">
        <f aca="false">IF(Z49&lt;0,0,INT(Z49/($B$8+$B$10)))</f>
        <v>0</v>
      </c>
      <c r="AC49" s="23" t="n">
        <f aca="false">IF($A49&lt;=$G$7,$E$7,$E$7*(1-$H$7)^(AB49+1))</f>
        <v>0</v>
      </c>
      <c r="AD49" s="13" t="n">
        <f aca="false">IF($A49&lt;=$G$7,$E$7*$F$7/4,IF(AA49&gt;=$B$8+$B$9,AC49*$B$4*(1+$B$5)^(($G$7+$B$8+AB49*($B$8+$B$10))/4)/4,0))</f>
        <v>0</v>
      </c>
      <c r="AE49" s="13" t="n">
        <f aca="false">IF($A49&lt;=$G$7,$E$7*$F$7,IF(AA49&gt;=$B$8,AC49*$B$4*(1+$B$5)^(($G$7+$B$8+AB49*($B$8+$B$10))/4),0))</f>
        <v>0</v>
      </c>
      <c r="AF49" s="13" t="n">
        <f aca="false">IF($A49&lt;=$G$7,0,IF(AA49=0,AC49*$B$6*(1+$B$7)^(($G$7+AB49*($B$8+$B$10))/4),0)+IF(AA49=$B$8,$B$11*$B$4*(1+$B$5)^(($G$7+$B$8+AB49*($B$8+$B$10))/4)*AC49,0))</f>
        <v>0</v>
      </c>
      <c r="AG49" s="23" t="n">
        <f aca="false">IF($A49&lt;=$G$7,0,IF(AA49&lt;$B$8,AC49,0))</f>
        <v>0</v>
      </c>
      <c r="AH49" s="23" t="n">
        <f aca="false">$A49-$G$8-1</f>
        <v>19</v>
      </c>
      <c r="AI49" s="23" t="n">
        <f aca="false">IF(AH49&lt;0,-1,MOD(AH49,$B$8+$B$10))</f>
        <v>19</v>
      </c>
      <c r="AJ49" s="23" t="n">
        <f aca="false">IF(AH49&lt;0,0,INT(AH49/($B$8+$B$10)))</f>
        <v>0</v>
      </c>
      <c r="AK49" s="23" t="n">
        <f aca="false">IF($A49&lt;=$G$8,$E$8,$E$8*(1-$H$8)^(AJ49+1))</f>
        <v>0</v>
      </c>
      <c r="AL49" s="13" t="n">
        <f aca="false">IF($A49&lt;=$G$8,$E$8*$F$8/4,IF(AI49&gt;=$B$8+$B$9,AK49*$B$4*(1+$B$5)^(($G$8+$B$8+AJ49*($B$8+$B$10))/4)/4,0))</f>
        <v>0</v>
      </c>
      <c r="AM49" s="13" t="n">
        <f aca="false">IF($A49&lt;=$G$8,$E$8*$F$8,IF(AI49&gt;=$B$8,AK49*$B$4*(1+$B$5)^(($G$8+$B$8+AJ49*($B$8+$B$10))/4),0))</f>
        <v>0</v>
      </c>
      <c r="AN49" s="13" t="n">
        <f aca="false">IF($A49&lt;=$G$8,0,IF(AI49=0,AK49*$B$6*(1+$B$7)^(($G$8+AJ49*($B$8+$B$10))/4),0)+IF(AI49=$B$8,$B$11*$B$4*(1+$B$5)^(($G$8+$B$8+AJ49*($B$8+$B$10))/4)*AK49,0))</f>
        <v>0</v>
      </c>
      <c r="AO49" s="23" t="n">
        <f aca="false">IF($A49&lt;=$G$8,0,IF(AI49&lt;$B$8,AK49,0))</f>
        <v>0</v>
      </c>
      <c r="AP49" s="13" t="n">
        <f aca="false">F49+N49+V49+AD49+AL49</f>
        <v>1062321.38407794</v>
      </c>
      <c r="AQ49" s="13" t="n">
        <f aca="false">G49+O49+W49+AE49+AM49</f>
        <v>4249285.53631174</v>
      </c>
      <c r="AR49" s="13" t="n">
        <f aca="false">H49+P49+X49+AF49+AN49+IF($A49=$B$15,$B$14,0)</f>
        <v>0</v>
      </c>
      <c r="AS49" s="23" t="n">
        <f aca="false">I49+Q49+Y49+AG49+AO49</f>
        <v>0</v>
      </c>
      <c r="AT49" s="13" t="n">
        <f aca="false">AP49*(1-$B$12)-AS49*$B$13/4</f>
        <v>998582.101033259</v>
      </c>
      <c r="AU49" s="13" t="n">
        <f aca="false">IF($A49&lt;=$B$23,$B$22*$E$4/$B$23+$E$4*$B$13/4,0)</f>
        <v>0</v>
      </c>
      <c r="AV49" s="13" t="n">
        <f aca="false">AT49-AR49-AU49</f>
        <v>998582.101033259</v>
      </c>
      <c r="AW49" s="23" t="n">
        <f aca="false">(1+$B$16)^(-$A49/4)</f>
        <v>0.688515316427484</v>
      </c>
      <c r="AX49" s="13" t="n">
        <f aca="false">AV49*AW49</f>
        <v>687539.071271736</v>
      </c>
      <c r="AY49" s="13" t="n">
        <f aca="false">AV49</f>
        <v>998582.101033259</v>
      </c>
    </row>
    <row r="50" customFormat="false" ht="15" hidden="false" customHeight="false" outlineLevel="0" collapsed="false">
      <c r="A50" s="0" t="n">
        <v>21</v>
      </c>
      <c r="B50" s="0" t="n">
        <f aca="false">$A50-$G$4-1</f>
        <v>14</v>
      </c>
      <c r="C50" s="0" t="n">
        <f aca="false">IF(B50&lt;0,-1,MOD(B50,$B$8+$B$10))</f>
        <v>14</v>
      </c>
      <c r="D50" s="0" t="n">
        <f aca="false">IF(B50&lt;0,0,INT(B50/($B$8+$B$10)))</f>
        <v>0</v>
      </c>
      <c r="E50" s="0" t="n">
        <f aca="false">IF($A50&lt;=$G$4,$E$4,$E$4*(1-$H$4)^(D50+1))</f>
        <v>12000</v>
      </c>
      <c r="F50" s="13" t="n">
        <f aca="false">IF($A50&lt;=$G$4,$E$4*$F$4/4,IF(C50&gt;=$B$8+$B$9,E50*$B$4*(1+$B$5)^(($G$4+$B$8+D50*($B$8+$B$10))/4)/4,0))</f>
        <v>1062321.38407794</v>
      </c>
      <c r="G50" s="13" t="n">
        <f aca="false">IF($A50&lt;=$G$4,$E$4*$F$4,IF(C50&gt;=$B$8,E50*$B$4*(1+$B$5)^(($G$4+$B$8+D50*($B$8+$B$10))/4),0))</f>
        <v>4249285.53631174</v>
      </c>
      <c r="H50" s="13" t="n">
        <f aca="false">IF($A50&lt;=$G$4,0,IF(C50=0,E50*$B$6*(1+$B$7)^(($G$4+D50*($B$8+$B$10))/4),0)+IF(C50=$B$8,$B$11*$B$4*(1+$B$5)^(($G$4+$B$8+D50*($B$8+$B$10))/4)*E50,0))</f>
        <v>0</v>
      </c>
      <c r="I50" s="23" t="n">
        <f aca="false">IF($A50&lt;=$G$4,0,IF(C50&lt;$B$8,E50,0))</f>
        <v>0</v>
      </c>
      <c r="J50" s="23" t="n">
        <f aca="false">$A50-$G$5-1</f>
        <v>20</v>
      </c>
      <c r="K50" s="23" t="n">
        <f aca="false">IF(J50&lt;0,-1,MOD(J50,$B$8+$B$10))</f>
        <v>20</v>
      </c>
      <c r="L50" s="23" t="n">
        <f aca="false">IF(J50&lt;0,0,INT(J50/($B$8+$B$10)))</f>
        <v>0</v>
      </c>
      <c r="M50" s="23" t="n">
        <f aca="false">IF($A50&lt;=$G$5,$E$5,$E$5*(1-$H$5)^(L50+1))</f>
        <v>0</v>
      </c>
      <c r="N50" s="13" t="n">
        <f aca="false">IF($A50&lt;=$G$5,$E$5*$F$5/4,IF(K50&gt;=$B$8+$B$9,M50*$B$4*(1+$B$5)^(($G$5+$B$8+L50*($B$8+$B$10))/4)/4,0))</f>
        <v>0</v>
      </c>
      <c r="O50" s="13" t="n">
        <f aca="false">IF($A50&lt;=$G$5,$E$5*$F$5,IF(K50&gt;=$B$8,M50*$B$4*(1+$B$5)^(($G$5+$B$8+L50*($B$8+$B$10))/4),0))</f>
        <v>0</v>
      </c>
      <c r="P50" s="13" t="n">
        <f aca="false">IF($A50&lt;=$G$5,0,IF(K50=0,M50*$B$6*(1+$B$7)^(($G$5+L50*($B$8+$B$10))/4),0)+IF(K50=$B$8,$B$11*$B$4*(1+$B$5)^(($G$5+$B$8+L50*($B$8+$B$10))/4)*M50,0))</f>
        <v>0</v>
      </c>
      <c r="Q50" s="23" t="n">
        <f aca="false">IF($A50&lt;=$G$5,0,IF(K50&lt;$B$8,M50,0))</f>
        <v>0</v>
      </c>
      <c r="R50" s="23" t="n">
        <f aca="false">$A50-$G$6-1</f>
        <v>20</v>
      </c>
      <c r="S50" s="23" t="n">
        <f aca="false">IF(R50&lt;0,-1,MOD(R50,$B$8+$B$10))</f>
        <v>20</v>
      </c>
      <c r="T50" s="23" t="n">
        <f aca="false">IF(R50&lt;0,0,INT(R50/($B$8+$B$10)))</f>
        <v>0</v>
      </c>
      <c r="U50" s="23" t="n">
        <f aca="false">IF($A50&lt;=$G$6,$E$6,$E$6*(1-$H$6)^(T50+1))</f>
        <v>0</v>
      </c>
      <c r="V50" s="13" t="n">
        <f aca="false">IF($A50&lt;=$G$6,$E$6*$F$6/4,IF(S50&gt;=$B$8+$B$9,U50*$B$4*(1+$B$5)^(($G$6+$B$8+T50*($B$8+$B$10))/4)/4,0))</f>
        <v>0</v>
      </c>
      <c r="W50" s="13" t="n">
        <f aca="false">IF($A50&lt;=$G$6,$E$6*$F$6,IF(S50&gt;=$B$8,U50*$B$4*(1+$B$5)^(($G$6+$B$8+T50*($B$8+$B$10))/4),0))</f>
        <v>0</v>
      </c>
      <c r="X50" s="13" t="n">
        <f aca="false">IF($A50&lt;=$G$6,0,IF(S50=0,U50*$B$6*(1+$B$7)^(($G$6+T50*($B$8+$B$10))/4),0)+IF(S50=$B$8,$B$11*$B$4*(1+$B$5)^(($G$6+$B$8+T50*($B$8+$B$10))/4)*U50,0))</f>
        <v>0</v>
      </c>
      <c r="Y50" s="23" t="n">
        <f aca="false">IF($A50&lt;=$G$6,0,IF(S50&lt;$B$8,U50,0))</f>
        <v>0</v>
      </c>
      <c r="Z50" s="23" t="n">
        <f aca="false">$A50-$G$7-1</f>
        <v>20</v>
      </c>
      <c r="AA50" s="23" t="n">
        <f aca="false">IF(Z50&lt;0,-1,MOD(Z50,$B$8+$B$10))</f>
        <v>20</v>
      </c>
      <c r="AB50" s="23" t="n">
        <f aca="false">IF(Z50&lt;0,0,INT(Z50/($B$8+$B$10)))</f>
        <v>0</v>
      </c>
      <c r="AC50" s="23" t="n">
        <f aca="false">IF($A50&lt;=$G$7,$E$7,$E$7*(1-$H$7)^(AB50+1))</f>
        <v>0</v>
      </c>
      <c r="AD50" s="13" t="n">
        <f aca="false">IF($A50&lt;=$G$7,$E$7*$F$7/4,IF(AA50&gt;=$B$8+$B$9,AC50*$B$4*(1+$B$5)^(($G$7+$B$8+AB50*($B$8+$B$10))/4)/4,0))</f>
        <v>0</v>
      </c>
      <c r="AE50" s="13" t="n">
        <f aca="false">IF($A50&lt;=$G$7,$E$7*$F$7,IF(AA50&gt;=$B$8,AC50*$B$4*(1+$B$5)^(($G$7+$B$8+AB50*($B$8+$B$10))/4),0))</f>
        <v>0</v>
      </c>
      <c r="AF50" s="13" t="n">
        <f aca="false">IF($A50&lt;=$G$7,0,IF(AA50=0,AC50*$B$6*(1+$B$7)^(($G$7+AB50*($B$8+$B$10))/4),0)+IF(AA50=$B$8,$B$11*$B$4*(1+$B$5)^(($G$7+$B$8+AB50*($B$8+$B$10))/4)*AC50,0))</f>
        <v>0</v>
      </c>
      <c r="AG50" s="23" t="n">
        <f aca="false">IF($A50&lt;=$G$7,0,IF(AA50&lt;$B$8,AC50,0))</f>
        <v>0</v>
      </c>
      <c r="AH50" s="23" t="n">
        <f aca="false">$A50-$G$8-1</f>
        <v>20</v>
      </c>
      <c r="AI50" s="23" t="n">
        <f aca="false">IF(AH50&lt;0,-1,MOD(AH50,$B$8+$B$10))</f>
        <v>20</v>
      </c>
      <c r="AJ50" s="23" t="n">
        <f aca="false">IF(AH50&lt;0,0,INT(AH50/($B$8+$B$10)))</f>
        <v>0</v>
      </c>
      <c r="AK50" s="23" t="n">
        <f aca="false">IF($A50&lt;=$G$8,$E$8,$E$8*(1-$H$8)^(AJ50+1))</f>
        <v>0</v>
      </c>
      <c r="AL50" s="13" t="n">
        <f aca="false">IF($A50&lt;=$G$8,$E$8*$F$8/4,IF(AI50&gt;=$B$8+$B$9,AK50*$B$4*(1+$B$5)^(($G$8+$B$8+AJ50*($B$8+$B$10))/4)/4,0))</f>
        <v>0</v>
      </c>
      <c r="AM50" s="13" t="n">
        <f aca="false">IF($A50&lt;=$G$8,$E$8*$F$8,IF(AI50&gt;=$B$8,AK50*$B$4*(1+$B$5)^(($G$8+$B$8+AJ50*($B$8+$B$10))/4),0))</f>
        <v>0</v>
      </c>
      <c r="AN50" s="13" t="n">
        <f aca="false">IF($A50&lt;=$G$8,0,IF(AI50=0,AK50*$B$6*(1+$B$7)^(($G$8+AJ50*($B$8+$B$10))/4),0)+IF(AI50=$B$8,$B$11*$B$4*(1+$B$5)^(($G$8+$B$8+AJ50*($B$8+$B$10))/4)*AK50,0))</f>
        <v>0</v>
      </c>
      <c r="AO50" s="23" t="n">
        <f aca="false">IF($A50&lt;=$G$8,0,IF(AI50&lt;$B$8,AK50,0))</f>
        <v>0</v>
      </c>
      <c r="AP50" s="13" t="n">
        <f aca="false">F50+N50+V50+AD50+AL50</f>
        <v>1062321.38407794</v>
      </c>
      <c r="AQ50" s="13" t="n">
        <f aca="false">G50+O50+W50+AE50+AM50</f>
        <v>4249285.53631174</v>
      </c>
      <c r="AR50" s="13" t="n">
        <f aca="false">H50+P50+X50+AF50+AN50+IF($A50=$B$15,$B$14,0)</f>
        <v>0</v>
      </c>
      <c r="AS50" s="23" t="n">
        <f aca="false">I50+Q50+Y50+AG50+AO50</f>
        <v>0</v>
      </c>
      <c r="AT50" s="13" t="n">
        <f aca="false">AP50*(1-$B$12)-AS50*$B$13/4</f>
        <v>998582.101033259</v>
      </c>
      <c r="AU50" s="13" t="n">
        <f aca="false">IF($A50&lt;=$B$23,$B$22*$E$4/$B$23+$E$4*$B$13/4,0)</f>
        <v>0</v>
      </c>
      <c r="AV50" s="13" t="n">
        <f aca="false">AT50-AR50-AU50</f>
        <v>998582.101033259</v>
      </c>
      <c r="AW50" s="23" t="n">
        <f aca="false">(1+$B$16)^(-$A50/4)</f>
        <v>0.675786148927696</v>
      </c>
      <c r="AX50" s="13" t="n">
        <f aca="false">AV50*AW50</f>
        <v>674827.952445393</v>
      </c>
      <c r="AY50" s="13" t="n">
        <f aca="false">AV50</f>
        <v>998582.101033259</v>
      </c>
    </row>
    <row r="51" customFormat="false" ht="15" hidden="false" customHeight="false" outlineLevel="0" collapsed="false">
      <c r="A51" s="0" t="n">
        <v>22</v>
      </c>
      <c r="B51" s="0" t="n">
        <f aca="false">$A51-$G$4-1</f>
        <v>15</v>
      </c>
      <c r="C51" s="0" t="n">
        <f aca="false">IF(B51&lt;0,-1,MOD(B51,$B$8+$B$10))</f>
        <v>15</v>
      </c>
      <c r="D51" s="0" t="n">
        <f aca="false">IF(B51&lt;0,0,INT(B51/($B$8+$B$10)))</f>
        <v>0</v>
      </c>
      <c r="E51" s="0" t="n">
        <f aca="false">IF($A51&lt;=$G$4,$E$4,$E$4*(1-$H$4)^(D51+1))</f>
        <v>12000</v>
      </c>
      <c r="F51" s="13" t="n">
        <f aca="false">IF($A51&lt;=$G$4,$E$4*$F$4/4,IF(C51&gt;=$B$8+$B$9,E51*$B$4*(1+$B$5)^(($G$4+$B$8+D51*($B$8+$B$10))/4)/4,0))</f>
        <v>1062321.38407794</v>
      </c>
      <c r="G51" s="13" t="n">
        <f aca="false">IF($A51&lt;=$G$4,$E$4*$F$4,IF(C51&gt;=$B$8,E51*$B$4*(1+$B$5)^(($G$4+$B$8+D51*($B$8+$B$10))/4),0))</f>
        <v>4249285.53631174</v>
      </c>
      <c r="H51" s="13" t="n">
        <f aca="false">IF($A51&lt;=$G$4,0,IF(C51=0,E51*$B$6*(1+$B$7)^(($G$4+D51*($B$8+$B$10))/4),0)+IF(C51=$B$8,$B$11*$B$4*(1+$B$5)^(($G$4+$B$8+D51*($B$8+$B$10))/4)*E51,0))</f>
        <v>0</v>
      </c>
      <c r="I51" s="23" t="n">
        <f aca="false">IF($A51&lt;=$G$4,0,IF(C51&lt;$B$8,E51,0))</f>
        <v>0</v>
      </c>
      <c r="J51" s="23" t="n">
        <f aca="false">$A51-$G$5-1</f>
        <v>21</v>
      </c>
      <c r="K51" s="23" t="n">
        <f aca="false">IF(J51&lt;0,-1,MOD(J51,$B$8+$B$10))</f>
        <v>21</v>
      </c>
      <c r="L51" s="23" t="n">
        <f aca="false">IF(J51&lt;0,0,INT(J51/($B$8+$B$10)))</f>
        <v>0</v>
      </c>
      <c r="M51" s="23" t="n">
        <f aca="false">IF($A51&lt;=$G$5,$E$5,$E$5*(1-$H$5)^(L51+1))</f>
        <v>0</v>
      </c>
      <c r="N51" s="13" t="n">
        <f aca="false">IF($A51&lt;=$G$5,$E$5*$F$5/4,IF(K51&gt;=$B$8+$B$9,M51*$B$4*(1+$B$5)^(($G$5+$B$8+L51*($B$8+$B$10))/4)/4,0))</f>
        <v>0</v>
      </c>
      <c r="O51" s="13" t="n">
        <f aca="false">IF($A51&lt;=$G$5,$E$5*$F$5,IF(K51&gt;=$B$8,M51*$B$4*(1+$B$5)^(($G$5+$B$8+L51*($B$8+$B$10))/4),0))</f>
        <v>0</v>
      </c>
      <c r="P51" s="13" t="n">
        <f aca="false">IF($A51&lt;=$G$5,0,IF(K51=0,M51*$B$6*(1+$B$7)^(($G$5+L51*($B$8+$B$10))/4),0)+IF(K51=$B$8,$B$11*$B$4*(1+$B$5)^(($G$5+$B$8+L51*($B$8+$B$10))/4)*M51,0))</f>
        <v>0</v>
      </c>
      <c r="Q51" s="23" t="n">
        <f aca="false">IF($A51&lt;=$G$5,0,IF(K51&lt;$B$8,M51,0))</f>
        <v>0</v>
      </c>
      <c r="R51" s="23" t="n">
        <f aca="false">$A51-$G$6-1</f>
        <v>21</v>
      </c>
      <c r="S51" s="23" t="n">
        <f aca="false">IF(R51&lt;0,-1,MOD(R51,$B$8+$B$10))</f>
        <v>21</v>
      </c>
      <c r="T51" s="23" t="n">
        <f aca="false">IF(R51&lt;0,0,INT(R51/($B$8+$B$10)))</f>
        <v>0</v>
      </c>
      <c r="U51" s="23" t="n">
        <f aca="false">IF($A51&lt;=$G$6,$E$6,$E$6*(1-$H$6)^(T51+1))</f>
        <v>0</v>
      </c>
      <c r="V51" s="13" t="n">
        <f aca="false">IF($A51&lt;=$G$6,$E$6*$F$6/4,IF(S51&gt;=$B$8+$B$9,U51*$B$4*(1+$B$5)^(($G$6+$B$8+T51*($B$8+$B$10))/4)/4,0))</f>
        <v>0</v>
      </c>
      <c r="W51" s="13" t="n">
        <f aca="false">IF($A51&lt;=$G$6,$E$6*$F$6,IF(S51&gt;=$B$8,U51*$B$4*(1+$B$5)^(($G$6+$B$8+T51*($B$8+$B$10))/4),0))</f>
        <v>0</v>
      </c>
      <c r="X51" s="13" t="n">
        <f aca="false">IF($A51&lt;=$G$6,0,IF(S51=0,U51*$B$6*(1+$B$7)^(($G$6+T51*($B$8+$B$10))/4),0)+IF(S51=$B$8,$B$11*$B$4*(1+$B$5)^(($G$6+$B$8+T51*($B$8+$B$10))/4)*U51,0))</f>
        <v>0</v>
      </c>
      <c r="Y51" s="23" t="n">
        <f aca="false">IF($A51&lt;=$G$6,0,IF(S51&lt;$B$8,U51,0))</f>
        <v>0</v>
      </c>
      <c r="Z51" s="23" t="n">
        <f aca="false">$A51-$G$7-1</f>
        <v>21</v>
      </c>
      <c r="AA51" s="23" t="n">
        <f aca="false">IF(Z51&lt;0,-1,MOD(Z51,$B$8+$B$10))</f>
        <v>21</v>
      </c>
      <c r="AB51" s="23" t="n">
        <f aca="false">IF(Z51&lt;0,0,INT(Z51/($B$8+$B$10)))</f>
        <v>0</v>
      </c>
      <c r="AC51" s="23" t="n">
        <f aca="false">IF($A51&lt;=$G$7,$E$7,$E$7*(1-$H$7)^(AB51+1))</f>
        <v>0</v>
      </c>
      <c r="AD51" s="13" t="n">
        <f aca="false">IF($A51&lt;=$G$7,$E$7*$F$7/4,IF(AA51&gt;=$B$8+$B$9,AC51*$B$4*(1+$B$5)^(($G$7+$B$8+AB51*($B$8+$B$10))/4)/4,0))</f>
        <v>0</v>
      </c>
      <c r="AE51" s="13" t="n">
        <f aca="false">IF($A51&lt;=$G$7,$E$7*$F$7,IF(AA51&gt;=$B$8,AC51*$B$4*(1+$B$5)^(($G$7+$B$8+AB51*($B$8+$B$10))/4),0))</f>
        <v>0</v>
      </c>
      <c r="AF51" s="13" t="n">
        <f aca="false">IF($A51&lt;=$G$7,0,IF(AA51=0,AC51*$B$6*(1+$B$7)^(($G$7+AB51*($B$8+$B$10))/4),0)+IF(AA51=$B$8,$B$11*$B$4*(1+$B$5)^(($G$7+$B$8+AB51*($B$8+$B$10))/4)*AC51,0))</f>
        <v>0</v>
      </c>
      <c r="AG51" s="23" t="n">
        <f aca="false">IF($A51&lt;=$G$7,0,IF(AA51&lt;$B$8,AC51,0))</f>
        <v>0</v>
      </c>
      <c r="AH51" s="23" t="n">
        <f aca="false">$A51-$G$8-1</f>
        <v>21</v>
      </c>
      <c r="AI51" s="23" t="n">
        <f aca="false">IF(AH51&lt;0,-1,MOD(AH51,$B$8+$B$10))</f>
        <v>21</v>
      </c>
      <c r="AJ51" s="23" t="n">
        <f aca="false">IF(AH51&lt;0,0,INT(AH51/($B$8+$B$10)))</f>
        <v>0</v>
      </c>
      <c r="AK51" s="23" t="n">
        <f aca="false">IF($A51&lt;=$G$8,$E$8,$E$8*(1-$H$8)^(AJ51+1))</f>
        <v>0</v>
      </c>
      <c r="AL51" s="13" t="n">
        <f aca="false">IF($A51&lt;=$G$8,$E$8*$F$8/4,IF(AI51&gt;=$B$8+$B$9,AK51*$B$4*(1+$B$5)^(($G$8+$B$8+AJ51*($B$8+$B$10))/4)/4,0))</f>
        <v>0</v>
      </c>
      <c r="AM51" s="13" t="n">
        <f aca="false">IF($A51&lt;=$G$8,$E$8*$F$8,IF(AI51&gt;=$B$8,AK51*$B$4*(1+$B$5)^(($G$8+$B$8+AJ51*($B$8+$B$10))/4),0))</f>
        <v>0</v>
      </c>
      <c r="AN51" s="13" t="n">
        <f aca="false">IF($A51&lt;=$G$8,0,IF(AI51=0,AK51*$B$6*(1+$B$7)^(($G$8+AJ51*($B$8+$B$10))/4),0)+IF(AI51=$B$8,$B$11*$B$4*(1+$B$5)^(($G$8+$B$8+AJ51*($B$8+$B$10))/4)*AK51,0))</f>
        <v>0</v>
      </c>
      <c r="AO51" s="23" t="n">
        <f aca="false">IF($A51&lt;=$G$8,0,IF(AI51&lt;$B$8,AK51,0))</f>
        <v>0</v>
      </c>
      <c r="AP51" s="13" t="n">
        <f aca="false">F51+N51+V51+AD51+AL51</f>
        <v>1062321.38407794</v>
      </c>
      <c r="AQ51" s="13" t="n">
        <f aca="false">G51+O51+W51+AE51+AM51</f>
        <v>4249285.53631174</v>
      </c>
      <c r="AR51" s="13" t="n">
        <f aca="false">H51+P51+X51+AF51+AN51+IF($A51=$B$15,$B$14,0)</f>
        <v>0</v>
      </c>
      <c r="AS51" s="23" t="n">
        <f aca="false">I51+Q51+Y51+AG51+AO51</f>
        <v>0</v>
      </c>
      <c r="AT51" s="13" t="n">
        <f aca="false">AP51*(1-$B$12)-AS51*$B$13/4</f>
        <v>998582.101033259</v>
      </c>
      <c r="AU51" s="13" t="n">
        <f aca="false">IF($A51&lt;=$B$23,$B$22*$E$4/$B$23+$E$4*$B$13/4,0)</f>
        <v>0</v>
      </c>
      <c r="AV51" s="13" t="n">
        <f aca="false">AT51-AR51-AU51</f>
        <v>998582.101033259</v>
      </c>
      <c r="AW51" s="23" t="n">
        <f aca="false">(1+$B$16)^(-$A51/4)</f>
        <v>0.663292316360002</v>
      </c>
      <c r="AX51" s="13" t="n">
        <f aca="false">AV51*AW51</f>
        <v>662351.834869988</v>
      </c>
      <c r="AY51" s="13" t="n">
        <f aca="false">AV51</f>
        <v>998582.101033259</v>
      </c>
    </row>
    <row r="52" customFormat="false" ht="15" hidden="false" customHeight="false" outlineLevel="0" collapsed="false">
      <c r="A52" s="0" t="n">
        <v>23</v>
      </c>
      <c r="B52" s="0" t="n">
        <f aca="false">$A52-$G$4-1</f>
        <v>16</v>
      </c>
      <c r="C52" s="0" t="n">
        <f aca="false">IF(B52&lt;0,-1,MOD(B52,$B$8+$B$10))</f>
        <v>16</v>
      </c>
      <c r="D52" s="0" t="n">
        <f aca="false">IF(B52&lt;0,0,INT(B52/($B$8+$B$10)))</f>
        <v>0</v>
      </c>
      <c r="E52" s="0" t="n">
        <f aca="false">IF($A52&lt;=$G$4,$E$4,$E$4*(1-$H$4)^(D52+1))</f>
        <v>12000</v>
      </c>
      <c r="F52" s="13" t="n">
        <f aca="false">IF($A52&lt;=$G$4,$E$4*$F$4/4,IF(C52&gt;=$B$8+$B$9,E52*$B$4*(1+$B$5)^(($G$4+$B$8+D52*($B$8+$B$10))/4)/4,0))</f>
        <v>1062321.38407794</v>
      </c>
      <c r="G52" s="13" t="n">
        <f aca="false">IF($A52&lt;=$G$4,$E$4*$F$4,IF(C52&gt;=$B$8,E52*$B$4*(1+$B$5)^(($G$4+$B$8+D52*($B$8+$B$10))/4),0))</f>
        <v>4249285.53631174</v>
      </c>
      <c r="H52" s="13" t="n">
        <f aca="false">IF($A52&lt;=$G$4,0,IF(C52=0,E52*$B$6*(1+$B$7)^(($G$4+D52*($B$8+$B$10))/4),0)+IF(C52=$B$8,$B$11*$B$4*(1+$B$5)^(($G$4+$B$8+D52*($B$8+$B$10))/4)*E52,0))</f>
        <v>0</v>
      </c>
      <c r="I52" s="23" t="n">
        <f aca="false">IF($A52&lt;=$G$4,0,IF(C52&lt;$B$8,E52,0))</f>
        <v>0</v>
      </c>
      <c r="J52" s="23" t="n">
        <f aca="false">$A52-$G$5-1</f>
        <v>22</v>
      </c>
      <c r="K52" s="23" t="n">
        <f aca="false">IF(J52&lt;0,-1,MOD(J52,$B$8+$B$10))</f>
        <v>22</v>
      </c>
      <c r="L52" s="23" t="n">
        <f aca="false">IF(J52&lt;0,0,INT(J52/($B$8+$B$10)))</f>
        <v>0</v>
      </c>
      <c r="M52" s="23" t="n">
        <f aca="false">IF($A52&lt;=$G$5,$E$5,$E$5*(1-$H$5)^(L52+1))</f>
        <v>0</v>
      </c>
      <c r="N52" s="13" t="n">
        <f aca="false">IF($A52&lt;=$G$5,$E$5*$F$5/4,IF(K52&gt;=$B$8+$B$9,M52*$B$4*(1+$B$5)^(($G$5+$B$8+L52*($B$8+$B$10))/4)/4,0))</f>
        <v>0</v>
      </c>
      <c r="O52" s="13" t="n">
        <f aca="false">IF($A52&lt;=$G$5,$E$5*$F$5,IF(K52&gt;=$B$8,M52*$B$4*(1+$B$5)^(($G$5+$B$8+L52*($B$8+$B$10))/4),0))</f>
        <v>0</v>
      </c>
      <c r="P52" s="13" t="n">
        <f aca="false">IF($A52&lt;=$G$5,0,IF(K52=0,M52*$B$6*(1+$B$7)^(($G$5+L52*($B$8+$B$10))/4),0)+IF(K52=$B$8,$B$11*$B$4*(1+$B$5)^(($G$5+$B$8+L52*($B$8+$B$10))/4)*M52,0))</f>
        <v>0</v>
      </c>
      <c r="Q52" s="23" t="n">
        <f aca="false">IF($A52&lt;=$G$5,0,IF(K52&lt;$B$8,M52,0))</f>
        <v>0</v>
      </c>
      <c r="R52" s="23" t="n">
        <f aca="false">$A52-$G$6-1</f>
        <v>22</v>
      </c>
      <c r="S52" s="23" t="n">
        <f aca="false">IF(R52&lt;0,-1,MOD(R52,$B$8+$B$10))</f>
        <v>22</v>
      </c>
      <c r="T52" s="23" t="n">
        <f aca="false">IF(R52&lt;0,0,INT(R52/($B$8+$B$10)))</f>
        <v>0</v>
      </c>
      <c r="U52" s="23" t="n">
        <f aca="false">IF($A52&lt;=$G$6,$E$6,$E$6*(1-$H$6)^(T52+1))</f>
        <v>0</v>
      </c>
      <c r="V52" s="13" t="n">
        <f aca="false">IF($A52&lt;=$G$6,$E$6*$F$6/4,IF(S52&gt;=$B$8+$B$9,U52*$B$4*(1+$B$5)^(($G$6+$B$8+T52*($B$8+$B$10))/4)/4,0))</f>
        <v>0</v>
      </c>
      <c r="W52" s="13" t="n">
        <f aca="false">IF($A52&lt;=$G$6,$E$6*$F$6,IF(S52&gt;=$B$8,U52*$B$4*(1+$B$5)^(($G$6+$B$8+T52*($B$8+$B$10))/4),0))</f>
        <v>0</v>
      </c>
      <c r="X52" s="13" t="n">
        <f aca="false">IF($A52&lt;=$G$6,0,IF(S52=0,U52*$B$6*(1+$B$7)^(($G$6+T52*($B$8+$B$10))/4),0)+IF(S52=$B$8,$B$11*$B$4*(1+$B$5)^(($G$6+$B$8+T52*($B$8+$B$10))/4)*U52,0))</f>
        <v>0</v>
      </c>
      <c r="Y52" s="23" t="n">
        <f aca="false">IF($A52&lt;=$G$6,0,IF(S52&lt;$B$8,U52,0))</f>
        <v>0</v>
      </c>
      <c r="Z52" s="23" t="n">
        <f aca="false">$A52-$G$7-1</f>
        <v>22</v>
      </c>
      <c r="AA52" s="23" t="n">
        <f aca="false">IF(Z52&lt;0,-1,MOD(Z52,$B$8+$B$10))</f>
        <v>22</v>
      </c>
      <c r="AB52" s="23" t="n">
        <f aca="false">IF(Z52&lt;0,0,INT(Z52/($B$8+$B$10)))</f>
        <v>0</v>
      </c>
      <c r="AC52" s="23" t="n">
        <f aca="false">IF($A52&lt;=$G$7,$E$7,$E$7*(1-$H$7)^(AB52+1))</f>
        <v>0</v>
      </c>
      <c r="AD52" s="13" t="n">
        <f aca="false">IF($A52&lt;=$G$7,$E$7*$F$7/4,IF(AA52&gt;=$B$8+$B$9,AC52*$B$4*(1+$B$5)^(($G$7+$B$8+AB52*($B$8+$B$10))/4)/4,0))</f>
        <v>0</v>
      </c>
      <c r="AE52" s="13" t="n">
        <f aca="false">IF($A52&lt;=$G$7,$E$7*$F$7,IF(AA52&gt;=$B$8,AC52*$B$4*(1+$B$5)^(($G$7+$B$8+AB52*($B$8+$B$10))/4),0))</f>
        <v>0</v>
      </c>
      <c r="AF52" s="13" t="n">
        <f aca="false">IF($A52&lt;=$G$7,0,IF(AA52=0,AC52*$B$6*(1+$B$7)^(($G$7+AB52*($B$8+$B$10))/4),0)+IF(AA52=$B$8,$B$11*$B$4*(1+$B$5)^(($G$7+$B$8+AB52*($B$8+$B$10))/4)*AC52,0))</f>
        <v>0</v>
      </c>
      <c r="AG52" s="23" t="n">
        <f aca="false">IF($A52&lt;=$G$7,0,IF(AA52&lt;$B$8,AC52,0))</f>
        <v>0</v>
      </c>
      <c r="AH52" s="23" t="n">
        <f aca="false">$A52-$G$8-1</f>
        <v>22</v>
      </c>
      <c r="AI52" s="23" t="n">
        <f aca="false">IF(AH52&lt;0,-1,MOD(AH52,$B$8+$B$10))</f>
        <v>22</v>
      </c>
      <c r="AJ52" s="23" t="n">
        <f aca="false">IF(AH52&lt;0,0,INT(AH52/($B$8+$B$10)))</f>
        <v>0</v>
      </c>
      <c r="AK52" s="23" t="n">
        <f aca="false">IF($A52&lt;=$G$8,$E$8,$E$8*(1-$H$8)^(AJ52+1))</f>
        <v>0</v>
      </c>
      <c r="AL52" s="13" t="n">
        <f aca="false">IF($A52&lt;=$G$8,$E$8*$F$8/4,IF(AI52&gt;=$B$8+$B$9,AK52*$B$4*(1+$B$5)^(($G$8+$B$8+AJ52*($B$8+$B$10))/4)/4,0))</f>
        <v>0</v>
      </c>
      <c r="AM52" s="13" t="n">
        <f aca="false">IF($A52&lt;=$G$8,$E$8*$F$8,IF(AI52&gt;=$B$8,AK52*$B$4*(1+$B$5)^(($G$8+$B$8+AJ52*($B$8+$B$10))/4),0))</f>
        <v>0</v>
      </c>
      <c r="AN52" s="13" t="n">
        <f aca="false">IF($A52&lt;=$G$8,0,IF(AI52=0,AK52*$B$6*(1+$B$7)^(($G$8+AJ52*($B$8+$B$10))/4),0)+IF(AI52=$B$8,$B$11*$B$4*(1+$B$5)^(($G$8+$B$8+AJ52*($B$8+$B$10))/4)*AK52,0))</f>
        <v>0</v>
      </c>
      <c r="AO52" s="23" t="n">
        <f aca="false">IF($A52&lt;=$G$8,0,IF(AI52&lt;$B$8,AK52,0))</f>
        <v>0</v>
      </c>
      <c r="AP52" s="13" t="n">
        <f aca="false">F52+N52+V52+AD52+AL52</f>
        <v>1062321.38407794</v>
      </c>
      <c r="AQ52" s="13" t="n">
        <f aca="false">G52+O52+W52+AE52+AM52</f>
        <v>4249285.53631174</v>
      </c>
      <c r="AR52" s="13" t="n">
        <f aca="false">H52+P52+X52+AF52+AN52+IF($A52=$B$15,$B$14,0)</f>
        <v>0</v>
      </c>
      <c r="AS52" s="23" t="n">
        <f aca="false">I52+Q52+Y52+AG52+AO52</f>
        <v>0</v>
      </c>
      <c r="AT52" s="13" t="n">
        <f aca="false">AP52*(1-$B$12)-AS52*$B$13/4</f>
        <v>998582.101033259</v>
      </c>
      <c r="AU52" s="13" t="n">
        <f aca="false">IF($A52&lt;=$B$23,$B$22*$E$4/$B$23+$E$4*$B$13/4,0)</f>
        <v>0</v>
      </c>
      <c r="AV52" s="13" t="n">
        <f aca="false">AT52-AR52-AU52</f>
        <v>998582.101033259</v>
      </c>
      <c r="AW52" s="23" t="n">
        <f aca="false">(1+$B$16)^(-$A52/4)</f>
        <v>0.651029467887613</v>
      </c>
      <c r="AX52" s="13" t="n">
        <f aca="false">AV52*AW52</f>
        <v>650106.373877777</v>
      </c>
      <c r="AY52" s="13" t="n">
        <f aca="false">AV52</f>
        <v>998582.101033259</v>
      </c>
    </row>
    <row r="53" customFormat="false" ht="15" hidden="false" customHeight="false" outlineLevel="0" collapsed="false">
      <c r="A53" s="0" t="n">
        <v>24</v>
      </c>
      <c r="B53" s="0" t="n">
        <f aca="false">$A53-$G$4-1</f>
        <v>17</v>
      </c>
      <c r="C53" s="0" t="n">
        <f aca="false">IF(B53&lt;0,-1,MOD(B53,$B$8+$B$10))</f>
        <v>17</v>
      </c>
      <c r="D53" s="0" t="n">
        <f aca="false">IF(B53&lt;0,0,INT(B53/($B$8+$B$10)))</f>
        <v>0</v>
      </c>
      <c r="E53" s="0" t="n">
        <f aca="false">IF($A53&lt;=$G$4,$E$4,$E$4*(1-$H$4)^(D53+1))</f>
        <v>12000</v>
      </c>
      <c r="F53" s="13" t="n">
        <f aca="false">IF($A53&lt;=$G$4,$E$4*$F$4/4,IF(C53&gt;=$B$8+$B$9,E53*$B$4*(1+$B$5)^(($G$4+$B$8+D53*($B$8+$B$10))/4)/4,0))</f>
        <v>1062321.38407794</v>
      </c>
      <c r="G53" s="13" t="n">
        <f aca="false">IF($A53&lt;=$G$4,$E$4*$F$4,IF(C53&gt;=$B$8,E53*$B$4*(1+$B$5)^(($G$4+$B$8+D53*($B$8+$B$10))/4),0))</f>
        <v>4249285.53631174</v>
      </c>
      <c r="H53" s="13" t="n">
        <f aca="false">IF($A53&lt;=$G$4,0,IF(C53=0,E53*$B$6*(1+$B$7)^(($G$4+D53*($B$8+$B$10))/4),0)+IF(C53=$B$8,$B$11*$B$4*(1+$B$5)^(($G$4+$B$8+D53*($B$8+$B$10))/4)*E53,0))</f>
        <v>0</v>
      </c>
      <c r="I53" s="23" t="n">
        <f aca="false">IF($A53&lt;=$G$4,0,IF(C53&lt;$B$8,E53,0))</f>
        <v>0</v>
      </c>
      <c r="J53" s="23" t="n">
        <f aca="false">$A53-$G$5-1</f>
        <v>23</v>
      </c>
      <c r="K53" s="23" t="n">
        <f aca="false">IF(J53&lt;0,-1,MOD(J53,$B$8+$B$10))</f>
        <v>23</v>
      </c>
      <c r="L53" s="23" t="n">
        <f aca="false">IF(J53&lt;0,0,INT(J53/($B$8+$B$10)))</f>
        <v>0</v>
      </c>
      <c r="M53" s="23" t="n">
        <f aca="false">IF($A53&lt;=$G$5,$E$5,$E$5*(1-$H$5)^(L53+1))</f>
        <v>0</v>
      </c>
      <c r="N53" s="13" t="n">
        <f aca="false">IF($A53&lt;=$G$5,$E$5*$F$5/4,IF(K53&gt;=$B$8+$B$9,M53*$B$4*(1+$B$5)^(($G$5+$B$8+L53*($B$8+$B$10))/4)/4,0))</f>
        <v>0</v>
      </c>
      <c r="O53" s="13" t="n">
        <f aca="false">IF($A53&lt;=$G$5,$E$5*$F$5,IF(K53&gt;=$B$8,M53*$B$4*(1+$B$5)^(($G$5+$B$8+L53*($B$8+$B$10))/4),0))</f>
        <v>0</v>
      </c>
      <c r="P53" s="13" t="n">
        <f aca="false">IF($A53&lt;=$G$5,0,IF(K53=0,M53*$B$6*(1+$B$7)^(($G$5+L53*($B$8+$B$10))/4),0)+IF(K53=$B$8,$B$11*$B$4*(1+$B$5)^(($G$5+$B$8+L53*($B$8+$B$10))/4)*M53,0))</f>
        <v>0</v>
      </c>
      <c r="Q53" s="23" t="n">
        <f aca="false">IF($A53&lt;=$G$5,0,IF(K53&lt;$B$8,M53,0))</f>
        <v>0</v>
      </c>
      <c r="R53" s="23" t="n">
        <f aca="false">$A53-$G$6-1</f>
        <v>23</v>
      </c>
      <c r="S53" s="23" t="n">
        <f aca="false">IF(R53&lt;0,-1,MOD(R53,$B$8+$B$10))</f>
        <v>23</v>
      </c>
      <c r="T53" s="23" t="n">
        <f aca="false">IF(R53&lt;0,0,INT(R53/($B$8+$B$10)))</f>
        <v>0</v>
      </c>
      <c r="U53" s="23" t="n">
        <f aca="false">IF($A53&lt;=$G$6,$E$6,$E$6*(1-$H$6)^(T53+1))</f>
        <v>0</v>
      </c>
      <c r="V53" s="13" t="n">
        <f aca="false">IF($A53&lt;=$G$6,$E$6*$F$6/4,IF(S53&gt;=$B$8+$B$9,U53*$B$4*(1+$B$5)^(($G$6+$B$8+T53*($B$8+$B$10))/4)/4,0))</f>
        <v>0</v>
      </c>
      <c r="W53" s="13" t="n">
        <f aca="false">IF($A53&lt;=$G$6,$E$6*$F$6,IF(S53&gt;=$B$8,U53*$B$4*(1+$B$5)^(($G$6+$B$8+T53*($B$8+$B$10))/4),0))</f>
        <v>0</v>
      </c>
      <c r="X53" s="13" t="n">
        <f aca="false">IF($A53&lt;=$G$6,0,IF(S53=0,U53*$B$6*(1+$B$7)^(($G$6+T53*($B$8+$B$10))/4),0)+IF(S53=$B$8,$B$11*$B$4*(1+$B$5)^(($G$6+$B$8+T53*($B$8+$B$10))/4)*U53,0))</f>
        <v>0</v>
      </c>
      <c r="Y53" s="23" t="n">
        <f aca="false">IF($A53&lt;=$G$6,0,IF(S53&lt;$B$8,U53,0))</f>
        <v>0</v>
      </c>
      <c r="Z53" s="23" t="n">
        <f aca="false">$A53-$G$7-1</f>
        <v>23</v>
      </c>
      <c r="AA53" s="23" t="n">
        <f aca="false">IF(Z53&lt;0,-1,MOD(Z53,$B$8+$B$10))</f>
        <v>23</v>
      </c>
      <c r="AB53" s="23" t="n">
        <f aca="false">IF(Z53&lt;0,0,INT(Z53/($B$8+$B$10)))</f>
        <v>0</v>
      </c>
      <c r="AC53" s="23" t="n">
        <f aca="false">IF($A53&lt;=$G$7,$E$7,$E$7*(1-$H$7)^(AB53+1))</f>
        <v>0</v>
      </c>
      <c r="AD53" s="13" t="n">
        <f aca="false">IF($A53&lt;=$G$7,$E$7*$F$7/4,IF(AA53&gt;=$B$8+$B$9,AC53*$B$4*(1+$B$5)^(($G$7+$B$8+AB53*($B$8+$B$10))/4)/4,0))</f>
        <v>0</v>
      </c>
      <c r="AE53" s="13" t="n">
        <f aca="false">IF($A53&lt;=$G$7,$E$7*$F$7,IF(AA53&gt;=$B$8,AC53*$B$4*(1+$B$5)^(($G$7+$B$8+AB53*($B$8+$B$10))/4),0))</f>
        <v>0</v>
      </c>
      <c r="AF53" s="13" t="n">
        <f aca="false">IF($A53&lt;=$G$7,0,IF(AA53=0,AC53*$B$6*(1+$B$7)^(($G$7+AB53*($B$8+$B$10))/4),0)+IF(AA53=$B$8,$B$11*$B$4*(1+$B$5)^(($G$7+$B$8+AB53*($B$8+$B$10))/4)*AC53,0))</f>
        <v>0</v>
      </c>
      <c r="AG53" s="23" t="n">
        <f aca="false">IF($A53&lt;=$G$7,0,IF(AA53&lt;$B$8,AC53,0))</f>
        <v>0</v>
      </c>
      <c r="AH53" s="23" t="n">
        <f aca="false">$A53-$G$8-1</f>
        <v>23</v>
      </c>
      <c r="AI53" s="23" t="n">
        <f aca="false">IF(AH53&lt;0,-1,MOD(AH53,$B$8+$B$10))</f>
        <v>23</v>
      </c>
      <c r="AJ53" s="23" t="n">
        <f aca="false">IF(AH53&lt;0,0,INT(AH53/($B$8+$B$10)))</f>
        <v>0</v>
      </c>
      <c r="AK53" s="23" t="n">
        <f aca="false">IF($A53&lt;=$G$8,$E$8,$E$8*(1-$H$8)^(AJ53+1))</f>
        <v>0</v>
      </c>
      <c r="AL53" s="13" t="n">
        <f aca="false">IF($A53&lt;=$G$8,$E$8*$F$8/4,IF(AI53&gt;=$B$8+$B$9,AK53*$B$4*(1+$B$5)^(($G$8+$B$8+AJ53*($B$8+$B$10))/4)/4,0))</f>
        <v>0</v>
      </c>
      <c r="AM53" s="13" t="n">
        <f aca="false">IF($A53&lt;=$G$8,$E$8*$F$8,IF(AI53&gt;=$B$8,AK53*$B$4*(1+$B$5)^(($G$8+$B$8+AJ53*($B$8+$B$10))/4),0))</f>
        <v>0</v>
      </c>
      <c r="AN53" s="13" t="n">
        <f aca="false">IF($A53&lt;=$G$8,0,IF(AI53=0,AK53*$B$6*(1+$B$7)^(($G$8+AJ53*($B$8+$B$10))/4),0)+IF(AI53=$B$8,$B$11*$B$4*(1+$B$5)^(($G$8+$B$8+AJ53*($B$8+$B$10))/4)*AK53,0))</f>
        <v>0</v>
      </c>
      <c r="AO53" s="23" t="n">
        <f aca="false">IF($A53&lt;=$G$8,0,IF(AI53&lt;$B$8,AK53,0))</f>
        <v>0</v>
      </c>
      <c r="AP53" s="13" t="n">
        <f aca="false">F53+N53+V53+AD53+AL53</f>
        <v>1062321.38407794</v>
      </c>
      <c r="AQ53" s="13" t="n">
        <f aca="false">G53+O53+W53+AE53+AM53</f>
        <v>4249285.53631174</v>
      </c>
      <c r="AR53" s="13" t="n">
        <f aca="false">H53+P53+X53+AF53+AN53+IF($A53=$B$15,$B$14,0)</f>
        <v>0</v>
      </c>
      <c r="AS53" s="23" t="n">
        <f aca="false">I53+Q53+Y53+AG53+AO53</f>
        <v>0</v>
      </c>
      <c r="AT53" s="13" t="n">
        <f aca="false">AP53*(1-$B$12)-AS53*$B$13/4</f>
        <v>998582.101033259</v>
      </c>
      <c r="AU53" s="13" t="n">
        <f aca="false">IF($A53&lt;=$B$23,$B$22*$E$4/$B$23+$E$4*$B$13/4,0)</f>
        <v>0</v>
      </c>
      <c r="AV53" s="13" t="n">
        <f aca="false">AT53-AR53-AU53</f>
        <v>998582.101033259</v>
      </c>
      <c r="AW53" s="23" t="n">
        <f aca="false">(1+$B$16)^(-$A53/4)</f>
        <v>0.638993333111354</v>
      </c>
      <c r="AX53" s="13" t="n">
        <f aca="false">AV53*AW53</f>
        <v>638087.305124581</v>
      </c>
      <c r="AY53" s="13" t="n">
        <f aca="false">AV53</f>
        <v>998582.101033259</v>
      </c>
    </row>
    <row r="54" customFormat="false" ht="15" hidden="false" customHeight="false" outlineLevel="0" collapsed="false">
      <c r="A54" s="0" t="n">
        <v>25</v>
      </c>
      <c r="B54" s="0" t="n">
        <f aca="false">$A54-$G$4-1</f>
        <v>18</v>
      </c>
      <c r="C54" s="0" t="n">
        <f aca="false">IF(B54&lt;0,-1,MOD(B54,$B$8+$B$10))</f>
        <v>18</v>
      </c>
      <c r="D54" s="0" t="n">
        <f aca="false">IF(B54&lt;0,0,INT(B54/($B$8+$B$10)))</f>
        <v>0</v>
      </c>
      <c r="E54" s="0" t="n">
        <f aca="false">IF($A54&lt;=$G$4,$E$4,$E$4*(1-$H$4)^(D54+1))</f>
        <v>12000</v>
      </c>
      <c r="F54" s="13" t="n">
        <f aca="false">IF($A54&lt;=$G$4,$E$4*$F$4/4,IF(C54&gt;=$B$8+$B$9,E54*$B$4*(1+$B$5)^(($G$4+$B$8+D54*($B$8+$B$10))/4)/4,0))</f>
        <v>1062321.38407794</v>
      </c>
      <c r="G54" s="13" t="n">
        <f aca="false">IF($A54&lt;=$G$4,$E$4*$F$4,IF(C54&gt;=$B$8,E54*$B$4*(1+$B$5)^(($G$4+$B$8+D54*($B$8+$B$10))/4),0))</f>
        <v>4249285.53631174</v>
      </c>
      <c r="H54" s="13" t="n">
        <f aca="false">IF($A54&lt;=$G$4,0,IF(C54=0,E54*$B$6*(1+$B$7)^(($G$4+D54*($B$8+$B$10))/4),0)+IF(C54=$B$8,$B$11*$B$4*(1+$B$5)^(($G$4+$B$8+D54*($B$8+$B$10))/4)*E54,0))</f>
        <v>0</v>
      </c>
      <c r="I54" s="23" t="n">
        <f aca="false">IF($A54&lt;=$G$4,0,IF(C54&lt;$B$8,E54,0))</f>
        <v>0</v>
      </c>
      <c r="J54" s="23" t="n">
        <f aca="false">$A54-$G$5-1</f>
        <v>24</v>
      </c>
      <c r="K54" s="23" t="n">
        <f aca="false">IF(J54&lt;0,-1,MOD(J54,$B$8+$B$10))</f>
        <v>24</v>
      </c>
      <c r="L54" s="23" t="n">
        <f aca="false">IF(J54&lt;0,0,INT(J54/($B$8+$B$10)))</f>
        <v>0</v>
      </c>
      <c r="M54" s="23" t="n">
        <f aca="false">IF($A54&lt;=$G$5,$E$5,$E$5*(1-$H$5)^(L54+1))</f>
        <v>0</v>
      </c>
      <c r="N54" s="13" t="n">
        <f aca="false">IF($A54&lt;=$G$5,$E$5*$F$5/4,IF(K54&gt;=$B$8+$B$9,M54*$B$4*(1+$B$5)^(($G$5+$B$8+L54*($B$8+$B$10))/4)/4,0))</f>
        <v>0</v>
      </c>
      <c r="O54" s="13" t="n">
        <f aca="false">IF($A54&lt;=$G$5,$E$5*$F$5,IF(K54&gt;=$B$8,M54*$B$4*(1+$B$5)^(($G$5+$B$8+L54*($B$8+$B$10))/4),0))</f>
        <v>0</v>
      </c>
      <c r="P54" s="13" t="n">
        <f aca="false">IF($A54&lt;=$G$5,0,IF(K54=0,M54*$B$6*(1+$B$7)^(($G$5+L54*($B$8+$B$10))/4),0)+IF(K54=$B$8,$B$11*$B$4*(1+$B$5)^(($G$5+$B$8+L54*($B$8+$B$10))/4)*M54,0))</f>
        <v>0</v>
      </c>
      <c r="Q54" s="23" t="n">
        <f aca="false">IF($A54&lt;=$G$5,0,IF(K54&lt;$B$8,M54,0))</f>
        <v>0</v>
      </c>
      <c r="R54" s="23" t="n">
        <f aca="false">$A54-$G$6-1</f>
        <v>24</v>
      </c>
      <c r="S54" s="23" t="n">
        <f aca="false">IF(R54&lt;0,-1,MOD(R54,$B$8+$B$10))</f>
        <v>24</v>
      </c>
      <c r="T54" s="23" t="n">
        <f aca="false">IF(R54&lt;0,0,INT(R54/($B$8+$B$10)))</f>
        <v>0</v>
      </c>
      <c r="U54" s="23" t="n">
        <f aca="false">IF($A54&lt;=$G$6,$E$6,$E$6*(1-$H$6)^(T54+1))</f>
        <v>0</v>
      </c>
      <c r="V54" s="13" t="n">
        <f aca="false">IF($A54&lt;=$G$6,$E$6*$F$6/4,IF(S54&gt;=$B$8+$B$9,U54*$B$4*(1+$B$5)^(($G$6+$B$8+T54*($B$8+$B$10))/4)/4,0))</f>
        <v>0</v>
      </c>
      <c r="W54" s="13" t="n">
        <f aca="false">IF($A54&lt;=$G$6,$E$6*$F$6,IF(S54&gt;=$B$8,U54*$B$4*(1+$B$5)^(($G$6+$B$8+T54*($B$8+$B$10))/4),0))</f>
        <v>0</v>
      </c>
      <c r="X54" s="13" t="n">
        <f aca="false">IF($A54&lt;=$G$6,0,IF(S54=0,U54*$B$6*(1+$B$7)^(($G$6+T54*($B$8+$B$10))/4),0)+IF(S54=$B$8,$B$11*$B$4*(1+$B$5)^(($G$6+$B$8+T54*($B$8+$B$10))/4)*U54,0))</f>
        <v>0</v>
      </c>
      <c r="Y54" s="23" t="n">
        <f aca="false">IF($A54&lt;=$G$6,0,IF(S54&lt;$B$8,U54,0))</f>
        <v>0</v>
      </c>
      <c r="Z54" s="23" t="n">
        <f aca="false">$A54-$G$7-1</f>
        <v>24</v>
      </c>
      <c r="AA54" s="23" t="n">
        <f aca="false">IF(Z54&lt;0,-1,MOD(Z54,$B$8+$B$10))</f>
        <v>24</v>
      </c>
      <c r="AB54" s="23" t="n">
        <f aca="false">IF(Z54&lt;0,0,INT(Z54/($B$8+$B$10)))</f>
        <v>0</v>
      </c>
      <c r="AC54" s="23" t="n">
        <f aca="false">IF($A54&lt;=$G$7,$E$7,$E$7*(1-$H$7)^(AB54+1))</f>
        <v>0</v>
      </c>
      <c r="AD54" s="13" t="n">
        <f aca="false">IF($A54&lt;=$G$7,$E$7*$F$7/4,IF(AA54&gt;=$B$8+$B$9,AC54*$B$4*(1+$B$5)^(($G$7+$B$8+AB54*($B$8+$B$10))/4)/4,0))</f>
        <v>0</v>
      </c>
      <c r="AE54" s="13" t="n">
        <f aca="false">IF($A54&lt;=$G$7,$E$7*$F$7,IF(AA54&gt;=$B$8,AC54*$B$4*(1+$B$5)^(($G$7+$B$8+AB54*($B$8+$B$10))/4),0))</f>
        <v>0</v>
      </c>
      <c r="AF54" s="13" t="n">
        <f aca="false">IF($A54&lt;=$G$7,0,IF(AA54=0,AC54*$B$6*(1+$B$7)^(($G$7+AB54*($B$8+$B$10))/4),0)+IF(AA54=$B$8,$B$11*$B$4*(1+$B$5)^(($G$7+$B$8+AB54*($B$8+$B$10))/4)*AC54,0))</f>
        <v>0</v>
      </c>
      <c r="AG54" s="23" t="n">
        <f aca="false">IF($A54&lt;=$G$7,0,IF(AA54&lt;$B$8,AC54,0))</f>
        <v>0</v>
      </c>
      <c r="AH54" s="23" t="n">
        <f aca="false">$A54-$G$8-1</f>
        <v>24</v>
      </c>
      <c r="AI54" s="23" t="n">
        <f aca="false">IF(AH54&lt;0,-1,MOD(AH54,$B$8+$B$10))</f>
        <v>24</v>
      </c>
      <c r="AJ54" s="23" t="n">
        <f aca="false">IF(AH54&lt;0,0,INT(AH54/($B$8+$B$10)))</f>
        <v>0</v>
      </c>
      <c r="AK54" s="23" t="n">
        <f aca="false">IF($A54&lt;=$G$8,$E$8,$E$8*(1-$H$8)^(AJ54+1))</f>
        <v>0</v>
      </c>
      <c r="AL54" s="13" t="n">
        <f aca="false">IF($A54&lt;=$G$8,$E$8*$F$8/4,IF(AI54&gt;=$B$8+$B$9,AK54*$B$4*(1+$B$5)^(($G$8+$B$8+AJ54*($B$8+$B$10))/4)/4,0))</f>
        <v>0</v>
      </c>
      <c r="AM54" s="13" t="n">
        <f aca="false">IF($A54&lt;=$G$8,$E$8*$F$8,IF(AI54&gt;=$B$8,AK54*$B$4*(1+$B$5)^(($G$8+$B$8+AJ54*($B$8+$B$10))/4),0))</f>
        <v>0</v>
      </c>
      <c r="AN54" s="13" t="n">
        <f aca="false">IF($A54&lt;=$G$8,0,IF(AI54=0,AK54*$B$6*(1+$B$7)^(($G$8+AJ54*($B$8+$B$10))/4),0)+IF(AI54=$B$8,$B$11*$B$4*(1+$B$5)^(($G$8+$B$8+AJ54*($B$8+$B$10))/4)*AK54,0))</f>
        <v>0</v>
      </c>
      <c r="AO54" s="23" t="n">
        <f aca="false">IF($A54&lt;=$G$8,0,IF(AI54&lt;$B$8,AK54,0))</f>
        <v>0</v>
      </c>
      <c r="AP54" s="13" t="n">
        <f aca="false">F54+N54+V54+AD54+AL54</f>
        <v>1062321.38407794</v>
      </c>
      <c r="AQ54" s="13" t="n">
        <f aca="false">G54+O54+W54+AE54+AM54</f>
        <v>4249285.53631174</v>
      </c>
      <c r="AR54" s="13" t="n">
        <f aca="false">H54+P54+X54+AF54+AN54+IF($A54=$B$15,$B$14,0)</f>
        <v>0</v>
      </c>
      <c r="AS54" s="23" t="n">
        <f aca="false">I54+Q54+Y54+AG54+AO54</f>
        <v>0</v>
      </c>
      <c r="AT54" s="13" t="n">
        <f aca="false">AP54*(1-$B$12)-AS54*$B$13/4</f>
        <v>998582.101033259</v>
      </c>
      <c r="AU54" s="13" t="n">
        <f aca="false">IF($A54&lt;=$B$23,$B$22*$E$4/$B$23+$E$4*$B$13/4,0)</f>
        <v>0</v>
      </c>
      <c r="AV54" s="13" t="n">
        <f aca="false">AT54-AR54-AU54</f>
        <v>998582.101033259</v>
      </c>
      <c r="AW54" s="23" t="n">
        <f aca="false">(1+$B$16)^(-$A54/4)</f>
        <v>0.627179720582548</v>
      </c>
      <c r="AX54" s="13" t="n">
        <f aca="false">AV54*AW54</f>
        <v>626290.443104773</v>
      </c>
      <c r="AY54" s="13" t="n">
        <f aca="false">AV54</f>
        <v>998582.101033259</v>
      </c>
    </row>
    <row r="55" customFormat="false" ht="15" hidden="false" customHeight="false" outlineLevel="0" collapsed="false">
      <c r="A55" s="0" t="n">
        <v>26</v>
      </c>
      <c r="B55" s="0" t="n">
        <f aca="false">$A55-$G$4-1</f>
        <v>19</v>
      </c>
      <c r="C55" s="0" t="n">
        <f aca="false">IF(B55&lt;0,-1,MOD(B55,$B$8+$B$10))</f>
        <v>19</v>
      </c>
      <c r="D55" s="0" t="n">
        <f aca="false">IF(B55&lt;0,0,INT(B55/($B$8+$B$10)))</f>
        <v>0</v>
      </c>
      <c r="E55" s="0" t="n">
        <f aca="false">IF($A55&lt;=$G$4,$E$4,$E$4*(1-$H$4)^(D55+1))</f>
        <v>12000</v>
      </c>
      <c r="F55" s="13" t="n">
        <f aca="false">IF($A55&lt;=$G$4,$E$4*$F$4/4,IF(C55&gt;=$B$8+$B$9,E55*$B$4*(1+$B$5)^(($G$4+$B$8+D55*($B$8+$B$10))/4)/4,0))</f>
        <v>1062321.38407794</v>
      </c>
      <c r="G55" s="13" t="n">
        <f aca="false">IF($A55&lt;=$G$4,$E$4*$F$4,IF(C55&gt;=$B$8,E55*$B$4*(1+$B$5)^(($G$4+$B$8+D55*($B$8+$B$10))/4),0))</f>
        <v>4249285.53631174</v>
      </c>
      <c r="H55" s="13" t="n">
        <f aca="false">IF($A55&lt;=$G$4,0,IF(C55=0,E55*$B$6*(1+$B$7)^(($G$4+D55*($B$8+$B$10))/4),0)+IF(C55=$B$8,$B$11*$B$4*(1+$B$5)^(($G$4+$B$8+D55*($B$8+$B$10))/4)*E55,0))</f>
        <v>0</v>
      </c>
      <c r="I55" s="23" t="n">
        <f aca="false">IF($A55&lt;=$G$4,0,IF(C55&lt;$B$8,E55,0))</f>
        <v>0</v>
      </c>
      <c r="J55" s="23" t="n">
        <f aca="false">$A55-$G$5-1</f>
        <v>25</v>
      </c>
      <c r="K55" s="23" t="n">
        <f aca="false">IF(J55&lt;0,-1,MOD(J55,$B$8+$B$10))</f>
        <v>25</v>
      </c>
      <c r="L55" s="23" t="n">
        <f aca="false">IF(J55&lt;0,0,INT(J55/($B$8+$B$10)))</f>
        <v>0</v>
      </c>
      <c r="M55" s="23" t="n">
        <f aca="false">IF($A55&lt;=$G$5,$E$5,$E$5*(1-$H$5)^(L55+1))</f>
        <v>0</v>
      </c>
      <c r="N55" s="13" t="n">
        <f aca="false">IF($A55&lt;=$G$5,$E$5*$F$5/4,IF(K55&gt;=$B$8+$B$9,M55*$B$4*(1+$B$5)^(($G$5+$B$8+L55*($B$8+$B$10))/4)/4,0))</f>
        <v>0</v>
      </c>
      <c r="O55" s="13" t="n">
        <f aca="false">IF($A55&lt;=$G$5,$E$5*$F$5,IF(K55&gt;=$B$8,M55*$B$4*(1+$B$5)^(($G$5+$B$8+L55*($B$8+$B$10))/4),0))</f>
        <v>0</v>
      </c>
      <c r="P55" s="13" t="n">
        <f aca="false">IF($A55&lt;=$G$5,0,IF(K55=0,M55*$B$6*(1+$B$7)^(($G$5+L55*($B$8+$B$10))/4),0)+IF(K55=$B$8,$B$11*$B$4*(1+$B$5)^(($G$5+$B$8+L55*($B$8+$B$10))/4)*M55,0))</f>
        <v>0</v>
      </c>
      <c r="Q55" s="23" t="n">
        <f aca="false">IF($A55&lt;=$G$5,0,IF(K55&lt;$B$8,M55,0))</f>
        <v>0</v>
      </c>
      <c r="R55" s="23" t="n">
        <f aca="false">$A55-$G$6-1</f>
        <v>25</v>
      </c>
      <c r="S55" s="23" t="n">
        <f aca="false">IF(R55&lt;0,-1,MOD(R55,$B$8+$B$10))</f>
        <v>25</v>
      </c>
      <c r="T55" s="23" t="n">
        <f aca="false">IF(R55&lt;0,0,INT(R55/($B$8+$B$10)))</f>
        <v>0</v>
      </c>
      <c r="U55" s="23" t="n">
        <f aca="false">IF($A55&lt;=$G$6,$E$6,$E$6*(1-$H$6)^(T55+1))</f>
        <v>0</v>
      </c>
      <c r="V55" s="13" t="n">
        <f aca="false">IF($A55&lt;=$G$6,$E$6*$F$6/4,IF(S55&gt;=$B$8+$B$9,U55*$B$4*(1+$B$5)^(($G$6+$B$8+T55*($B$8+$B$10))/4)/4,0))</f>
        <v>0</v>
      </c>
      <c r="W55" s="13" t="n">
        <f aca="false">IF($A55&lt;=$G$6,$E$6*$F$6,IF(S55&gt;=$B$8,U55*$B$4*(1+$B$5)^(($G$6+$B$8+T55*($B$8+$B$10))/4),0))</f>
        <v>0</v>
      </c>
      <c r="X55" s="13" t="n">
        <f aca="false">IF($A55&lt;=$G$6,0,IF(S55=0,U55*$B$6*(1+$B$7)^(($G$6+T55*($B$8+$B$10))/4),0)+IF(S55=$B$8,$B$11*$B$4*(1+$B$5)^(($G$6+$B$8+T55*($B$8+$B$10))/4)*U55,0))</f>
        <v>0</v>
      </c>
      <c r="Y55" s="23" t="n">
        <f aca="false">IF($A55&lt;=$G$6,0,IF(S55&lt;$B$8,U55,0))</f>
        <v>0</v>
      </c>
      <c r="Z55" s="23" t="n">
        <f aca="false">$A55-$G$7-1</f>
        <v>25</v>
      </c>
      <c r="AA55" s="23" t="n">
        <f aca="false">IF(Z55&lt;0,-1,MOD(Z55,$B$8+$B$10))</f>
        <v>25</v>
      </c>
      <c r="AB55" s="23" t="n">
        <f aca="false">IF(Z55&lt;0,0,INT(Z55/($B$8+$B$10)))</f>
        <v>0</v>
      </c>
      <c r="AC55" s="23" t="n">
        <f aca="false">IF($A55&lt;=$G$7,$E$7,$E$7*(1-$H$7)^(AB55+1))</f>
        <v>0</v>
      </c>
      <c r="AD55" s="13" t="n">
        <f aca="false">IF($A55&lt;=$G$7,$E$7*$F$7/4,IF(AA55&gt;=$B$8+$B$9,AC55*$B$4*(1+$B$5)^(($G$7+$B$8+AB55*($B$8+$B$10))/4)/4,0))</f>
        <v>0</v>
      </c>
      <c r="AE55" s="13" t="n">
        <f aca="false">IF($A55&lt;=$G$7,$E$7*$F$7,IF(AA55&gt;=$B$8,AC55*$B$4*(1+$B$5)^(($G$7+$B$8+AB55*($B$8+$B$10))/4),0))</f>
        <v>0</v>
      </c>
      <c r="AF55" s="13" t="n">
        <f aca="false">IF($A55&lt;=$G$7,0,IF(AA55=0,AC55*$B$6*(1+$B$7)^(($G$7+AB55*($B$8+$B$10))/4),0)+IF(AA55=$B$8,$B$11*$B$4*(1+$B$5)^(($G$7+$B$8+AB55*($B$8+$B$10))/4)*AC55,0))</f>
        <v>0</v>
      </c>
      <c r="AG55" s="23" t="n">
        <f aca="false">IF($A55&lt;=$G$7,0,IF(AA55&lt;$B$8,AC55,0))</f>
        <v>0</v>
      </c>
      <c r="AH55" s="23" t="n">
        <f aca="false">$A55-$G$8-1</f>
        <v>25</v>
      </c>
      <c r="AI55" s="23" t="n">
        <f aca="false">IF(AH55&lt;0,-1,MOD(AH55,$B$8+$B$10))</f>
        <v>25</v>
      </c>
      <c r="AJ55" s="23" t="n">
        <f aca="false">IF(AH55&lt;0,0,INT(AH55/($B$8+$B$10)))</f>
        <v>0</v>
      </c>
      <c r="AK55" s="23" t="n">
        <f aca="false">IF($A55&lt;=$G$8,$E$8,$E$8*(1-$H$8)^(AJ55+1))</f>
        <v>0</v>
      </c>
      <c r="AL55" s="13" t="n">
        <f aca="false">IF($A55&lt;=$G$8,$E$8*$F$8/4,IF(AI55&gt;=$B$8+$B$9,AK55*$B$4*(1+$B$5)^(($G$8+$B$8+AJ55*($B$8+$B$10))/4)/4,0))</f>
        <v>0</v>
      </c>
      <c r="AM55" s="13" t="n">
        <f aca="false">IF($A55&lt;=$G$8,$E$8*$F$8,IF(AI55&gt;=$B$8,AK55*$B$4*(1+$B$5)^(($G$8+$B$8+AJ55*($B$8+$B$10))/4),0))</f>
        <v>0</v>
      </c>
      <c r="AN55" s="13" t="n">
        <f aca="false">IF($A55&lt;=$G$8,0,IF(AI55=0,AK55*$B$6*(1+$B$7)^(($G$8+AJ55*($B$8+$B$10))/4),0)+IF(AI55=$B$8,$B$11*$B$4*(1+$B$5)^(($G$8+$B$8+AJ55*($B$8+$B$10))/4)*AK55,0))</f>
        <v>0</v>
      </c>
      <c r="AO55" s="23" t="n">
        <f aca="false">IF($A55&lt;=$G$8,0,IF(AI55&lt;$B$8,AK55,0))</f>
        <v>0</v>
      </c>
      <c r="AP55" s="13" t="n">
        <f aca="false">F55+N55+V55+AD55+AL55</f>
        <v>1062321.38407794</v>
      </c>
      <c r="AQ55" s="13" t="n">
        <f aca="false">G55+O55+W55+AE55+AM55</f>
        <v>4249285.53631174</v>
      </c>
      <c r="AR55" s="13" t="n">
        <f aca="false">H55+P55+X55+AF55+AN55+IF($A55=$B$15,$B$14,0)</f>
        <v>0</v>
      </c>
      <c r="AS55" s="23" t="n">
        <f aca="false">I55+Q55+Y55+AG55+AO55</f>
        <v>0</v>
      </c>
      <c r="AT55" s="13" t="n">
        <f aca="false">AP55*(1-$B$12)-AS55*$B$13/4</f>
        <v>998582.101033259</v>
      </c>
      <c r="AU55" s="13" t="n">
        <f aca="false">IF($A55&lt;=$B$23,$B$22*$E$4/$B$23+$E$4*$B$13/4,0)</f>
        <v>0</v>
      </c>
      <c r="AV55" s="13" t="n">
        <f aca="false">AT55-AR55-AU55</f>
        <v>998582.101033259</v>
      </c>
      <c r="AW55" s="23" t="n">
        <f aca="false">(1+$B$16)^(-$A55/4)</f>
        <v>0.615584516343389</v>
      </c>
      <c r="AX55" s="13" t="n">
        <f aca="false">AV55*AW55</f>
        <v>614711.679693724</v>
      </c>
      <c r="AY55" s="13" t="n">
        <f aca="false">AV55</f>
        <v>998582.101033259</v>
      </c>
    </row>
    <row r="56" customFormat="false" ht="15" hidden="false" customHeight="false" outlineLevel="0" collapsed="false">
      <c r="A56" s="0" t="n">
        <v>27</v>
      </c>
      <c r="B56" s="0" t="n">
        <f aca="false">$A56-$G$4-1</f>
        <v>20</v>
      </c>
      <c r="C56" s="0" t="n">
        <f aca="false">IF(B56&lt;0,-1,MOD(B56,$B$8+$B$10))</f>
        <v>20</v>
      </c>
      <c r="D56" s="0" t="n">
        <f aca="false">IF(B56&lt;0,0,INT(B56/($B$8+$B$10)))</f>
        <v>0</v>
      </c>
      <c r="E56" s="0" t="n">
        <f aca="false">IF($A56&lt;=$G$4,$E$4,$E$4*(1-$H$4)^(D56+1))</f>
        <v>12000</v>
      </c>
      <c r="F56" s="13" t="n">
        <f aca="false">IF($A56&lt;=$G$4,$E$4*$F$4/4,IF(C56&gt;=$B$8+$B$9,E56*$B$4*(1+$B$5)^(($G$4+$B$8+D56*($B$8+$B$10))/4)/4,0))</f>
        <v>1062321.38407794</v>
      </c>
      <c r="G56" s="13" t="n">
        <f aca="false">IF($A56&lt;=$G$4,$E$4*$F$4,IF(C56&gt;=$B$8,E56*$B$4*(1+$B$5)^(($G$4+$B$8+D56*($B$8+$B$10))/4),0))</f>
        <v>4249285.53631174</v>
      </c>
      <c r="H56" s="13" t="n">
        <f aca="false">IF($A56&lt;=$G$4,0,IF(C56=0,E56*$B$6*(1+$B$7)^(($G$4+D56*($B$8+$B$10))/4),0)+IF(C56=$B$8,$B$11*$B$4*(1+$B$5)^(($G$4+$B$8+D56*($B$8+$B$10))/4)*E56,0))</f>
        <v>0</v>
      </c>
      <c r="I56" s="23" t="n">
        <f aca="false">IF($A56&lt;=$G$4,0,IF(C56&lt;$B$8,E56,0))</f>
        <v>0</v>
      </c>
      <c r="J56" s="23" t="n">
        <f aca="false">$A56-$G$5-1</f>
        <v>26</v>
      </c>
      <c r="K56" s="23" t="n">
        <f aca="false">IF(J56&lt;0,-1,MOD(J56,$B$8+$B$10))</f>
        <v>26</v>
      </c>
      <c r="L56" s="23" t="n">
        <f aca="false">IF(J56&lt;0,0,INT(J56/($B$8+$B$10)))</f>
        <v>0</v>
      </c>
      <c r="M56" s="23" t="n">
        <f aca="false">IF($A56&lt;=$G$5,$E$5,$E$5*(1-$H$5)^(L56+1))</f>
        <v>0</v>
      </c>
      <c r="N56" s="13" t="n">
        <f aca="false">IF($A56&lt;=$G$5,$E$5*$F$5/4,IF(K56&gt;=$B$8+$B$9,M56*$B$4*(1+$B$5)^(($G$5+$B$8+L56*($B$8+$B$10))/4)/4,0))</f>
        <v>0</v>
      </c>
      <c r="O56" s="13" t="n">
        <f aca="false">IF($A56&lt;=$G$5,$E$5*$F$5,IF(K56&gt;=$B$8,M56*$B$4*(1+$B$5)^(($G$5+$B$8+L56*($B$8+$B$10))/4),0))</f>
        <v>0</v>
      </c>
      <c r="P56" s="13" t="n">
        <f aca="false">IF($A56&lt;=$G$5,0,IF(K56=0,M56*$B$6*(1+$B$7)^(($G$5+L56*($B$8+$B$10))/4),0)+IF(K56=$B$8,$B$11*$B$4*(1+$B$5)^(($G$5+$B$8+L56*($B$8+$B$10))/4)*M56,0))</f>
        <v>0</v>
      </c>
      <c r="Q56" s="23" t="n">
        <f aca="false">IF($A56&lt;=$G$5,0,IF(K56&lt;$B$8,M56,0))</f>
        <v>0</v>
      </c>
      <c r="R56" s="23" t="n">
        <f aca="false">$A56-$G$6-1</f>
        <v>26</v>
      </c>
      <c r="S56" s="23" t="n">
        <f aca="false">IF(R56&lt;0,-1,MOD(R56,$B$8+$B$10))</f>
        <v>26</v>
      </c>
      <c r="T56" s="23" t="n">
        <f aca="false">IF(R56&lt;0,0,INT(R56/($B$8+$B$10)))</f>
        <v>0</v>
      </c>
      <c r="U56" s="23" t="n">
        <f aca="false">IF($A56&lt;=$G$6,$E$6,$E$6*(1-$H$6)^(T56+1))</f>
        <v>0</v>
      </c>
      <c r="V56" s="13" t="n">
        <f aca="false">IF($A56&lt;=$G$6,$E$6*$F$6/4,IF(S56&gt;=$B$8+$B$9,U56*$B$4*(1+$B$5)^(($G$6+$B$8+T56*($B$8+$B$10))/4)/4,0))</f>
        <v>0</v>
      </c>
      <c r="W56" s="13" t="n">
        <f aca="false">IF($A56&lt;=$G$6,$E$6*$F$6,IF(S56&gt;=$B$8,U56*$B$4*(1+$B$5)^(($G$6+$B$8+T56*($B$8+$B$10))/4),0))</f>
        <v>0</v>
      </c>
      <c r="X56" s="13" t="n">
        <f aca="false">IF($A56&lt;=$G$6,0,IF(S56=0,U56*$B$6*(1+$B$7)^(($G$6+T56*($B$8+$B$10))/4),0)+IF(S56=$B$8,$B$11*$B$4*(1+$B$5)^(($G$6+$B$8+T56*($B$8+$B$10))/4)*U56,0))</f>
        <v>0</v>
      </c>
      <c r="Y56" s="23" t="n">
        <f aca="false">IF($A56&lt;=$G$6,0,IF(S56&lt;$B$8,U56,0))</f>
        <v>0</v>
      </c>
      <c r="Z56" s="23" t="n">
        <f aca="false">$A56-$G$7-1</f>
        <v>26</v>
      </c>
      <c r="AA56" s="23" t="n">
        <f aca="false">IF(Z56&lt;0,-1,MOD(Z56,$B$8+$B$10))</f>
        <v>26</v>
      </c>
      <c r="AB56" s="23" t="n">
        <f aca="false">IF(Z56&lt;0,0,INT(Z56/($B$8+$B$10)))</f>
        <v>0</v>
      </c>
      <c r="AC56" s="23" t="n">
        <f aca="false">IF($A56&lt;=$G$7,$E$7,$E$7*(1-$H$7)^(AB56+1))</f>
        <v>0</v>
      </c>
      <c r="AD56" s="13" t="n">
        <f aca="false">IF($A56&lt;=$G$7,$E$7*$F$7/4,IF(AA56&gt;=$B$8+$B$9,AC56*$B$4*(1+$B$5)^(($G$7+$B$8+AB56*($B$8+$B$10))/4)/4,0))</f>
        <v>0</v>
      </c>
      <c r="AE56" s="13" t="n">
        <f aca="false">IF($A56&lt;=$G$7,$E$7*$F$7,IF(AA56&gt;=$B$8,AC56*$B$4*(1+$B$5)^(($G$7+$B$8+AB56*($B$8+$B$10))/4),0))</f>
        <v>0</v>
      </c>
      <c r="AF56" s="13" t="n">
        <f aca="false">IF($A56&lt;=$G$7,0,IF(AA56=0,AC56*$B$6*(1+$B$7)^(($G$7+AB56*($B$8+$B$10))/4),0)+IF(AA56=$B$8,$B$11*$B$4*(1+$B$5)^(($G$7+$B$8+AB56*($B$8+$B$10))/4)*AC56,0))</f>
        <v>0</v>
      </c>
      <c r="AG56" s="23" t="n">
        <f aca="false">IF($A56&lt;=$G$7,0,IF(AA56&lt;$B$8,AC56,0))</f>
        <v>0</v>
      </c>
      <c r="AH56" s="23" t="n">
        <f aca="false">$A56-$G$8-1</f>
        <v>26</v>
      </c>
      <c r="AI56" s="23" t="n">
        <f aca="false">IF(AH56&lt;0,-1,MOD(AH56,$B$8+$B$10))</f>
        <v>26</v>
      </c>
      <c r="AJ56" s="23" t="n">
        <f aca="false">IF(AH56&lt;0,0,INT(AH56/($B$8+$B$10)))</f>
        <v>0</v>
      </c>
      <c r="AK56" s="23" t="n">
        <f aca="false">IF($A56&lt;=$G$8,$E$8,$E$8*(1-$H$8)^(AJ56+1))</f>
        <v>0</v>
      </c>
      <c r="AL56" s="13" t="n">
        <f aca="false">IF($A56&lt;=$G$8,$E$8*$F$8/4,IF(AI56&gt;=$B$8+$B$9,AK56*$B$4*(1+$B$5)^(($G$8+$B$8+AJ56*($B$8+$B$10))/4)/4,0))</f>
        <v>0</v>
      </c>
      <c r="AM56" s="13" t="n">
        <f aca="false">IF($A56&lt;=$G$8,$E$8*$F$8,IF(AI56&gt;=$B$8,AK56*$B$4*(1+$B$5)^(($G$8+$B$8+AJ56*($B$8+$B$10))/4),0))</f>
        <v>0</v>
      </c>
      <c r="AN56" s="13" t="n">
        <f aca="false">IF($A56&lt;=$G$8,0,IF(AI56=0,AK56*$B$6*(1+$B$7)^(($G$8+AJ56*($B$8+$B$10))/4),0)+IF(AI56=$B$8,$B$11*$B$4*(1+$B$5)^(($G$8+$B$8+AJ56*($B$8+$B$10))/4)*AK56,0))</f>
        <v>0</v>
      </c>
      <c r="AO56" s="23" t="n">
        <f aca="false">IF($A56&lt;=$G$8,0,IF(AI56&lt;$B$8,AK56,0))</f>
        <v>0</v>
      </c>
      <c r="AP56" s="13" t="n">
        <f aca="false">F56+N56+V56+AD56+AL56</f>
        <v>1062321.38407794</v>
      </c>
      <c r="AQ56" s="13" t="n">
        <f aca="false">G56+O56+W56+AE56+AM56</f>
        <v>4249285.53631174</v>
      </c>
      <c r="AR56" s="13" t="n">
        <f aca="false">H56+P56+X56+AF56+AN56+IF($A56=$B$15,$B$14,0)</f>
        <v>0</v>
      </c>
      <c r="AS56" s="23" t="n">
        <f aca="false">I56+Q56+Y56+AG56+AO56</f>
        <v>0</v>
      </c>
      <c r="AT56" s="13" t="n">
        <f aca="false">AP56*(1-$B$12)-AS56*$B$13/4</f>
        <v>998582.101033259</v>
      </c>
      <c r="AU56" s="13" t="n">
        <f aca="false">IF($A56&lt;=$B$23,$B$22*$E$4/$B$23+$E$4*$B$13/4,0)</f>
        <v>0</v>
      </c>
      <c r="AV56" s="13" t="n">
        <f aca="false">AT56-AR56-AU56</f>
        <v>998582.101033259</v>
      </c>
      <c r="AW56" s="23" t="n">
        <f aca="false">(1+$B$16)^(-$A56/4)</f>
        <v>0.604203682494304</v>
      </c>
      <c r="AX56" s="13" t="n">
        <f aca="false">AV56*AW56</f>
        <v>603346.982717195</v>
      </c>
      <c r="AY56" s="13" t="n">
        <f aca="false">AV56</f>
        <v>998582.101033259</v>
      </c>
    </row>
    <row r="57" customFormat="false" ht="15" hidden="false" customHeight="false" outlineLevel="0" collapsed="false">
      <c r="A57" s="0" t="n">
        <v>28</v>
      </c>
      <c r="B57" s="0" t="n">
        <f aca="false">$A57-$G$4-1</f>
        <v>21</v>
      </c>
      <c r="C57" s="0" t="n">
        <f aca="false">IF(B57&lt;0,-1,MOD(B57,$B$8+$B$10))</f>
        <v>21</v>
      </c>
      <c r="D57" s="0" t="n">
        <f aca="false">IF(B57&lt;0,0,INT(B57/($B$8+$B$10)))</f>
        <v>0</v>
      </c>
      <c r="E57" s="0" t="n">
        <f aca="false">IF($A57&lt;=$G$4,$E$4,$E$4*(1-$H$4)^(D57+1))</f>
        <v>12000</v>
      </c>
      <c r="F57" s="13" t="n">
        <f aca="false">IF($A57&lt;=$G$4,$E$4*$F$4/4,IF(C57&gt;=$B$8+$B$9,E57*$B$4*(1+$B$5)^(($G$4+$B$8+D57*($B$8+$B$10))/4)/4,0))</f>
        <v>1062321.38407794</v>
      </c>
      <c r="G57" s="13" t="n">
        <f aca="false">IF($A57&lt;=$G$4,$E$4*$F$4,IF(C57&gt;=$B$8,E57*$B$4*(1+$B$5)^(($G$4+$B$8+D57*($B$8+$B$10))/4),0))</f>
        <v>4249285.53631174</v>
      </c>
      <c r="H57" s="13" t="n">
        <f aca="false">IF($A57&lt;=$G$4,0,IF(C57=0,E57*$B$6*(1+$B$7)^(($G$4+D57*($B$8+$B$10))/4),0)+IF(C57=$B$8,$B$11*$B$4*(1+$B$5)^(($G$4+$B$8+D57*($B$8+$B$10))/4)*E57,0))</f>
        <v>0</v>
      </c>
      <c r="I57" s="23" t="n">
        <f aca="false">IF($A57&lt;=$G$4,0,IF(C57&lt;$B$8,E57,0))</f>
        <v>0</v>
      </c>
      <c r="J57" s="23" t="n">
        <f aca="false">$A57-$G$5-1</f>
        <v>27</v>
      </c>
      <c r="K57" s="23" t="n">
        <f aca="false">IF(J57&lt;0,-1,MOD(J57,$B$8+$B$10))</f>
        <v>27</v>
      </c>
      <c r="L57" s="23" t="n">
        <f aca="false">IF(J57&lt;0,0,INT(J57/($B$8+$B$10)))</f>
        <v>0</v>
      </c>
      <c r="M57" s="23" t="n">
        <f aca="false">IF($A57&lt;=$G$5,$E$5,$E$5*(1-$H$5)^(L57+1))</f>
        <v>0</v>
      </c>
      <c r="N57" s="13" t="n">
        <f aca="false">IF($A57&lt;=$G$5,$E$5*$F$5/4,IF(K57&gt;=$B$8+$B$9,M57*$B$4*(1+$B$5)^(($G$5+$B$8+L57*($B$8+$B$10))/4)/4,0))</f>
        <v>0</v>
      </c>
      <c r="O57" s="13" t="n">
        <f aca="false">IF($A57&lt;=$G$5,$E$5*$F$5,IF(K57&gt;=$B$8,M57*$B$4*(1+$B$5)^(($G$5+$B$8+L57*($B$8+$B$10))/4),0))</f>
        <v>0</v>
      </c>
      <c r="P57" s="13" t="n">
        <f aca="false">IF($A57&lt;=$G$5,0,IF(K57=0,M57*$B$6*(1+$B$7)^(($G$5+L57*($B$8+$B$10))/4),0)+IF(K57=$B$8,$B$11*$B$4*(1+$B$5)^(($G$5+$B$8+L57*($B$8+$B$10))/4)*M57,0))</f>
        <v>0</v>
      </c>
      <c r="Q57" s="23" t="n">
        <f aca="false">IF($A57&lt;=$G$5,0,IF(K57&lt;$B$8,M57,0))</f>
        <v>0</v>
      </c>
      <c r="R57" s="23" t="n">
        <f aca="false">$A57-$G$6-1</f>
        <v>27</v>
      </c>
      <c r="S57" s="23" t="n">
        <f aca="false">IF(R57&lt;0,-1,MOD(R57,$B$8+$B$10))</f>
        <v>27</v>
      </c>
      <c r="T57" s="23" t="n">
        <f aca="false">IF(R57&lt;0,0,INT(R57/($B$8+$B$10)))</f>
        <v>0</v>
      </c>
      <c r="U57" s="23" t="n">
        <f aca="false">IF($A57&lt;=$G$6,$E$6,$E$6*(1-$H$6)^(T57+1))</f>
        <v>0</v>
      </c>
      <c r="V57" s="13" t="n">
        <f aca="false">IF($A57&lt;=$G$6,$E$6*$F$6/4,IF(S57&gt;=$B$8+$B$9,U57*$B$4*(1+$B$5)^(($G$6+$B$8+T57*($B$8+$B$10))/4)/4,0))</f>
        <v>0</v>
      </c>
      <c r="W57" s="13" t="n">
        <f aca="false">IF($A57&lt;=$G$6,$E$6*$F$6,IF(S57&gt;=$B$8,U57*$B$4*(1+$B$5)^(($G$6+$B$8+T57*($B$8+$B$10))/4),0))</f>
        <v>0</v>
      </c>
      <c r="X57" s="13" t="n">
        <f aca="false">IF($A57&lt;=$G$6,0,IF(S57=0,U57*$B$6*(1+$B$7)^(($G$6+T57*($B$8+$B$10))/4),0)+IF(S57=$B$8,$B$11*$B$4*(1+$B$5)^(($G$6+$B$8+T57*($B$8+$B$10))/4)*U57,0))</f>
        <v>0</v>
      </c>
      <c r="Y57" s="23" t="n">
        <f aca="false">IF($A57&lt;=$G$6,0,IF(S57&lt;$B$8,U57,0))</f>
        <v>0</v>
      </c>
      <c r="Z57" s="23" t="n">
        <f aca="false">$A57-$G$7-1</f>
        <v>27</v>
      </c>
      <c r="AA57" s="23" t="n">
        <f aca="false">IF(Z57&lt;0,-1,MOD(Z57,$B$8+$B$10))</f>
        <v>27</v>
      </c>
      <c r="AB57" s="23" t="n">
        <f aca="false">IF(Z57&lt;0,0,INT(Z57/($B$8+$B$10)))</f>
        <v>0</v>
      </c>
      <c r="AC57" s="23" t="n">
        <f aca="false">IF($A57&lt;=$G$7,$E$7,$E$7*(1-$H$7)^(AB57+1))</f>
        <v>0</v>
      </c>
      <c r="AD57" s="13" t="n">
        <f aca="false">IF($A57&lt;=$G$7,$E$7*$F$7/4,IF(AA57&gt;=$B$8+$B$9,AC57*$B$4*(1+$B$5)^(($G$7+$B$8+AB57*($B$8+$B$10))/4)/4,0))</f>
        <v>0</v>
      </c>
      <c r="AE57" s="13" t="n">
        <f aca="false">IF($A57&lt;=$G$7,$E$7*$F$7,IF(AA57&gt;=$B$8,AC57*$B$4*(1+$B$5)^(($G$7+$B$8+AB57*($B$8+$B$10))/4),0))</f>
        <v>0</v>
      </c>
      <c r="AF57" s="13" t="n">
        <f aca="false">IF($A57&lt;=$G$7,0,IF(AA57=0,AC57*$B$6*(1+$B$7)^(($G$7+AB57*($B$8+$B$10))/4),0)+IF(AA57=$B$8,$B$11*$B$4*(1+$B$5)^(($G$7+$B$8+AB57*($B$8+$B$10))/4)*AC57,0))</f>
        <v>0</v>
      </c>
      <c r="AG57" s="23" t="n">
        <f aca="false">IF($A57&lt;=$G$7,0,IF(AA57&lt;$B$8,AC57,0))</f>
        <v>0</v>
      </c>
      <c r="AH57" s="23" t="n">
        <f aca="false">$A57-$G$8-1</f>
        <v>27</v>
      </c>
      <c r="AI57" s="23" t="n">
        <f aca="false">IF(AH57&lt;0,-1,MOD(AH57,$B$8+$B$10))</f>
        <v>27</v>
      </c>
      <c r="AJ57" s="23" t="n">
        <f aca="false">IF(AH57&lt;0,0,INT(AH57/($B$8+$B$10)))</f>
        <v>0</v>
      </c>
      <c r="AK57" s="23" t="n">
        <f aca="false">IF($A57&lt;=$G$8,$E$8,$E$8*(1-$H$8)^(AJ57+1))</f>
        <v>0</v>
      </c>
      <c r="AL57" s="13" t="n">
        <f aca="false">IF($A57&lt;=$G$8,$E$8*$F$8/4,IF(AI57&gt;=$B$8+$B$9,AK57*$B$4*(1+$B$5)^(($G$8+$B$8+AJ57*($B$8+$B$10))/4)/4,0))</f>
        <v>0</v>
      </c>
      <c r="AM57" s="13" t="n">
        <f aca="false">IF($A57&lt;=$G$8,$E$8*$F$8,IF(AI57&gt;=$B$8,AK57*$B$4*(1+$B$5)^(($G$8+$B$8+AJ57*($B$8+$B$10))/4),0))</f>
        <v>0</v>
      </c>
      <c r="AN57" s="13" t="n">
        <f aca="false">IF($A57&lt;=$G$8,0,IF(AI57=0,AK57*$B$6*(1+$B$7)^(($G$8+AJ57*($B$8+$B$10))/4),0)+IF(AI57=$B$8,$B$11*$B$4*(1+$B$5)^(($G$8+$B$8+AJ57*($B$8+$B$10))/4)*AK57,0))</f>
        <v>0</v>
      </c>
      <c r="AO57" s="23" t="n">
        <f aca="false">IF($A57&lt;=$G$8,0,IF(AI57&lt;$B$8,AK57,0))</f>
        <v>0</v>
      </c>
      <c r="AP57" s="13" t="n">
        <f aca="false">F57+N57+V57+AD57+AL57</f>
        <v>1062321.38407794</v>
      </c>
      <c r="AQ57" s="13" t="n">
        <f aca="false">G57+O57+W57+AE57+AM57</f>
        <v>4249285.53631174</v>
      </c>
      <c r="AR57" s="13" t="n">
        <f aca="false">H57+P57+X57+AF57+AN57+IF($A57=$B$15,$B$14,0)</f>
        <v>0</v>
      </c>
      <c r="AS57" s="23" t="n">
        <f aca="false">I57+Q57+Y57+AG57+AO57</f>
        <v>0</v>
      </c>
      <c r="AT57" s="13" t="n">
        <f aca="false">AP57*(1-$B$12)-AS57*$B$13/4</f>
        <v>998582.101033259</v>
      </c>
      <c r="AU57" s="13" t="n">
        <f aca="false">IF($A57&lt;=$B$23,$B$22*$E$4/$B$23+$E$4*$B$13/4,0)</f>
        <v>0</v>
      </c>
      <c r="AV57" s="13" t="n">
        <f aca="false">AT57-AR57-AU57</f>
        <v>998582.101033259</v>
      </c>
      <c r="AW57" s="23" t="n">
        <f aca="false">(1+$B$16)^(-$A57/4)</f>
        <v>0.5930332557878</v>
      </c>
      <c r="AX57" s="13" t="n">
        <f aca="false">AV57*AW57</f>
        <v>592192.394547175</v>
      </c>
      <c r="AY57" s="13" t="n">
        <f aca="false">AV57</f>
        <v>998582.101033259</v>
      </c>
    </row>
    <row r="58" customFormat="false" ht="15" hidden="false" customHeight="false" outlineLevel="0" collapsed="false">
      <c r="A58" s="0" t="n">
        <v>29</v>
      </c>
      <c r="B58" s="0" t="n">
        <f aca="false">$A58-$G$4-1</f>
        <v>22</v>
      </c>
      <c r="C58" s="0" t="n">
        <f aca="false">IF(B58&lt;0,-1,MOD(B58,$B$8+$B$10))</f>
        <v>22</v>
      </c>
      <c r="D58" s="0" t="n">
        <f aca="false">IF(B58&lt;0,0,INT(B58/($B$8+$B$10)))</f>
        <v>0</v>
      </c>
      <c r="E58" s="0" t="n">
        <f aca="false">IF($A58&lt;=$G$4,$E$4,$E$4*(1-$H$4)^(D58+1))</f>
        <v>12000</v>
      </c>
      <c r="F58" s="13" t="n">
        <f aca="false">IF($A58&lt;=$G$4,$E$4*$F$4/4,IF(C58&gt;=$B$8+$B$9,E58*$B$4*(1+$B$5)^(($G$4+$B$8+D58*($B$8+$B$10))/4)/4,0))</f>
        <v>1062321.38407794</v>
      </c>
      <c r="G58" s="13" t="n">
        <f aca="false">IF($A58&lt;=$G$4,$E$4*$F$4,IF(C58&gt;=$B$8,E58*$B$4*(1+$B$5)^(($G$4+$B$8+D58*($B$8+$B$10))/4),0))</f>
        <v>4249285.53631174</v>
      </c>
      <c r="H58" s="13" t="n">
        <f aca="false">IF($A58&lt;=$G$4,0,IF(C58=0,E58*$B$6*(1+$B$7)^(($G$4+D58*($B$8+$B$10))/4),0)+IF(C58=$B$8,$B$11*$B$4*(1+$B$5)^(($G$4+$B$8+D58*($B$8+$B$10))/4)*E58,0))</f>
        <v>0</v>
      </c>
      <c r="I58" s="23" t="n">
        <f aca="false">IF($A58&lt;=$G$4,0,IF(C58&lt;$B$8,E58,0))</f>
        <v>0</v>
      </c>
      <c r="J58" s="23" t="n">
        <f aca="false">$A58-$G$5-1</f>
        <v>28</v>
      </c>
      <c r="K58" s="23" t="n">
        <f aca="false">IF(J58&lt;0,-1,MOD(J58,$B$8+$B$10))</f>
        <v>28</v>
      </c>
      <c r="L58" s="23" t="n">
        <f aca="false">IF(J58&lt;0,0,INT(J58/($B$8+$B$10)))</f>
        <v>0</v>
      </c>
      <c r="M58" s="23" t="n">
        <f aca="false">IF($A58&lt;=$G$5,$E$5,$E$5*(1-$H$5)^(L58+1))</f>
        <v>0</v>
      </c>
      <c r="N58" s="13" t="n">
        <f aca="false">IF($A58&lt;=$G$5,$E$5*$F$5/4,IF(K58&gt;=$B$8+$B$9,M58*$B$4*(1+$B$5)^(($G$5+$B$8+L58*($B$8+$B$10))/4)/4,0))</f>
        <v>0</v>
      </c>
      <c r="O58" s="13" t="n">
        <f aca="false">IF($A58&lt;=$G$5,$E$5*$F$5,IF(K58&gt;=$B$8,M58*$B$4*(1+$B$5)^(($G$5+$B$8+L58*($B$8+$B$10))/4),0))</f>
        <v>0</v>
      </c>
      <c r="P58" s="13" t="n">
        <f aca="false">IF($A58&lt;=$G$5,0,IF(K58=0,M58*$B$6*(1+$B$7)^(($G$5+L58*($B$8+$B$10))/4),0)+IF(K58=$B$8,$B$11*$B$4*(1+$B$5)^(($G$5+$B$8+L58*($B$8+$B$10))/4)*M58,0))</f>
        <v>0</v>
      </c>
      <c r="Q58" s="23" t="n">
        <f aca="false">IF($A58&lt;=$G$5,0,IF(K58&lt;$B$8,M58,0))</f>
        <v>0</v>
      </c>
      <c r="R58" s="23" t="n">
        <f aca="false">$A58-$G$6-1</f>
        <v>28</v>
      </c>
      <c r="S58" s="23" t="n">
        <f aca="false">IF(R58&lt;0,-1,MOD(R58,$B$8+$B$10))</f>
        <v>28</v>
      </c>
      <c r="T58" s="23" t="n">
        <f aca="false">IF(R58&lt;0,0,INT(R58/($B$8+$B$10)))</f>
        <v>0</v>
      </c>
      <c r="U58" s="23" t="n">
        <f aca="false">IF($A58&lt;=$G$6,$E$6,$E$6*(1-$H$6)^(T58+1))</f>
        <v>0</v>
      </c>
      <c r="V58" s="13" t="n">
        <f aca="false">IF($A58&lt;=$G$6,$E$6*$F$6/4,IF(S58&gt;=$B$8+$B$9,U58*$B$4*(1+$B$5)^(($G$6+$B$8+T58*($B$8+$B$10))/4)/4,0))</f>
        <v>0</v>
      </c>
      <c r="W58" s="13" t="n">
        <f aca="false">IF($A58&lt;=$G$6,$E$6*$F$6,IF(S58&gt;=$B$8,U58*$B$4*(1+$B$5)^(($G$6+$B$8+T58*($B$8+$B$10))/4),0))</f>
        <v>0</v>
      </c>
      <c r="X58" s="13" t="n">
        <f aca="false">IF($A58&lt;=$G$6,0,IF(S58=0,U58*$B$6*(1+$B$7)^(($G$6+T58*($B$8+$B$10))/4),0)+IF(S58=$B$8,$B$11*$B$4*(1+$B$5)^(($G$6+$B$8+T58*($B$8+$B$10))/4)*U58,0))</f>
        <v>0</v>
      </c>
      <c r="Y58" s="23" t="n">
        <f aca="false">IF($A58&lt;=$G$6,0,IF(S58&lt;$B$8,U58,0))</f>
        <v>0</v>
      </c>
      <c r="Z58" s="23" t="n">
        <f aca="false">$A58-$G$7-1</f>
        <v>28</v>
      </c>
      <c r="AA58" s="23" t="n">
        <f aca="false">IF(Z58&lt;0,-1,MOD(Z58,$B$8+$B$10))</f>
        <v>28</v>
      </c>
      <c r="AB58" s="23" t="n">
        <f aca="false">IF(Z58&lt;0,0,INT(Z58/($B$8+$B$10)))</f>
        <v>0</v>
      </c>
      <c r="AC58" s="23" t="n">
        <f aca="false">IF($A58&lt;=$G$7,$E$7,$E$7*(1-$H$7)^(AB58+1))</f>
        <v>0</v>
      </c>
      <c r="AD58" s="13" t="n">
        <f aca="false">IF($A58&lt;=$G$7,$E$7*$F$7/4,IF(AA58&gt;=$B$8+$B$9,AC58*$B$4*(1+$B$5)^(($G$7+$B$8+AB58*($B$8+$B$10))/4)/4,0))</f>
        <v>0</v>
      </c>
      <c r="AE58" s="13" t="n">
        <f aca="false">IF($A58&lt;=$G$7,$E$7*$F$7,IF(AA58&gt;=$B$8,AC58*$B$4*(1+$B$5)^(($G$7+$B$8+AB58*($B$8+$B$10))/4),0))</f>
        <v>0</v>
      </c>
      <c r="AF58" s="13" t="n">
        <f aca="false">IF($A58&lt;=$G$7,0,IF(AA58=0,AC58*$B$6*(1+$B$7)^(($G$7+AB58*($B$8+$B$10))/4),0)+IF(AA58=$B$8,$B$11*$B$4*(1+$B$5)^(($G$7+$B$8+AB58*($B$8+$B$10))/4)*AC58,0))</f>
        <v>0</v>
      </c>
      <c r="AG58" s="23" t="n">
        <f aca="false">IF($A58&lt;=$G$7,0,IF(AA58&lt;$B$8,AC58,0))</f>
        <v>0</v>
      </c>
      <c r="AH58" s="23" t="n">
        <f aca="false">$A58-$G$8-1</f>
        <v>28</v>
      </c>
      <c r="AI58" s="23" t="n">
        <f aca="false">IF(AH58&lt;0,-1,MOD(AH58,$B$8+$B$10))</f>
        <v>28</v>
      </c>
      <c r="AJ58" s="23" t="n">
        <f aca="false">IF(AH58&lt;0,0,INT(AH58/($B$8+$B$10)))</f>
        <v>0</v>
      </c>
      <c r="AK58" s="23" t="n">
        <f aca="false">IF($A58&lt;=$G$8,$E$8,$E$8*(1-$H$8)^(AJ58+1))</f>
        <v>0</v>
      </c>
      <c r="AL58" s="13" t="n">
        <f aca="false">IF($A58&lt;=$G$8,$E$8*$F$8/4,IF(AI58&gt;=$B$8+$B$9,AK58*$B$4*(1+$B$5)^(($G$8+$B$8+AJ58*($B$8+$B$10))/4)/4,0))</f>
        <v>0</v>
      </c>
      <c r="AM58" s="13" t="n">
        <f aca="false">IF($A58&lt;=$G$8,$E$8*$F$8,IF(AI58&gt;=$B$8,AK58*$B$4*(1+$B$5)^(($G$8+$B$8+AJ58*($B$8+$B$10))/4),0))</f>
        <v>0</v>
      </c>
      <c r="AN58" s="13" t="n">
        <f aca="false">IF($A58&lt;=$G$8,0,IF(AI58=0,AK58*$B$6*(1+$B$7)^(($G$8+AJ58*($B$8+$B$10))/4),0)+IF(AI58=$B$8,$B$11*$B$4*(1+$B$5)^(($G$8+$B$8+AJ58*($B$8+$B$10))/4)*AK58,0))</f>
        <v>0</v>
      </c>
      <c r="AO58" s="23" t="n">
        <f aca="false">IF($A58&lt;=$G$8,0,IF(AI58&lt;$B$8,AK58,0))</f>
        <v>0</v>
      </c>
      <c r="AP58" s="13" t="n">
        <f aca="false">F58+N58+V58+AD58+AL58</f>
        <v>1062321.38407794</v>
      </c>
      <c r="AQ58" s="13" t="n">
        <f aca="false">G58+O58+W58+AE58+AM58</f>
        <v>4249285.53631174</v>
      </c>
      <c r="AR58" s="13" t="n">
        <f aca="false">H58+P58+X58+AF58+AN58+IF($A58=$B$15,$B$14,0)</f>
        <v>0</v>
      </c>
      <c r="AS58" s="23" t="n">
        <f aca="false">I58+Q58+Y58+AG58+AO58</f>
        <v>0</v>
      </c>
      <c r="AT58" s="13" t="n">
        <f aca="false">AP58*(1-$B$12)-AS58*$B$13/4</f>
        <v>998582.101033259</v>
      </c>
      <c r="AU58" s="13" t="n">
        <f aca="false">IF($A58&lt;=$B$23,$B$22*$E$4/$B$23+$E$4*$B$13/4,0)</f>
        <v>0</v>
      </c>
      <c r="AV58" s="13" t="n">
        <f aca="false">AT58-AR58-AU58</f>
        <v>998582.101033259</v>
      </c>
      <c r="AW58" s="23" t="n">
        <f aca="false">(1+$B$16)^(-$A58/4)</f>
        <v>0.582069346248305</v>
      </c>
      <c r="AX58" s="13" t="n">
        <f aca="false">AV58*AW58</f>
        <v>581244.030723688</v>
      </c>
      <c r="AY58" s="13" t="n">
        <f aca="false">AV58</f>
        <v>998582.101033259</v>
      </c>
    </row>
    <row r="59" customFormat="false" ht="15" hidden="false" customHeight="false" outlineLevel="0" collapsed="false">
      <c r="A59" s="0" t="n">
        <v>30</v>
      </c>
      <c r="B59" s="0" t="n">
        <f aca="false">$A59-$G$4-1</f>
        <v>23</v>
      </c>
      <c r="C59" s="0" t="n">
        <f aca="false">IF(B59&lt;0,-1,MOD(B59,$B$8+$B$10))</f>
        <v>23</v>
      </c>
      <c r="D59" s="0" t="n">
        <f aca="false">IF(B59&lt;0,0,INT(B59/($B$8+$B$10)))</f>
        <v>0</v>
      </c>
      <c r="E59" s="0" t="n">
        <f aca="false">IF($A59&lt;=$G$4,$E$4,$E$4*(1-$H$4)^(D59+1))</f>
        <v>12000</v>
      </c>
      <c r="F59" s="13" t="n">
        <f aca="false">IF($A59&lt;=$G$4,$E$4*$F$4/4,IF(C59&gt;=$B$8+$B$9,E59*$B$4*(1+$B$5)^(($G$4+$B$8+D59*($B$8+$B$10))/4)/4,0))</f>
        <v>1062321.38407794</v>
      </c>
      <c r="G59" s="13" t="n">
        <f aca="false">IF($A59&lt;=$G$4,$E$4*$F$4,IF(C59&gt;=$B$8,E59*$B$4*(1+$B$5)^(($G$4+$B$8+D59*($B$8+$B$10))/4),0))</f>
        <v>4249285.53631174</v>
      </c>
      <c r="H59" s="13" t="n">
        <f aca="false">IF($A59&lt;=$G$4,0,IF(C59=0,E59*$B$6*(1+$B$7)^(($G$4+D59*($B$8+$B$10))/4),0)+IF(C59=$B$8,$B$11*$B$4*(1+$B$5)^(($G$4+$B$8+D59*($B$8+$B$10))/4)*E59,0))</f>
        <v>0</v>
      </c>
      <c r="I59" s="23" t="n">
        <f aca="false">IF($A59&lt;=$G$4,0,IF(C59&lt;$B$8,E59,0))</f>
        <v>0</v>
      </c>
      <c r="J59" s="23" t="n">
        <f aca="false">$A59-$G$5-1</f>
        <v>29</v>
      </c>
      <c r="K59" s="23" t="n">
        <f aca="false">IF(J59&lt;0,-1,MOD(J59,$B$8+$B$10))</f>
        <v>29</v>
      </c>
      <c r="L59" s="23" t="n">
        <f aca="false">IF(J59&lt;0,0,INT(J59/($B$8+$B$10)))</f>
        <v>0</v>
      </c>
      <c r="M59" s="23" t="n">
        <f aca="false">IF($A59&lt;=$G$5,$E$5,$E$5*(1-$H$5)^(L59+1))</f>
        <v>0</v>
      </c>
      <c r="N59" s="13" t="n">
        <f aca="false">IF($A59&lt;=$G$5,$E$5*$F$5/4,IF(K59&gt;=$B$8+$B$9,M59*$B$4*(1+$B$5)^(($G$5+$B$8+L59*($B$8+$B$10))/4)/4,0))</f>
        <v>0</v>
      </c>
      <c r="O59" s="13" t="n">
        <f aca="false">IF($A59&lt;=$G$5,$E$5*$F$5,IF(K59&gt;=$B$8,M59*$B$4*(1+$B$5)^(($G$5+$B$8+L59*($B$8+$B$10))/4),0))</f>
        <v>0</v>
      </c>
      <c r="P59" s="13" t="n">
        <f aca="false">IF($A59&lt;=$G$5,0,IF(K59=0,M59*$B$6*(1+$B$7)^(($G$5+L59*($B$8+$B$10))/4),0)+IF(K59=$B$8,$B$11*$B$4*(1+$B$5)^(($G$5+$B$8+L59*($B$8+$B$10))/4)*M59,0))</f>
        <v>0</v>
      </c>
      <c r="Q59" s="23" t="n">
        <f aca="false">IF($A59&lt;=$G$5,0,IF(K59&lt;$B$8,M59,0))</f>
        <v>0</v>
      </c>
      <c r="R59" s="23" t="n">
        <f aca="false">$A59-$G$6-1</f>
        <v>29</v>
      </c>
      <c r="S59" s="23" t="n">
        <f aca="false">IF(R59&lt;0,-1,MOD(R59,$B$8+$B$10))</f>
        <v>29</v>
      </c>
      <c r="T59" s="23" t="n">
        <f aca="false">IF(R59&lt;0,0,INT(R59/($B$8+$B$10)))</f>
        <v>0</v>
      </c>
      <c r="U59" s="23" t="n">
        <f aca="false">IF($A59&lt;=$G$6,$E$6,$E$6*(1-$H$6)^(T59+1))</f>
        <v>0</v>
      </c>
      <c r="V59" s="13" t="n">
        <f aca="false">IF($A59&lt;=$G$6,$E$6*$F$6/4,IF(S59&gt;=$B$8+$B$9,U59*$B$4*(1+$B$5)^(($G$6+$B$8+T59*($B$8+$B$10))/4)/4,0))</f>
        <v>0</v>
      </c>
      <c r="W59" s="13" t="n">
        <f aca="false">IF($A59&lt;=$G$6,$E$6*$F$6,IF(S59&gt;=$B$8,U59*$B$4*(1+$B$5)^(($G$6+$B$8+T59*($B$8+$B$10))/4),0))</f>
        <v>0</v>
      </c>
      <c r="X59" s="13" t="n">
        <f aca="false">IF($A59&lt;=$G$6,0,IF(S59=0,U59*$B$6*(1+$B$7)^(($G$6+T59*($B$8+$B$10))/4),0)+IF(S59=$B$8,$B$11*$B$4*(1+$B$5)^(($G$6+$B$8+T59*($B$8+$B$10))/4)*U59,0))</f>
        <v>0</v>
      </c>
      <c r="Y59" s="23" t="n">
        <f aca="false">IF($A59&lt;=$G$6,0,IF(S59&lt;$B$8,U59,0))</f>
        <v>0</v>
      </c>
      <c r="Z59" s="23" t="n">
        <f aca="false">$A59-$G$7-1</f>
        <v>29</v>
      </c>
      <c r="AA59" s="23" t="n">
        <f aca="false">IF(Z59&lt;0,-1,MOD(Z59,$B$8+$B$10))</f>
        <v>29</v>
      </c>
      <c r="AB59" s="23" t="n">
        <f aca="false">IF(Z59&lt;0,0,INT(Z59/($B$8+$B$10)))</f>
        <v>0</v>
      </c>
      <c r="AC59" s="23" t="n">
        <f aca="false">IF($A59&lt;=$G$7,$E$7,$E$7*(1-$H$7)^(AB59+1))</f>
        <v>0</v>
      </c>
      <c r="AD59" s="13" t="n">
        <f aca="false">IF($A59&lt;=$G$7,$E$7*$F$7/4,IF(AA59&gt;=$B$8+$B$9,AC59*$B$4*(1+$B$5)^(($G$7+$B$8+AB59*($B$8+$B$10))/4)/4,0))</f>
        <v>0</v>
      </c>
      <c r="AE59" s="13" t="n">
        <f aca="false">IF($A59&lt;=$G$7,$E$7*$F$7,IF(AA59&gt;=$B$8,AC59*$B$4*(1+$B$5)^(($G$7+$B$8+AB59*($B$8+$B$10))/4),0))</f>
        <v>0</v>
      </c>
      <c r="AF59" s="13" t="n">
        <f aca="false">IF($A59&lt;=$G$7,0,IF(AA59=0,AC59*$B$6*(1+$B$7)^(($G$7+AB59*($B$8+$B$10))/4),0)+IF(AA59=$B$8,$B$11*$B$4*(1+$B$5)^(($G$7+$B$8+AB59*($B$8+$B$10))/4)*AC59,0))</f>
        <v>0</v>
      </c>
      <c r="AG59" s="23" t="n">
        <f aca="false">IF($A59&lt;=$G$7,0,IF(AA59&lt;$B$8,AC59,0))</f>
        <v>0</v>
      </c>
      <c r="AH59" s="23" t="n">
        <f aca="false">$A59-$G$8-1</f>
        <v>29</v>
      </c>
      <c r="AI59" s="23" t="n">
        <f aca="false">IF(AH59&lt;0,-1,MOD(AH59,$B$8+$B$10))</f>
        <v>29</v>
      </c>
      <c r="AJ59" s="23" t="n">
        <f aca="false">IF(AH59&lt;0,0,INT(AH59/($B$8+$B$10)))</f>
        <v>0</v>
      </c>
      <c r="AK59" s="23" t="n">
        <f aca="false">IF($A59&lt;=$G$8,$E$8,$E$8*(1-$H$8)^(AJ59+1))</f>
        <v>0</v>
      </c>
      <c r="AL59" s="13" t="n">
        <f aca="false">IF($A59&lt;=$G$8,$E$8*$F$8/4,IF(AI59&gt;=$B$8+$B$9,AK59*$B$4*(1+$B$5)^(($G$8+$B$8+AJ59*($B$8+$B$10))/4)/4,0))</f>
        <v>0</v>
      </c>
      <c r="AM59" s="13" t="n">
        <f aca="false">IF($A59&lt;=$G$8,$E$8*$F$8,IF(AI59&gt;=$B$8,AK59*$B$4*(1+$B$5)^(($G$8+$B$8+AJ59*($B$8+$B$10))/4),0))</f>
        <v>0</v>
      </c>
      <c r="AN59" s="13" t="n">
        <f aca="false">IF($A59&lt;=$G$8,0,IF(AI59=0,AK59*$B$6*(1+$B$7)^(($G$8+AJ59*($B$8+$B$10))/4),0)+IF(AI59=$B$8,$B$11*$B$4*(1+$B$5)^(($G$8+$B$8+AJ59*($B$8+$B$10))/4)*AK59,0))</f>
        <v>0</v>
      </c>
      <c r="AO59" s="23" t="n">
        <f aca="false">IF($A59&lt;=$G$8,0,IF(AI59&lt;$B$8,AK59,0))</f>
        <v>0</v>
      </c>
      <c r="AP59" s="13" t="n">
        <f aca="false">F59+N59+V59+AD59+AL59</f>
        <v>1062321.38407794</v>
      </c>
      <c r="AQ59" s="13" t="n">
        <f aca="false">G59+O59+W59+AE59+AM59</f>
        <v>4249285.53631174</v>
      </c>
      <c r="AR59" s="13" t="n">
        <f aca="false">H59+P59+X59+AF59+AN59+IF($A59=$B$15,$B$14,0)</f>
        <v>0</v>
      </c>
      <c r="AS59" s="23" t="n">
        <f aca="false">I59+Q59+Y59+AG59+AO59</f>
        <v>0</v>
      </c>
      <c r="AT59" s="13" t="n">
        <f aca="false">AP59*(1-$B$12)-AS59*$B$13/4</f>
        <v>998582.101033259</v>
      </c>
      <c r="AU59" s="13" t="n">
        <f aca="false">IF($A59&lt;=$B$23,$B$22*$E$4/$B$23+$E$4*$B$13/4,0)</f>
        <v>0</v>
      </c>
      <c r="AV59" s="13" t="n">
        <f aca="false">AT59-AR59-AU59</f>
        <v>998582.101033259</v>
      </c>
      <c r="AW59" s="23" t="n">
        <f aca="false">(1+$B$16)^(-$A59/4)</f>
        <v>0.571308135817531</v>
      </c>
      <c r="AX59" s="13" t="n">
        <f aca="false">AV59*AW59</f>
        <v>570498.078602064</v>
      </c>
      <c r="AY59" s="13" t="n">
        <f aca="false">AV59</f>
        <v>998582.101033259</v>
      </c>
    </row>
    <row r="60" customFormat="false" ht="15" hidden="false" customHeight="false" outlineLevel="0" collapsed="false">
      <c r="A60" s="0" t="n">
        <v>31</v>
      </c>
      <c r="B60" s="0" t="n">
        <f aca="false">$A60-$G$4-1</f>
        <v>24</v>
      </c>
      <c r="C60" s="0" t="n">
        <f aca="false">IF(B60&lt;0,-1,MOD(B60,$B$8+$B$10))</f>
        <v>24</v>
      </c>
      <c r="D60" s="0" t="n">
        <f aca="false">IF(B60&lt;0,0,INT(B60/($B$8+$B$10)))</f>
        <v>0</v>
      </c>
      <c r="E60" s="0" t="n">
        <f aca="false">IF($A60&lt;=$G$4,$E$4,$E$4*(1-$H$4)^(D60+1))</f>
        <v>12000</v>
      </c>
      <c r="F60" s="13" t="n">
        <f aca="false">IF($A60&lt;=$G$4,$E$4*$F$4/4,IF(C60&gt;=$B$8+$B$9,E60*$B$4*(1+$B$5)^(($G$4+$B$8+D60*($B$8+$B$10))/4)/4,0))</f>
        <v>1062321.38407794</v>
      </c>
      <c r="G60" s="13" t="n">
        <f aca="false">IF($A60&lt;=$G$4,$E$4*$F$4,IF(C60&gt;=$B$8,E60*$B$4*(1+$B$5)^(($G$4+$B$8+D60*($B$8+$B$10))/4),0))</f>
        <v>4249285.53631174</v>
      </c>
      <c r="H60" s="13" t="n">
        <f aca="false">IF($A60&lt;=$G$4,0,IF(C60=0,E60*$B$6*(1+$B$7)^(($G$4+D60*($B$8+$B$10))/4),0)+IF(C60=$B$8,$B$11*$B$4*(1+$B$5)^(($G$4+$B$8+D60*($B$8+$B$10))/4)*E60,0))</f>
        <v>0</v>
      </c>
      <c r="I60" s="23" t="n">
        <f aca="false">IF($A60&lt;=$G$4,0,IF(C60&lt;$B$8,E60,0))</f>
        <v>0</v>
      </c>
      <c r="J60" s="23" t="n">
        <f aca="false">$A60-$G$5-1</f>
        <v>30</v>
      </c>
      <c r="K60" s="23" t="n">
        <f aca="false">IF(J60&lt;0,-1,MOD(J60,$B$8+$B$10))</f>
        <v>30</v>
      </c>
      <c r="L60" s="23" t="n">
        <f aca="false">IF(J60&lt;0,0,INT(J60/($B$8+$B$10)))</f>
        <v>0</v>
      </c>
      <c r="M60" s="23" t="n">
        <f aca="false">IF($A60&lt;=$G$5,$E$5,$E$5*(1-$H$5)^(L60+1))</f>
        <v>0</v>
      </c>
      <c r="N60" s="13" t="n">
        <f aca="false">IF($A60&lt;=$G$5,$E$5*$F$5/4,IF(K60&gt;=$B$8+$B$9,M60*$B$4*(1+$B$5)^(($G$5+$B$8+L60*($B$8+$B$10))/4)/4,0))</f>
        <v>0</v>
      </c>
      <c r="O60" s="13" t="n">
        <f aca="false">IF($A60&lt;=$G$5,$E$5*$F$5,IF(K60&gt;=$B$8,M60*$B$4*(1+$B$5)^(($G$5+$B$8+L60*($B$8+$B$10))/4),0))</f>
        <v>0</v>
      </c>
      <c r="P60" s="13" t="n">
        <f aca="false">IF($A60&lt;=$G$5,0,IF(K60=0,M60*$B$6*(1+$B$7)^(($G$5+L60*($B$8+$B$10))/4),0)+IF(K60=$B$8,$B$11*$B$4*(1+$B$5)^(($G$5+$B$8+L60*($B$8+$B$10))/4)*M60,0))</f>
        <v>0</v>
      </c>
      <c r="Q60" s="23" t="n">
        <f aca="false">IF($A60&lt;=$G$5,0,IF(K60&lt;$B$8,M60,0))</f>
        <v>0</v>
      </c>
      <c r="R60" s="23" t="n">
        <f aca="false">$A60-$G$6-1</f>
        <v>30</v>
      </c>
      <c r="S60" s="23" t="n">
        <f aca="false">IF(R60&lt;0,-1,MOD(R60,$B$8+$B$10))</f>
        <v>30</v>
      </c>
      <c r="T60" s="23" t="n">
        <f aca="false">IF(R60&lt;0,0,INT(R60/($B$8+$B$10)))</f>
        <v>0</v>
      </c>
      <c r="U60" s="23" t="n">
        <f aca="false">IF($A60&lt;=$G$6,$E$6,$E$6*(1-$H$6)^(T60+1))</f>
        <v>0</v>
      </c>
      <c r="V60" s="13" t="n">
        <f aca="false">IF($A60&lt;=$G$6,$E$6*$F$6/4,IF(S60&gt;=$B$8+$B$9,U60*$B$4*(1+$B$5)^(($G$6+$B$8+T60*($B$8+$B$10))/4)/4,0))</f>
        <v>0</v>
      </c>
      <c r="W60" s="13" t="n">
        <f aca="false">IF($A60&lt;=$G$6,$E$6*$F$6,IF(S60&gt;=$B$8,U60*$B$4*(1+$B$5)^(($G$6+$B$8+T60*($B$8+$B$10))/4),0))</f>
        <v>0</v>
      </c>
      <c r="X60" s="13" t="n">
        <f aca="false">IF($A60&lt;=$G$6,0,IF(S60=0,U60*$B$6*(1+$B$7)^(($G$6+T60*($B$8+$B$10))/4),0)+IF(S60=$B$8,$B$11*$B$4*(1+$B$5)^(($G$6+$B$8+T60*($B$8+$B$10))/4)*U60,0))</f>
        <v>0</v>
      </c>
      <c r="Y60" s="23" t="n">
        <f aca="false">IF($A60&lt;=$G$6,0,IF(S60&lt;$B$8,U60,0))</f>
        <v>0</v>
      </c>
      <c r="Z60" s="23" t="n">
        <f aca="false">$A60-$G$7-1</f>
        <v>30</v>
      </c>
      <c r="AA60" s="23" t="n">
        <f aca="false">IF(Z60&lt;0,-1,MOD(Z60,$B$8+$B$10))</f>
        <v>30</v>
      </c>
      <c r="AB60" s="23" t="n">
        <f aca="false">IF(Z60&lt;0,0,INT(Z60/($B$8+$B$10)))</f>
        <v>0</v>
      </c>
      <c r="AC60" s="23" t="n">
        <f aca="false">IF($A60&lt;=$G$7,$E$7,$E$7*(1-$H$7)^(AB60+1))</f>
        <v>0</v>
      </c>
      <c r="AD60" s="13" t="n">
        <f aca="false">IF($A60&lt;=$G$7,$E$7*$F$7/4,IF(AA60&gt;=$B$8+$B$9,AC60*$B$4*(1+$B$5)^(($G$7+$B$8+AB60*($B$8+$B$10))/4)/4,0))</f>
        <v>0</v>
      </c>
      <c r="AE60" s="13" t="n">
        <f aca="false">IF($A60&lt;=$G$7,$E$7*$F$7,IF(AA60&gt;=$B$8,AC60*$B$4*(1+$B$5)^(($G$7+$B$8+AB60*($B$8+$B$10))/4),0))</f>
        <v>0</v>
      </c>
      <c r="AF60" s="13" t="n">
        <f aca="false">IF($A60&lt;=$G$7,0,IF(AA60=0,AC60*$B$6*(1+$B$7)^(($G$7+AB60*($B$8+$B$10))/4),0)+IF(AA60=$B$8,$B$11*$B$4*(1+$B$5)^(($G$7+$B$8+AB60*($B$8+$B$10))/4)*AC60,0))</f>
        <v>0</v>
      </c>
      <c r="AG60" s="23" t="n">
        <f aca="false">IF($A60&lt;=$G$7,0,IF(AA60&lt;$B$8,AC60,0))</f>
        <v>0</v>
      </c>
      <c r="AH60" s="23" t="n">
        <f aca="false">$A60-$G$8-1</f>
        <v>30</v>
      </c>
      <c r="AI60" s="23" t="n">
        <f aca="false">IF(AH60&lt;0,-1,MOD(AH60,$B$8+$B$10))</f>
        <v>30</v>
      </c>
      <c r="AJ60" s="23" t="n">
        <f aca="false">IF(AH60&lt;0,0,INT(AH60/($B$8+$B$10)))</f>
        <v>0</v>
      </c>
      <c r="AK60" s="23" t="n">
        <f aca="false">IF($A60&lt;=$G$8,$E$8,$E$8*(1-$H$8)^(AJ60+1))</f>
        <v>0</v>
      </c>
      <c r="AL60" s="13" t="n">
        <f aca="false">IF($A60&lt;=$G$8,$E$8*$F$8/4,IF(AI60&gt;=$B$8+$B$9,AK60*$B$4*(1+$B$5)^(($G$8+$B$8+AJ60*($B$8+$B$10))/4)/4,0))</f>
        <v>0</v>
      </c>
      <c r="AM60" s="13" t="n">
        <f aca="false">IF($A60&lt;=$G$8,$E$8*$F$8,IF(AI60&gt;=$B$8,AK60*$B$4*(1+$B$5)^(($G$8+$B$8+AJ60*($B$8+$B$10))/4),0))</f>
        <v>0</v>
      </c>
      <c r="AN60" s="13" t="n">
        <f aca="false">IF($A60&lt;=$G$8,0,IF(AI60=0,AK60*$B$6*(1+$B$7)^(($G$8+AJ60*($B$8+$B$10))/4),0)+IF(AI60=$B$8,$B$11*$B$4*(1+$B$5)^(($G$8+$B$8+AJ60*($B$8+$B$10))/4)*AK60,0))</f>
        <v>0</v>
      </c>
      <c r="AO60" s="23" t="n">
        <f aca="false">IF($A60&lt;=$G$8,0,IF(AI60&lt;$B$8,AK60,0))</f>
        <v>0</v>
      </c>
      <c r="AP60" s="13" t="n">
        <f aca="false">F60+N60+V60+AD60+AL60</f>
        <v>1062321.38407794</v>
      </c>
      <c r="AQ60" s="13" t="n">
        <f aca="false">G60+O60+W60+AE60+AM60</f>
        <v>4249285.53631174</v>
      </c>
      <c r="AR60" s="13" t="n">
        <f aca="false">H60+P60+X60+AF60+AN60+IF($A60=$B$15,$B$14,0)</f>
        <v>0</v>
      </c>
      <c r="AS60" s="23" t="n">
        <f aca="false">I60+Q60+Y60+AG60+AO60</f>
        <v>0</v>
      </c>
      <c r="AT60" s="13" t="n">
        <f aca="false">AP60*(1-$B$12)-AS60*$B$13/4</f>
        <v>998582.101033259</v>
      </c>
      <c r="AU60" s="13" t="n">
        <f aca="false">IF($A60&lt;=$B$23,$B$22*$E$4/$B$23+$E$4*$B$13/4,0)</f>
        <v>0</v>
      </c>
      <c r="AV60" s="13" t="n">
        <f aca="false">AT60-AR60-AU60</f>
        <v>998582.101033259</v>
      </c>
      <c r="AW60" s="23" t="n">
        <f aca="false">(1+$B$16)^(-$A60/4)</f>
        <v>0.560745877024877</v>
      </c>
      <c r="AX60" s="13" t="n">
        <f aca="false">AV60*AW60</f>
        <v>559950.796025239</v>
      </c>
      <c r="AY60" s="13" t="n">
        <f aca="false">AV60</f>
        <v>998582.101033259</v>
      </c>
    </row>
    <row r="61" customFormat="false" ht="15" hidden="false" customHeight="false" outlineLevel="0" collapsed="false">
      <c r="A61" s="0" t="n">
        <v>32</v>
      </c>
      <c r="B61" s="0" t="n">
        <f aca="false">$A61-$G$4-1</f>
        <v>25</v>
      </c>
      <c r="C61" s="0" t="n">
        <f aca="false">IF(B61&lt;0,-1,MOD(B61,$B$8+$B$10))</f>
        <v>25</v>
      </c>
      <c r="D61" s="0" t="n">
        <f aca="false">IF(B61&lt;0,0,INT(B61/($B$8+$B$10)))</f>
        <v>0</v>
      </c>
      <c r="E61" s="0" t="n">
        <f aca="false">IF($A61&lt;=$G$4,$E$4,$E$4*(1-$H$4)^(D61+1))</f>
        <v>12000</v>
      </c>
      <c r="F61" s="13" t="n">
        <f aca="false">IF($A61&lt;=$G$4,$E$4*$F$4/4,IF(C61&gt;=$B$8+$B$9,E61*$B$4*(1+$B$5)^(($G$4+$B$8+D61*($B$8+$B$10))/4)/4,0))</f>
        <v>1062321.38407794</v>
      </c>
      <c r="G61" s="13" t="n">
        <f aca="false">IF($A61&lt;=$G$4,$E$4*$F$4,IF(C61&gt;=$B$8,E61*$B$4*(1+$B$5)^(($G$4+$B$8+D61*($B$8+$B$10))/4),0))</f>
        <v>4249285.53631174</v>
      </c>
      <c r="H61" s="13" t="n">
        <f aca="false">IF($A61&lt;=$G$4,0,IF(C61=0,E61*$B$6*(1+$B$7)^(($G$4+D61*($B$8+$B$10))/4),0)+IF(C61=$B$8,$B$11*$B$4*(1+$B$5)^(($G$4+$B$8+D61*($B$8+$B$10))/4)*E61,0))</f>
        <v>0</v>
      </c>
      <c r="I61" s="23" t="n">
        <f aca="false">IF($A61&lt;=$G$4,0,IF(C61&lt;$B$8,E61,0))</f>
        <v>0</v>
      </c>
      <c r="J61" s="23" t="n">
        <f aca="false">$A61-$G$5-1</f>
        <v>31</v>
      </c>
      <c r="K61" s="23" t="n">
        <f aca="false">IF(J61&lt;0,-1,MOD(J61,$B$8+$B$10))</f>
        <v>31</v>
      </c>
      <c r="L61" s="23" t="n">
        <f aca="false">IF(J61&lt;0,0,INT(J61/($B$8+$B$10)))</f>
        <v>0</v>
      </c>
      <c r="M61" s="23" t="n">
        <f aca="false">IF($A61&lt;=$G$5,$E$5,$E$5*(1-$H$5)^(L61+1))</f>
        <v>0</v>
      </c>
      <c r="N61" s="13" t="n">
        <f aca="false">IF($A61&lt;=$G$5,$E$5*$F$5/4,IF(K61&gt;=$B$8+$B$9,M61*$B$4*(1+$B$5)^(($G$5+$B$8+L61*($B$8+$B$10))/4)/4,0))</f>
        <v>0</v>
      </c>
      <c r="O61" s="13" t="n">
        <f aca="false">IF($A61&lt;=$G$5,$E$5*$F$5,IF(K61&gt;=$B$8,M61*$B$4*(1+$B$5)^(($G$5+$B$8+L61*($B$8+$B$10))/4),0))</f>
        <v>0</v>
      </c>
      <c r="P61" s="13" t="n">
        <f aca="false">IF($A61&lt;=$G$5,0,IF(K61=0,M61*$B$6*(1+$B$7)^(($G$5+L61*($B$8+$B$10))/4),0)+IF(K61=$B$8,$B$11*$B$4*(1+$B$5)^(($G$5+$B$8+L61*($B$8+$B$10))/4)*M61,0))</f>
        <v>0</v>
      </c>
      <c r="Q61" s="23" t="n">
        <f aca="false">IF($A61&lt;=$G$5,0,IF(K61&lt;$B$8,M61,0))</f>
        <v>0</v>
      </c>
      <c r="R61" s="23" t="n">
        <f aca="false">$A61-$G$6-1</f>
        <v>31</v>
      </c>
      <c r="S61" s="23" t="n">
        <f aca="false">IF(R61&lt;0,-1,MOD(R61,$B$8+$B$10))</f>
        <v>31</v>
      </c>
      <c r="T61" s="23" t="n">
        <f aca="false">IF(R61&lt;0,0,INT(R61/($B$8+$B$10)))</f>
        <v>0</v>
      </c>
      <c r="U61" s="23" t="n">
        <f aca="false">IF($A61&lt;=$G$6,$E$6,$E$6*(1-$H$6)^(T61+1))</f>
        <v>0</v>
      </c>
      <c r="V61" s="13" t="n">
        <f aca="false">IF($A61&lt;=$G$6,$E$6*$F$6/4,IF(S61&gt;=$B$8+$B$9,U61*$B$4*(1+$B$5)^(($G$6+$B$8+T61*($B$8+$B$10))/4)/4,0))</f>
        <v>0</v>
      </c>
      <c r="W61" s="13" t="n">
        <f aca="false">IF($A61&lt;=$G$6,$E$6*$F$6,IF(S61&gt;=$B$8,U61*$B$4*(1+$B$5)^(($G$6+$B$8+T61*($B$8+$B$10))/4),0))</f>
        <v>0</v>
      </c>
      <c r="X61" s="13" t="n">
        <f aca="false">IF($A61&lt;=$G$6,0,IF(S61=0,U61*$B$6*(1+$B$7)^(($G$6+T61*($B$8+$B$10))/4),0)+IF(S61=$B$8,$B$11*$B$4*(1+$B$5)^(($G$6+$B$8+T61*($B$8+$B$10))/4)*U61,0))</f>
        <v>0</v>
      </c>
      <c r="Y61" s="23" t="n">
        <f aca="false">IF($A61&lt;=$G$6,0,IF(S61&lt;$B$8,U61,0))</f>
        <v>0</v>
      </c>
      <c r="Z61" s="23" t="n">
        <f aca="false">$A61-$G$7-1</f>
        <v>31</v>
      </c>
      <c r="AA61" s="23" t="n">
        <f aca="false">IF(Z61&lt;0,-1,MOD(Z61,$B$8+$B$10))</f>
        <v>31</v>
      </c>
      <c r="AB61" s="23" t="n">
        <f aca="false">IF(Z61&lt;0,0,INT(Z61/($B$8+$B$10)))</f>
        <v>0</v>
      </c>
      <c r="AC61" s="23" t="n">
        <f aca="false">IF($A61&lt;=$G$7,$E$7,$E$7*(1-$H$7)^(AB61+1))</f>
        <v>0</v>
      </c>
      <c r="AD61" s="13" t="n">
        <f aca="false">IF($A61&lt;=$G$7,$E$7*$F$7/4,IF(AA61&gt;=$B$8+$B$9,AC61*$B$4*(1+$B$5)^(($G$7+$B$8+AB61*($B$8+$B$10))/4)/4,0))</f>
        <v>0</v>
      </c>
      <c r="AE61" s="13" t="n">
        <f aca="false">IF($A61&lt;=$G$7,$E$7*$F$7,IF(AA61&gt;=$B$8,AC61*$B$4*(1+$B$5)^(($G$7+$B$8+AB61*($B$8+$B$10))/4),0))</f>
        <v>0</v>
      </c>
      <c r="AF61" s="13" t="n">
        <f aca="false">IF($A61&lt;=$G$7,0,IF(AA61=0,AC61*$B$6*(1+$B$7)^(($G$7+AB61*($B$8+$B$10))/4),0)+IF(AA61=$B$8,$B$11*$B$4*(1+$B$5)^(($G$7+$B$8+AB61*($B$8+$B$10))/4)*AC61,0))</f>
        <v>0</v>
      </c>
      <c r="AG61" s="23" t="n">
        <f aca="false">IF($A61&lt;=$G$7,0,IF(AA61&lt;$B$8,AC61,0))</f>
        <v>0</v>
      </c>
      <c r="AH61" s="23" t="n">
        <f aca="false">$A61-$G$8-1</f>
        <v>31</v>
      </c>
      <c r="AI61" s="23" t="n">
        <f aca="false">IF(AH61&lt;0,-1,MOD(AH61,$B$8+$B$10))</f>
        <v>31</v>
      </c>
      <c r="AJ61" s="23" t="n">
        <f aca="false">IF(AH61&lt;0,0,INT(AH61/($B$8+$B$10)))</f>
        <v>0</v>
      </c>
      <c r="AK61" s="23" t="n">
        <f aca="false">IF($A61&lt;=$G$8,$E$8,$E$8*(1-$H$8)^(AJ61+1))</f>
        <v>0</v>
      </c>
      <c r="AL61" s="13" t="n">
        <f aca="false">IF($A61&lt;=$G$8,$E$8*$F$8/4,IF(AI61&gt;=$B$8+$B$9,AK61*$B$4*(1+$B$5)^(($G$8+$B$8+AJ61*($B$8+$B$10))/4)/4,0))</f>
        <v>0</v>
      </c>
      <c r="AM61" s="13" t="n">
        <f aca="false">IF($A61&lt;=$G$8,$E$8*$F$8,IF(AI61&gt;=$B$8,AK61*$B$4*(1+$B$5)^(($G$8+$B$8+AJ61*($B$8+$B$10))/4),0))</f>
        <v>0</v>
      </c>
      <c r="AN61" s="13" t="n">
        <f aca="false">IF($A61&lt;=$G$8,0,IF(AI61=0,AK61*$B$6*(1+$B$7)^(($G$8+AJ61*($B$8+$B$10))/4),0)+IF(AI61=$B$8,$B$11*$B$4*(1+$B$5)^(($G$8+$B$8+AJ61*($B$8+$B$10))/4)*AK61,0))</f>
        <v>0</v>
      </c>
      <c r="AO61" s="23" t="n">
        <f aca="false">IF($A61&lt;=$G$8,0,IF(AI61&lt;$B$8,AK61,0))</f>
        <v>0</v>
      </c>
      <c r="AP61" s="13" t="n">
        <f aca="false">F61+N61+V61+AD61+AL61</f>
        <v>1062321.38407794</v>
      </c>
      <c r="AQ61" s="13" t="n">
        <f aca="false">G61+O61+W61+AE61+AM61</f>
        <v>4249285.53631174</v>
      </c>
      <c r="AR61" s="13" t="n">
        <f aca="false">H61+P61+X61+AF61+AN61+IF($A61=$B$15,$B$14,0)</f>
        <v>0</v>
      </c>
      <c r="AS61" s="23" t="n">
        <f aca="false">I61+Q61+Y61+AG61+AO61</f>
        <v>0</v>
      </c>
      <c r="AT61" s="13" t="n">
        <f aca="false">AP61*(1-$B$12)-AS61*$B$13/4</f>
        <v>998582.101033259</v>
      </c>
      <c r="AU61" s="13" t="n">
        <f aca="false">IF($A61&lt;=$B$23,$B$22*$E$4/$B$23+$E$4*$B$13/4,0)</f>
        <v>0</v>
      </c>
      <c r="AV61" s="13" t="n">
        <f aca="false">AT61-AR61-AU61</f>
        <v>998582.101033259</v>
      </c>
      <c r="AW61" s="23" t="n">
        <f aca="false">(1+$B$16)^(-$A61/4)</f>
        <v>0.550378891682413</v>
      </c>
      <c r="AX61" s="13" t="n">
        <f aca="false">AV61*AW61</f>
        <v>549598.51002058</v>
      </c>
      <c r="AY61" s="13" t="n">
        <f aca="false">AV61</f>
        <v>998582.101033259</v>
      </c>
    </row>
    <row r="62" customFormat="false" ht="15" hidden="false" customHeight="false" outlineLevel="0" collapsed="false">
      <c r="A62" s="0" t="n">
        <v>33</v>
      </c>
      <c r="B62" s="0" t="n">
        <f aca="false">$A62-$G$4-1</f>
        <v>26</v>
      </c>
      <c r="C62" s="0" t="n">
        <f aca="false">IF(B62&lt;0,-1,MOD(B62,$B$8+$B$10))</f>
        <v>26</v>
      </c>
      <c r="D62" s="0" t="n">
        <f aca="false">IF(B62&lt;0,0,INT(B62/($B$8+$B$10)))</f>
        <v>0</v>
      </c>
      <c r="E62" s="0" t="n">
        <f aca="false">IF($A62&lt;=$G$4,$E$4,$E$4*(1-$H$4)^(D62+1))</f>
        <v>12000</v>
      </c>
      <c r="F62" s="13" t="n">
        <f aca="false">IF($A62&lt;=$G$4,$E$4*$F$4/4,IF(C62&gt;=$B$8+$B$9,E62*$B$4*(1+$B$5)^(($G$4+$B$8+D62*($B$8+$B$10))/4)/4,0))</f>
        <v>1062321.38407794</v>
      </c>
      <c r="G62" s="13" t="n">
        <f aca="false">IF($A62&lt;=$G$4,$E$4*$F$4,IF(C62&gt;=$B$8,E62*$B$4*(1+$B$5)^(($G$4+$B$8+D62*($B$8+$B$10))/4),0))</f>
        <v>4249285.53631174</v>
      </c>
      <c r="H62" s="13" t="n">
        <f aca="false">IF($A62&lt;=$G$4,0,IF(C62=0,E62*$B$6*(1+$B$7)^(($G$4+D62*($B$8+$B$10))/4),0)+IF(C62=$B$8,$B$11*$B$4*(1+$B$5)^(($G$4+$B$8+D62*($B$8+$B$10))/4)*E62,0))</f>
        <v>0</v>
      </c>
      <c r="I62" s="23" t="n">
        <f aca="false">IF($A62&lt;=$G$4,0,IF(C62&lt;$B$8,E62,0))</f>
        <v>0</v>
      </c>
      <c r="J62" s="23" t="n">
        <f aca="false">$A62-$G$5-1</f>
        <v>32</v>
      </c>
      <c r="K62" s="23" t="n">
        <f aca="false">IF(J62&lt;0,-1,MOD(J62,$B$8+$B$10))</f>
        <v>32</v>
      </c>
      <c r="L62" s="23" t="n">
        <f aca="false">IF(J62&lt;0,0,INT(J62/($B$8+$B$10)))</f>
        <v>0</v>
      </c>
      <c r="M62" s="23" t="n">
        <f aca="false">IF($A62&lt;=$G$5,$E$5,$E$5*(1-$H$5)^(L62+1))</f>
        <v>0</v>
      </c>
      <c r="N62" s="13" t="n">
        <f aca="false">IF($A62&lt;=$G$5,$E$5*$F$5/4,IF(K62&gt;=$B$8+$B$9,M62*$B$4*(1+$B$5)^(($G$5+$B$8+L62*($B$8+$B$10))/4)/4,0))</f>
        <v>0</v>
      </c>
      <c r="O62" s="13" t="n">
        <f aca="false">IF($A62&lt;=$G$5,$E$5*$F$5,IF(K62&gt;=$B$8,M62*$B$4*(1+$B$5)^(($G$5+$B$8+L62*($B$8+$B$10))/4),0))</f>
        <v>0</v>
      </c>
      <c r="P62" s="13" t="n">
        <f aca="false">IF($A62&lt;=$G$5,0,IF(K62=0,M62*$B$6*(1+$B$7)^(($G$5+L62*($B$8+$B$10))/4),0)+IF(K62=$B$8,$B$11*$B$4*(1+$B$5)^(($G$5+$B$8+L62*($B$8+$B$10))/4)*M62,0))</f>
        <v>0</v>
      </c>
      <c r="Q62" s="23" t="n">
        <f aca="false">IF($A62&lt;=$G$5,0,IF(K62&lt;$B$8,M62,0))</f>
        <v>0</v>
      </c>
      <c r="R62" s="23" t="n">
        <f aca="false">$A62-$G$6-1</f>
        <v>32</v>
      </c>
      <c r="S62" s="23" t="n">
        <f aca="false">IF(R62&lt;0,-1,MOD(R62,$B$8+$B$10))</f>
        <v>32</v>
      </c>
      <c r="T62" s="23" t="n">
        <f aca="false">IF(R62&lt;0,0,INT(R62/($B$8+$B$10)))</f>
        <v>0</v>
      </c>
      <c r="U62" s="23" t="n">
        <f aca="false">IF($A62&lt;=$G$6,$E$6,$E$6*(1-$H$6)^(T62+1))</f>
        <v>0</v>
      </c>
      <c r="V62" s="13" t="n">
        <f aca="false">IF($A62&lt;=$G$6,$E$6*$F$6/4,IF(S62&gt;=$B$8+$B$9,U62*$B$4*(1+$B$5)^(($G$6+$B$8+T62*($B$8+$B$10))/4)/4,0))</f>
        <v>0</v>
      </c>
      <c r="W62" s="13" t="n">
        <f aca="false">IF($A62&lt;=$G$6,$E$6*$F$6,IF(S62&gt;=$B$8,U62*$B$4*(1+$B$5)^(($G$6+$B$8+T62*($B$8+$B$10))/4),0))</f>
        <v>0</v>
      </c>
      <c r="X62" s="13" t="n">
        <f aca="false">IF($A62&lt;=$G$6,0,IF(S62=0,U62*$B$6*(1+$B$7)^(($G$6+T62*($B$8+$B$10))/4),0)+IF(S62=$B$8,$B$11*$B$4*(1+$B$5)^(($G$6+$B$8+T62*($B$8+$B$10))/4)*U62,0))</f>
        <v>0</v>
      </c>
      <c r="Y62" s="23" t="n">
        <f aca="false">IF($A62&lt;=$G$6,0,IF(S62&lt;$B$8,U62,0))</f>
        <v>0</v>
      </c>
      <c r="Z62" s="23" t="n">
        <f aca="false">$A62-$G$7-1</f>
        <v>32</v>
      </c>
      <c r="AA62" s="23" t="n">
        <f aca="false">IF(Z62&lt;0,-1,MOD(Z62,$B$8+$B$10))</f>
        <v>32</v>
      </c>
      <c r="AB62" s="23" t="n">
        <f aca="false">IF(Z62&lt;0,0,INT(Z62/($B$8+$B$10)))</f>
        <v>0</v>
      </c>
      <c r="AC62" s="23" t="n">
        <f aca="false">IF($A62&lt;=$G$7,$E$7,$E$7*(1-$H$7)^(AB62+1))</f>
        <v>0</v>
      </c>
      <c r="AD62" s="13" t="n">
        <f aca="false">IF($A62&lt;=$G$7,$E$7*$F$7/4,IF(AA62&gt;=$B$8+$B$9,AC62*$B$4*(1+$B$5)^(($G$7+$B$8+AB62*($B$8+$B$10))/4)/4,0))</f>
        <v>0</v>
      </c>
      <c r="AE62" s="13" t="n">
        <f aca="false">IF($A62&lt;=$G$7,$E$7*$F$7,IF(AA62&gt;=$B$8,AC62*$B$4*(1+$B$5)^(($G$7+$B$8+AB62*($B$8+$B$10))/4),0))</f>
        <v>0</v>
      </c>
      <c r="AF62" s="13" t="n">
        <f aca="false">IF($A62&lt;=$G$7,0,IF(AA62=0,AC62*$B$6*(1+$B$7)^(($G$7+AB62*($B$8+$B$10))/4),0)+IF(AA62=$B$8,$B$11*$B$4*(1+$B$5)^(($G$7+$B$8+AB62*($B$8+$B$10))/4)*AC62,0))</f>
        <v>0</v>
      </c>
      <c r="AG62" s="23" t="n">
        <f aca="false">IF($A62&lt;=$G$7,0,IF(AA62&lt;$B$8,AC62,0))</f>
        <v>0</v>
      </c>
      <c r="AH62" s="23" t="n">
        <f aca="false">$A62-$G$8-1</f>
        <v>32</v>
      </c>
      <c r="AI62" s="23" t="n">
        <f aca="false">IF(AH62&lt;0,-1,MOD(AH62,$B$8+$B$10))</f>
        <v>32</v>
      </c>
      <c r="AJ62" s="23" t="n">
        <f aca="false">IF(AH62&lt;0,0,INT(AH62/($B$8+$B$10)))</f>
        <v>0</v>
      </c>
      <c r="AK62" s="23" t="n">
        <f aca="false">IF($A62&lt;=$G$8,$E$8,$E$8*(1-$H$8)^(AJ62+1))</f>
        <v>0</v>
      </c>
      <c r="AL62" s="13" t="n">
        <f aca="false">IF($A62&lt;=$G$8,$E$8*$F$8/4,IF(AI62&gt;=$B$8+$B$9,AK62*$B$4*(1+$B$5)^(($G$8+$B$8+AJ62*($B$8+$B$10))/4)/4,0))</f>
        <v>0</v>
      </c>
      <c r="AM62" s="13" t="n">
        <f aca="false">IF($A62&lt;=$G$8,$E$8*$F$8,IF(AI62&gt;=$B$8,AK62*$B$4*(1+$B$5)^(($G$8+$B$8+AJ62*($B$8+$B$10))/4),0))</f>
        <v>0</v>
      </c>
      <c r="AN62" s="13" t="n">
        <f aca="false">IF($A62&lt;=$G$8,0,IF(AI62=0,AK62*$B$6*(1+$B$7)^(($G$8+AJ62*($B$8+$B$10))/4),0)+IF(AI62=$B$8,$B$11*$B$4*(1+$B$5)^(($G$8+$B$8+AJ62*($B$8+$B$10))/4)*AK62,0))</f>
        <v>0</v>
      </c>
      <c r="AO62" s="23" t="n">
        <f aca="false">IF($A62&lt;=$G$8,0,IF(AI62&lt;$B$8,AK62,0))</f>
        <v>0</v>
      </c>
      <c r="AP62" s="13" t="n">
        <f aca="false">F62+N62+V62+AD62+AL62</f>
        <v>1062321.38407794</v>
      </c>
      <c r="AQ62" s="13" t="n">
        <f aca="false">G62+O62+W62+AE62+AM62</f>
        <v>4249285.53631174</v>
      </c>
      <c r="AR62" s="13" t="n">
        <f aca="false">H62+P62+X62+AF62+AN62+IF($A62=$B$15,$B$14,0)</f>
        <v>0</v>
      </c>
      <c r="AS62" s="23" t="n">
        <f aca="false">I62+Q62+Y62+AG62+AO62</f>
        <v>0</v>
      </c>
      <c r="AT62" s="13" t="n">
        <f aca="false">AP62*(1-$B$12)-AS62*$B$13/4</f>
        <v>998582.101033259</v>
      </c>
      <c r="AU62" s="13" t="n">
        <f aca="false">IF($A62&lt;=$B$23,$B$22*$E$4/$B$23+$E$4*$B$13/4,0)</f>
        <v>0</v>
      </c>
      <c r="AV62" s="13" t="n">
        <f aca="false">AT62-AR62-AU62</f>
        <v>998582.101033259</v>
      </c>
      <c r="AW62" s="23" t="n">
        <f aca="false">(1+$B$16)^(-$A62/4)</f>
        <v>0.540203569603995</v>
      </c>
      <c r="AX62" s="13" t="n">
        <f aca="false">AV62*AW62</f>
        <v>539437.615520824</v>
      </c>
      <c r="AY62" s="13" t="n">
        <f aca="false">AV62</f>
        <v>998582.101033259</v>
      </c>
    </row>
    <row r="63" customFormat="false" ht="15" hidden="false" customHeight="false" outlineLevel="0" collapsed="false">
      <c r="A63" s="0" t="n">
        <v>34</v>
      </c>
      <c r="B63" s="0" t="n">
        <f aca="false">$A63-$G$4-1</f>
        <v>27</v>
      </c>
      <c r="C63" s="0" t="n">
        <f aca="false">IF(B63&lt;0,-1,MOD(B63,$B$8+$B$10))</f>
        <v>27</v>
      </c>
      <c r="D63" s="0" t="n">
        <f aca="false">IF(B63&lt;0,0,INT(B63/($B$8+$B$10)))</f>
        <v>0</v>
      </c>
      <c r="E63" s="0" t="n">
        <f aca="false">IF($A63&lt;=$G$4,$E$4,$E$4*(1-$H$4)^(D63+1))</f>
        <v>12000</v>
      </c>
      <c r="F63" s="13" t="n">
        <f aca="false">IF($A63&lt;=$G$4,$E$4*$F$4/4,IF(C63&gt;=$B$8+$B$9,E63*$B$4*(1+$B$5)^(($G$4+$B$8+D63*($B$8+$B$10))/4)/4,0))</f>
        <v>1062321.38407794</v>
      </c>
      <c r="G63" s="13" t="n">
        <f aca="false">IF($A63&lt;=$G$4,$E$4*$F$4,IF(C63&gt;=$B$8,E63*$B$4*(1+$B$5)^(($G$4+$B$8+D63*($B$8+$B$10))/4),0))</f>
        <v>4249285.53631174</v>
      </c>
      <c r="H63" s="13" t="n">
        <f aca="false">IF($A63&lt;=$G$4,0,IF(C63=0,E63*$B$6*(1+$B$7)^(($G$4+D63*($B$8+$B$10))/4),0)+IF(C63=$B$8,$B$11*$B$4*(1+$B$5)^(($G$4+$B$8+D63*($B$8+$B$10))/4)*E63,0))</f>
        <v>0</v>
      </c>
      <c r="I63" s="23" t="n">
        <f aca="false">IF($A63&lt;=$G$4,0,IF(C63&lt;$B$8,E63,0))</f>
        <v>0</v>
      </c>
      <c r="J63" s="23" t="n">
        <f aca="false">$A63-$G$5-1</f>
        <v>33</v>
      </c>
      <c r="K63" s="23" t="n">
        <f aca="false">IF(J63&lt;0,-1,MOD(J63,$B$8+$B$10))</f>
        <v>33</v>
      </c>
      <c r="L63" s="23" t="n">
        <f aca="false">IF(J63&lt;0,0,INT(J63/($B$8+$B$10)))</f>
        <v>0</v>
      </c>
      <c r="M63" s="23" t="n">
        <f aca="false">IF($A63&lt;=$G$5,$E$5,$E$5*(1-$H$5)^(L63+1))</f>
        <v>0</v>
      </c>
      <c r="N63" s="13" t="n">
        <f aca="false">IF($A63&lt;=$G$5,$E$5*$F$5/4,IF(K63&gt;=$B$8+$B$9,M63*$B$4*(1+$B$5)^(($G$5+$B$8+L63*($B$8+$B$10))/4)/4,0))</f>
        <v>0</v>
      </c>
      <c r="O63" s="13" t="n">
        <f aca="false">IF($A63&lt;=$G$5,$E$5*$F$5,IF(K63&gt;=$B$8,M63*$B$4*(1+$B$5)^(($G$5+$B$8+L63*($B$8+$B$10))/4),0))</f>
        <v>0</v>
      </c>
      <c r="P63" s="13" t="n">
        <f aca="false">IF($A63&lt;=$G$5,0,IF(K63=0,M63*$B$6*(1+$B$7)^(($G$5+L63*($B$8+$B$10))/4),0)+IF(K63=$B$8,$B$11*$B$4*(1+$B$5)^(($G$5+$B$8+L63*($B$8+$B$10))/4)*M63,0))</f>
        <v>0</v>
      </c>
      <c r="Q63" s="23" t="n">
        <f aca="false">IF($A63&lt;=$G$5,0,IF(K63&lt;$B$8,M63,0))</f>
        <v>0</v>
      </c>
      <c r="R63" s="23" t="n">
        <f aca="false">$A63-$G$6-1</f>
        <v>33</v>
      </c>
      <c r="S63" s="23" t="n">
        <f aca="false">IF(R63&lt;0,-1,MOD(R63,$B$8+$B$10))</f>
        <v>33</v>
      </c>
      <c r="T63" s="23" t="n">
        <f aca="false">IF(R63&lt;0,0,INT(R63/($B$8+$B$10)))</f>
        <v>0</v>
      </c>
      <c r="U63" s="23" t="n">
        <f aca="false">IF($A63&lt;=$G$6,$E$6,$E$6*(1-$H$6)^(T63+1))</f>
        <v>0</v>
      </c>
      <c r="V63" s="13" t="n">
        <f aca="false">IF($A63&lt;=$G$6,$E$6*$F$6/4,IF(S63&gt;=$B$8+$B$9,U63*$B$4*(1+$B$5)^(($G$6+$B$8+T63*($B$8+$B$10))/4)/4,0))</f>
        <v>0</v>
      </c>
      <c r="W63" s="13" t="n">
        <f aca="false">IF($A63&lt;=$G$6,$E$6*$F$6,IF(S63&gt;=$B$8,U63*$B$4*(1+$B$5)^(($G$6+$B$8+T63*($B$8+$B$10))/4),0))</f>
        <v>0</v>
      </c>
      <c r="X63" s="13" t="n">
        <f aca="false">IF($A63&lt;=$G$6,0,IF(S63=0,U63*$B$6*(1+$B$7)^(($G$6+T63*($B$8+$B$10))/4),0)+IF(S63=$B$8,$B$11*$B$4*(1+$B$5)^(($G$6+$B$8+T63*($B$8+$B$10))/4)*U63,0))</f>
        <v>0</v>
      </c>
      <c r="Y63" s="23" t="n">
        <f aca="false">IF($A63&lt;=$G$6,0,IF(S63&lt;$B$8,U63,0))</f>
        <v>0</v>
      </c>
      <c r="Z63" s="23" t="n">
        <f aca="false">$A63-$G$7-1</f>
        <v>33</v>
      </c>
      <c r="AA63" s="23" t="n">
        <f aca="false">IF(Z63&lt;0,-1,MOD(Z63,$B$8+$B$10))</f>
        <v>33</v>
      </c>
      <c r="AB63" s="23" t="n">
        <f aca="false">IF(Z63&lt;0,0,INT(Z63/($B$8+$B$10)))</f>
        <v>0</v>
      </c>
      <c r="AC63" s="23" t="n">
        <f aca="false">IF($A63&lt;=$G$7,$E$7,$E$7*(1-$H$7)^(AB63+1))</f>
        <v>0</v>
      </c>
      <c r="AD63" s="13" t="n">
        <f aca="false">IF($A63&lt;=$G$7,$E$7*$F$7/4,IF(AA63&gt;=$B$8+$B$9,AC63*$B$4*(1+$B$5)^(($G$7+$B$8+AB63*($B$8+$B$10))/4)/4,0))</f>
        <v>0</v>
      </c>
      <c r="AE63" s="13" t="n">
        <f aca="false">IF($A63&lt;=$G$7,$E$7*$F$7,IF(AA63&gt;=$B$8,AC63*$B$4*(1+$B$5)^(($G$7+$B$8+AB63*($B$8+$B$10))/4),0))</f>
        <v>0</v>
      </c>
      <c r="AF63" s="13" t="n">
        <f aca="false">IF($A63&lt;=$G$7,0,IF(AA63=0,AC63*$B$6*(1+$B$7)^(($G$7+AB63*($B$8+$B$10))/4),0)+IF(AA63=$B$8,$B$11*$B$4*(1+$B$5)^(($G$7+$B$8+AB63*($B$8+$B$10))/4)*AC63,0))</f>
        <v>0</v>
      </c>
      <c r="AG63" s="23" t="n">
        <f aca="false">IF($A63&lt;=$G$7,0,IF(AA63&lt;$B$8,AC63,0))</f>
        <v>0</v>
      </c>
      <c r="AH63" s="23" t="n">
        <f aca="false">$A63-$G$8-1</f>
        <v>33</v>
      </c>
      <c r="AI63" s="23" t="n">
        <f aca="false">IF(AH63&lt;0,-1,MOD(AH63,$B$8+$B$10))</f>
        <v>33</v>
      </c>
      <c r="AJ63" s="23" t="n">
        <f aca="false">IF(AH63&lt;0,0,INT(AH63/($B$8+$B$10)))</f>
        <v>0</v>
      </c>
      <c r="AK63" s="23" t="n">
        <f aca="false">IF($A63&lt;=$G$8,$E$8,$E$8*(1-$H$8)^(AJ63+1))</f>
        <v>0</v>
      </c>
      <c r="AL63" s="13" t="n">
        <f aca="false">IF($A63&lt;=$G$8,$E$8*$F$8/4,IF(AI63&gt;=$B$8+$B$9,AK63*$B$4*(1+$B$5)^(($G$8+$B$8+AJ63*($B$8+$B$10))/4)/4,0))</f>
        <v>0</v>
      </c>
      <c r="AM63" s="13" t="n">
        <f aca="false">IF($A63&lt;=$G$8,$E$8*$F$8,IF(AI63&gt;=$B$8,AK63*$B$4*(1+$B$5)^(($G$8+$B$8+AJ63*($B$8+$B$10))/4),0))</f>
        <v>0</v>
      </c>
      <c r="AN63" s="13" t="n">
        <f aca="false">IF($A63&lt;=$G$8,0,IF(AI63=0,AK63*$B$6*(1+$B$7)^(($G$8+AJ63*($B$8+$B$10))/4),0)+IF(AI63=$B$8,$B$11*$B$4*(1+$B$5)^(($G$8+$B$8+AJ63*($B$8+$B$10))/4)*AK63,0))</f>
        <v>0</v>
      </c>
      <c r="AO63" s="23" t="n">
        <f aca="false">IF($A63&lt;=$G$8,0,IF(AI63&lt;$B$8,AK63,0))</f>
        <v>0</v>
      </c>
      <c r="AP63" s="13" t="n">
        <f aca="false">F63+N63+V63+AD63+AL63</f>
        <v>1062321.38407794</v>
      </c>
      <c r="AQ63" s="13" t="n">
        <f aca="false">G63+O63+W63+AE63+AM63</f>
        <v>4249285.53631174</v>
      </c>
      <c r="AR63" s="13" t="n">
        <f aca="false">H63+P63+X63+AF63+AN63+IF($A63=$B$15,$B$14,0)</f>
        <v>0</v>
      </c>
      <c r="AS63" s="23" t="n">
        <f aca="false">I63+Q63+Y63+AG63+AO63</f>
        <v>0</v>
      </c>
      <c r="AT63" s="13" t="n">
        <f aca="false">AP63*(1-$B$12)-AS63*$B$13/4</f>
        <v>998582.101033259</v>
      </c>
      <c r="AU63" s="13" t="n">
        <f aca="false">IF($A63&lt;=$B$23,$B$22*$E$4/$B$23+$E$4*$B$13/4,0)</f>
        <v>0</v>
      </c>
      <c r="AV63" s="13" t="n">
        <f aca="false">AT63-AR63-AU63</f>
        <v>998582.101033259</v>
      </c>
      <c r="AW63" s="23" t="n">
        <f aca="false">(1+$B$16)^(-$A63/4)</f>
        <v>0.530216367348056</v>
      </c>
      <c r="AX63" s="13" t="n">
        <f aca="false">AV63*AW63</f>
        <v>529464.574108644</v>
      </c>
      <c r="AY63" s="13" t="n">
        <f aca="false">AV63</f>
        <v>998582.101033259</v>
      </c>
    </row>
    <row r="64" customFormat="false" ht="15" hidden="false" customHeight="false" outlineLevel="0" collapsed="false">
      <c r="A64" s="0" t="n">
        <v>35</v>
      </c>
      <c r="B64" s="0" t="n">
        <f aca="false">$A64-$G$4-1</f>
        <v>28</v>
      </c>
      <c r="C64" s="0" t="n">
        <f aca="false">IF(B64&lt;0,-1,MOD(B64,$B$8+$B$10))</f>
        <v>28</v>
      </c>
      <c r="D64" s="0" t="n">
        <f aca="false">IF(B64&lt;0,0,INT(B64/($B$8+$B$10)))</f>
        <v>0</v>
      </c>
      <c r="E64" s="0" t="n">
        <f aca="false">IF($A64&lt;=$G$4,$E$4,$E$4*(1-$H$4)^(D64+1))</f>
        <v>12000</v>
      </c>
      <c r="F64" s="13" t="n">
        <f aca="false">IF($A64&lt;=$G$4,$E$4*$F$4/4,IF(C64&gt;=$B$8+$B$9,E64*$B$4*(1+$B$5)^(($G$4+$B$8+D64*($B$8+$B$10))/4)/4,0))</f>
        <v>1062321.38407794</v>
      </c>
      <c r="G64" s="13" t="n">
        <f aca="false">IF($A64&lt;=$G$4,$E$4*$F$4,IF(C64&gt;=$B$8,E64*$B$4*(1+$B$5)^(($G$4+$B$8+D64*($B$8+$B$10))/4),0))</f>
        <v>4249285.53631174</v>
      </c>
      <c r="H64" s="13" t="n">
        <f aca="false">IF($A64&lt;=$G$4,0,IF(C64=0,E64*$B$6*(1+$B$7)^(($G$4+D64*($B$8+$B$10))/4),0)+IF(C64=$B$8,$B$11*$B$4*(1+$B$5)^(($G$4+$B$8+D64*($B$8+$B$10))/4)*E64,0))</f>
        <v>0</v>
      </c>
      <c r="I64" s="23" t="n">
        <f aca="false">IF($A64&lt;=$G$4,0,IF(C64&lt;$B$8,E64,0))</f>
        <v>0</v>
      </c>
      <c r="J64" s="23" t="n">
        <f aca="false">$A64-$G$5-1</f>
        <v>34</v>
      </c>
      <c r="K64" s="23" t="n">
        <f aca="false">IF(J64&lt;0,-1,MOD(J64,$B$8+$B$10))</f>
        <v>34</v>
      </c>
      <c r="L64" s="23" t="n">
        <f aca="false">IF(J64&lt;0,0,INT(J64/($B$8+$B$10)))</f>
        <v>0</v>
      </c>
      <c r="M64" s="23" t="n">
        <f aca="false">IF($A64&lt;=$G$5,$E$5,$E$5*(1-$H$5)^(L64+1))</f>
        <v>0</v>
      </c>
      <c r="N64" s="13" t="n">
        <f aca="false">IF($A64&lt;=$G$5,$E$5*$F$5/4,IF(K64&gt;=$B$8+$B$9,M64*$B$4*(1+$B$5)^(($G$5+$B$8+L64*($B$8+$B$10))/4)/4,0))</f>
        <v>0</v>
      </c>
      <c r="O64" s="13" t="n">
        <f aca="false">IF($A64&lt;=$G$5,$E$5*$F$5,IF(K64&gt;=$B$8,M64*$B$4*(1+$B$5)^(($G$5+$B$8+L64*($B$8+$B$10))/4),0))</f>
        <v>0</v>
      </c>
      <c r="P64" s="13" t="n">
        <f aca="false">IF($A64&lt;=$G$5,0,IF(K64=0,M64*$B$6*(1+$B$7)^(($G$5+L64*($B$8+$B$10))/4),0)+IF(K64=$B$8,$B$11*$B$4*(1+$B$5)^(($G$5+$B$8+L64*($B$8+$B$10))/4)*M64,0))</f>
        <v>0</v>
      </c>
      <c r="Q64" s="23" t="n">
        <f aca="false">IF($A64&lt;=$G$5,0,IF(K64&lt;$B$8,M64,0))</f>
        <v>0</v>
      </c>
      <c r="R64" s="23" t="n">
        <f aca="false">$A64-$G$6-1</f>
        <v>34</v>
      </c>
      <c r="S64" s="23" t="n">
        <f aca="false">IF(R64&lt;0,-1,MOD(R64,$B$8+$B$10))</f>
        <v>34</v>
      </c>
      <c r="T64" s="23" t="n">
        <f aca="false">IF(R64&lt;0,0,INT(R64/($B$8+$B$10)))</f>
        <v>0</v>
      </c>
      <c r="U64" s="23" t="n">
        <f aca="false">IF($A64&lt;=$G$6,$E$6,$E$6*(1-$H$6)^(T64+1))</f>
        <v>0</v>
      </c>
      <c r="V64" s="13" t="n">
        <f aca="false">IF($A64&lt;=$G$6,$E$6*$F$6/4,IF(S64&gt;=$B$8+$B$9,U64*$B$4*(1+$B$5)^(($G$6+$B$8+T64*($B$8+$B$10))/4)/4,0))</f>
        <v>0</v>
      </c>
      <c r="W64" s="13" t="n">
        <f aca="false">IF($A64&lt;=$G$6,$E$6*$F$6,IF(S64&gt;=$B$8,U64*$B$4*(1+$B$5)^(($G$6+$B$8+T64*($B$8+$B$10))/4),0))</f>
        <v>0</v>
      </c>
      <c r="X64" s="13" t="n">
        <f aca="false">IF($A64&lt;=$G$6,0,IF(S64=0,U64*$B$6*(1+$B$7)^(($G$6+T64*($B$8+$B$10))/4),0)+IF(S64=$B$8,$B$11*$B$4*(1+$B$5)^(($G$6+$B$8+T64*($B$8+$B$10))/4)*U64,0))</f>
        <v>0</v>
      </c>
      <c r="Y64" s="23" t="n">
        <f aca="false">IF($A64&lt;=$G$6,0,IF(S64&lt;$B$8,U64,0))</f>
        <v>0</v>
      </c>
      <c r="Z64" s="23" t="n">
        <f aca="false">$A64-$G$7-1</f>
        <v>34</v>
      </c>
      <c r="AA64" s="23" t="n">
        <f aca="false">IF(Z64&lt;0,-1,MOD(Z64,$B$8+$B$10))</f>
        <v>34</v>
      </c>
      <c r="AB64" s="23" t="n">
        <f aca="false">IF(Z64&lt;0,0,INT(Z64/($B$8+$B$10)))</f>
        <v>0</v>
      </c>
      <c r="AC64" s="23" t="n">
        <f aca="false">IF($A64&lt;=$G$7,$E$7,$E$7*(1-$H$7)^(AB64+1))</f>
        <v>0</v>
      </c>
      <c r="AD64" s="13" t="n">
        <f aca="false">IF($A64&lt;=$G$7,$E$7*$F$7/4,IF(AA64&gt;=$B$8+$B$9,AC64*$B$4*(1+$B$5)^(($G$7+$B$8+AB64*($B$8+$B$10))/4)/4,0))</f>
        <v>0</v>
      </c>
      <c r="AE64" s="13" t="n">
        <f aca="false">IF($A64&lt;=$G$7,$E$7*$F$7,IF(AA64&gt;=$B$8,AC64*$B$4*(1+$B$5)^(($G$7+$B$8+AB64*($B$8+$B$10))/4),0))</f>
        <v>0</v>
      </c>
      <c r="AF64" s="13" t="n">
        <f aca="false">IF($A64&lt;=$G$7,0,IF(AA64=0,AC64*$B$6*(1+$B$7)^(($G$7+AB64*($B$8+$B$10))/4),0)+IF(AA64=$B$8,$B$11*$B$4*(1+$B$5)^(($G$7+$B$8+AB64*($B$8+$B$10))/4)*AC64,0))</f>
        <v>0</v>
      </c>
      <c r="AG64" s="23" t="n">
        <f aca="false">IF($A64&lt;=$G$7,0,IF(AA64&lt;$B$8,AC64,0))</f>
        <v>0</v>
      </c>
      <c r="AH64" s="23" t="n">
        <f aca="false">$A64-$G$8-1</f>
        <v>34</v>
      </c>
      <c r="AI64" s="23" t="n">
        <f aca="false">IF(AH64&lt;0,-1,MOD(AH64,$B$8+$B$10))</f>
        <v>34</v>
      </c>
      <c r="AJ64" s="23" t="n">
        <f aca="false">IF(AH64&lt;0,0,INT(AH64/($B$8+$B$10)))</f>
        <v>0</v>
      </c>
      <c r="AK64" s="23" t="n">
        <f aca="false">IF($A64&lt;=$G$8,$E$8,$E$8*(1-$H$8)^(AJ64+1))</f>
        <v>0</v>
      </c>
      <c r="AL64" s="13" t="n">
        <f aca="false">IF($A64&lt;=$G$8,$E$8*$F$8/4,IF(AI64&gt;=$B$8+$B$9,AK64*$B$4*(1+$B$5)^(($G$8+$B$8+AJ64*($B$8+$B$10))/4)/4,0))</f>
        <v>0</v>
      </c>
      <c r="AM64" s="13" t="n">
        <f aca="false">IF($A64&lt;=$G$8,$E$8*$F$8,IF(AI64&gt;=$B$8,AK64*$B$4*(1+$B$5)^(($G$8+$B$8+AJ64*($B$8+$B$10))/4),0))</f>
        <v>0</v>
      </c>
      <c r="AN64" s="13" t="n">
        <f aca="false">IF($A64&lt;=$G$8,0,IF(AI64=0,AK64*$B$6*(1+$B$7)^(($G$8+AJ64*($B$8+$B$10))/4),0)+IF(AI64=$B$8,$B$11*$B$4*(1+$B$5)^(($G$8+$B$8+AJ64*($B$8+$B$10))/4)*AK64,0))</f>
        <v>0</v>
      </c>
      <c r="AO64" s="23" t="n">
        <f aca="false">IF($A64&lt;=$G$8,0,IF(AI64&lt;$B$8,AK64,0))</f>
        <v>0</v>
      </c>
      <c r="AP64" s="13" t="n">
        <f aca="false">F64+N64+V64+AD64+AL64</f>
        <v>1062321.38407794</v>
      </c>
      <c r="AQ64" s="13" t="n">
        <f aca="false">G64+O64+W64+AE64+AM64</f>
        <v>4249285.53631174</v>
      </c>
      <c r="AR64" s="13" t="n">
        <f aca="false">H64+P64+X64+AF64+AN64+IF($A64=$B$15,$B$14,0)</f>
        <v>0</v>
      </c>
      <c r="AS64" s="23" t="n">
        <f aca="false">I64+Q64+Y64+AG64+AO64</f>
        <v>0</v>
      </c>
      <c r="AT64" s="13" t="n">
        <f aca="false">AP64*(1-$B$12)-AS64*$B$13/4</f>
        <v>998582.101033259</v>
      </c>
      <c r="AU64" s="13" t="n">
        <f aca="false">IF($A64&lt;=$B$23,$B$22*$E$4/$B$23+$E$4*$B$13/4,0)</f>
        <v>0</v>
      </c>
      <c r="AV64" s="13" t="n">
        <f aca="false">AT64-AR64-AU64</f>
        <v>998582.101033259</v>
      </c>
      <c r="AW64" s="23" t="n">
        <f aca="false">(1+$B$16)^(-$A64/4)</f>
        <v>0.520413806983644</v>
      </c>
      <c r="AX64" s="13" t="n">
        <f aca="false">AV64*AW64</f>
        <v>519675.912784444</v>
      </c>
      <c r="AY64" s="13" t="n">
        <f aca="false">AV64</f>
        <v>998582.101033259</v>
      </c>
    </row>
    <row r="65" customFormat="false" ht="15" hidden="false" customHeight="false" outlineLevel="0" collapsed="false">
      <c r="A65" s="0" t="n">
        <v>36</v>
      </c>
      <c r="B65" s="0" t="n">
        <f aca="false">$A65-$G$4-1</f>
        <v>29</v>
      </c>
      <c r="C65" s="0" t="n">
        <f aca="false">IF(B65&lt;0,-1,MOD(B65,$B$8+$B$10))</f>
        <v>29</v>
      </c>
      <c r="D65" s="0" t="n">
        <f aca="false">IF(B65&lt;0,0,INT(B65/($B$8+$B$10)))</f>
        <v>0</v>
      </c>
      <c r="E65" s="0" t="n">
        <f aca="false">IF($A65&lt;=$G$4,$E$4,$E$4*(1-$H$4)^(D65+1))</f>
        <v>12000</v>
      </c>
      <c r="F65" s="13" t="n">
        <f aca="false">IF($A65&lt;=$G$4,$E$4*$F$4/4,IF(C65&gt;=$B$8+$B$9,E65*$B$4*(1+$B$5)^(($G$4+$B$8+D65*($B$8+$B$10))/4)/4,0))</f>
        <v>1062321.38407794</v>
      </c>
      <c r="G65" s="13" t="n">
        <f aca="false">IF($A65&lt;=$G$4,$E$4*$F$4,IF(C65&gt;=$B$8,E65*$B$4*(1+$B$5)^(($G$4+$B$8+D65*($B$8+$B$10))/4),0))</f>
        <v>4249285.53631174</v>
      </c>
      <c r="H65" s="13" t="n">
        <f aca="false">IF($A65&lt;=$G$4,0,IF(C65=0,E65*$B$6*(1+$B$7)^(($G$4+D65*($B$8+$B$10))/4),0)+IF(C65=$B$8,$B$11*$B$4*(1+$B$5)^(($G$4+$B$8+D65*($B$8+$B$10))/4)*E65,0))</f>
        <v>0</v>
      </c>
      <c r="I65" s="23" t="n">
        <f aca="false">IF($A65&lt;=$G$4,0,IF(C65&lt;$B$8,E65,0))</f>
        <v>0</v>
      </c>
      <c r="J65" s="23" t="n">
        <f aca="false">$A65-$G$5-1</f>
        <v>35</v>
      </c>
      <c r="K65" s="23" t="n">
        <f aca="false">IF(J65&lt;0,-1,MOD(J65,$B$8+$B$10))</f>
        <v>35</v>
      </c>
      <c r="L65" s="23" t="n">
        <f aca="false">IF(J65&lt;0,0,INT(J65/($B$8+$B$10)))</f>
        <v>0</v>
      </c>
      <c r="M65" s="23" t="n">
        <f aca="false">IF($A65&lt;=$G$5,$E$5,$E$5*(1-$H$5)^(L65+1))</f>
        <v>0</v>
      </c>
      <c r="N65" s="13" t="n">
        <f aca="false">IF($A65&lt;=$G$5,$E$5*$F$5/4,IF(K65&gt;=$B$8+$B$9,M65*$B$4*(1+$B$5)^(($G$5+$B$8+L65*($B$8+$B$10))/4)/4,0))</f>
        <v>0</v>
      </c>
      <c r="O65" s="13" t="n">
        <f aca="false">IF($A65&lt;=$G$5,$E$5*$F$5,IF(K65&gt;=$B$8,M65*$B$4*(1+$B$5)^(($G$5+$B$8+L65*($B$8+$B$10))/4),0))</f>
        <v>0</v>
      </c>
      <c r="P65" s="13" t="n">
        <f aca="false">IF($A65&lt;=$G$5,0,IF(K65=0,M65*$B$6*(1+$B$7)^(($G$5+L65*($B$8+$B$10))/4),0)+IF(K65=$B$8,$B$11*$B$4*(1+$B$5)^(($G$5+$B$8+L65*($B$8+$B$10))/4)*M65,0))</f>
        <v>0</v>
      </c>
      <c r="Q65" s="23" t="n">
        <f aca="false">IF($A65&lt;=$G$5,0,IF(K65&lt;$B$8,M65,0))</f>
        <v>0</v>
      </c>
      <c r="R65" s="23" t="n">
        <f aca="false">$A65-$G$6-1</f>
        <v>35</v>
      </c>
      <c r="S65" s="23" t="n">
        <f aca="false">IF(R65&lt;0,-1,MOD(R65,$B$8+$B$10))</f>
        <v>35</v>
      </c>
      <c r="T65" s="23" t="n">
        <f aca="false">IF(R65&lt;0,0,INT(R65/($B$8+$B$10)))</f>
        <v>0</v>
      </c>
      <c r="U65" s="23" t="n">
        <f aca="false">IF($A65&lt;=$G$6,$E$6,$E$6*(1-$H$6)^(T65+1))</f>
        <v>0</v>
      </c>
      <c r="V65" s="13" t="n">
        <f aca="false">IF($A65&lt;=$G$6,$E$6*$F$6/4,IF(S65&gt;=$B$8+$B$9,U65*$B$4*(1+$B$5)^(($G$6+$B$8+T65*($B$8+$B$10))/4)/4,0))</f>
        <v>0</v>
      </c>
      <c r="W65" s="13" t="n">
        <f aca="false">IF($A65&lt;=$G$6,$E$6*$F$6,IF(S65&gt;=$B$8,U65*$B$4*(1+$B$5)^(($G$6+$B$8+T65*($B$8+$B$10))/4),0))</f>
        <v>0</v>
      </c>
      <c r="X65" s="13" t="n">
        <f aca="false">IF($A65&lt;=$G$6,0,IF(S65=0,U65*$B$6*(1+$B$7)^(($G$6+T65*($B$8+$B$10))/4),0)+IF(S65=$B$8,$B$11*$B$4*(1+$B$5)^(($G$6+$B$8+T65*($B$8+$B$10))/4)*U65,0))</f>
        <v>0</v>
      </c>
      <c r="Y65" s="23" t="n">
        <f aca="false">IF($A65&lt;=$G$6,0,IF(S65&lt;$B$8,U65,0))</f>
        <v>0</v>
      </c>
      <c r="Z65" s="23" t="n">
        <f aca="false">$A65-$G$7-1</f>
        <v>35</v>
      </c>
      <c r="AA65" s="23" t="n">
        <f aca="false">IF(Z65&lt;0,-1,MOD(Z65,$B$8+$B$10))</f>
        <v>35</v>
      </c>
      <c r="AB65" s="23" t="n">
        <f aca="false">IF(Z65&lt;0,0,INT(Z65/($B$8+$B$10)))</f>
        <v>0</v>
      </c>
      <c r="AC65" s="23" t="n">
        <f aca="false">IF($A65&lt;=$G$7,$E$7,$E$7*(1-$H$7)^(AB65+1))</f>
        <v>0</v>
      </c>
      <c r="AD65" s="13" t="n">
        <f aca="false">IF($A65&lt;=$G$7,$E$7*$F$7/4,IF(AA65&gt;=$B$8+$B$9,AC65*$B$4*(1+$B$5)^(($G$7+$B$8+AB65*($B$8+$B$10))/4)/4,0))</f>
        <v>0</v>
      </c>
      <c r="AE65" s="13" t="n">
        <f aca="false">IF($A65&lt;=$G$7,$E$7*$F$7,IF(AA65&gt;=$B$8,AC65*$B$4*(1+$B$5)^(($G$7+$B$8+AB65*($B$8+$B$10))/4),0))</f>
        <v>0</v>
      </c>
      <c r="AF65" s="13" t="n">
        <f aca="false">IF($A65&lt;=$G$7,0,IF(AA65=0,AC65*$B$6*(1+$B$7)^(($G$7+AB65*($B$8+$B$10))/4),0)+IF(AA65=$B$8,$B$11*$B$4*(1+$B$5)^(($G$7+$B$8+AB65*($B$8+$B$10))/4)*AC65,0))</f>
        <v>0</v>
      </c>
      <c r="AG65" s="23" t="n">
        <f aca="false">IF($A65&lt;=$G$7,0,IF(AA65&lt;$B$8,AC65,0))</f>
        <v>0</v>
      </c>
      <c r="AH65" s="23" t="n">
        <f aca="false">$A65-$G$8-1</f>
        <v>35</v>
      </c>
      <c r="AI65" s="23" t="n">
        <f aca="false">IF(AH65&lt;0,-1,MOD(AH65,$B$8+$B$10))</f>
        <v>35</v>
      </c>
      <c r="AJ65" s="23" t="n">
        <f aca="false">IF(AH65&lt;0,0,INT(AH65/($B$8+$B$10)))</f>
        <v>0</v>
      </c>
      <c r="AK65" s="23" t="n">
        <f aca="false">IF($A65&lt;=$G$8,$E$8,$E$8*(1-$H$8)^(AJ65+1))</f>
        <v>0</v>
      </c>
      <c r="AL65" s="13" t="n">
        <f aca="false">IF($A65&lt;=$G$8,$E$8*$F$8/4,IF(AI65&gt;=$B$8+$B$9,AK65*$B$4*(1+$B$5)^(($G$8+$B$8+AJ65*($B$8+$B$10))/4)/4,0))</f>
        <v>0</v>
      </c>
      <c r="AM65" s="13" t="n">
        <f aca="false">IF($A65&lt;=$G$8,$E$8*$F$8,IF(AI65&gt;=$B$8,AK65*$B$4*(1+$B$5)^(($G$8+$B$8+AJ65*($B$8+$B$10))/4),0))</f>
        <v>0</v>
      </c>
      <c r="AN65" s="13" t="n">
        <f aca="false">IF($A65&lt;=$G$8,0,IF(AI65=0,AK65*$B$6*(1+$B$7)^(($G$8+AJ65*($B$8+$B$10))/4),0)+IF(AI65=$B$8,$B$11*$B$4*(1+$B$5)^(($G$8+$B$8+AJ65*($B$8+$B$10))/4)*AK65,0))</f>
        <v>0</v>
      </c>
      <c r="AO65" s="23" t="n">
        <f aca="false">IF($A65&lt;=$G$8,0,IF(AI65&lt;$B$8,AK65,0))</f>
        <v>0</v>
      </c>
      <c r="AP65" s="13" t="n">
        <f aca="false">F65+N65+V65+AD65+AL65</f>
        <v>1062321.38407794</v>
      </c>
      <c r="AQ65" s="13" t="n">
        <f aca="false">G65+O65+W65+AE65+AM65</f>
        <v>4249285.53631174</v>
      </c>
      <c r="AR65" s="13" t="n">
        <f aca="false">H65+P65+X65+AF65+AN65+IF($A65=$B$15,$B$14,0)</f>
        <v>0</v>
      </c>
      <c r="AS65" s="23" t="n">
        <f aca="false">I65+Q65+Y65+AG65+AO65</f>
        <v>0</v>
      </c>
      <c r="AT65" s="13" t="n">
        <f aca="false">AP65*(1-$B$12)-AS65*$B$13/4</f>
        <v>998582.101033259</v>
      </c>
      <c r="AU65" s="13" t="n">
        <f aca="false">IF($A65&lt;=$B$23,$B$22*$E$4/$B$23+$E$4*$B$13/4,0)</f>
        <v>0</v>
      </c>
      <c r="AV65" s="13" t="n">
        <f aca="false">AT65-AR65-AU65</f>
        <v>998582.101033259</v>
      </c>
      <c r="AW65" s="23" t="n">
        <f aca="false">(1+$B$16)^(-$A65/4)</f>
        <v>0.51079247487927</v>
      </c>
      <c r="AX65" s="13" t="n">
        <f aca="false">AV65*AW65</f>
        <v>510068.222756919</v>
      </c>
      <c r="AY65" s="13" t="n">
        <f aca="false">AV65</f>
        <v>998582.101033259</v>
      </c>
    </row>
    <row r="66" customFormat="false" ht="15" hidden="false" customHeight="false" outlineLevel="0" collapsed="false">
      <c r="A66" s="0" t="n">
        <v>37</v>
      </c>
      <c r="B66" s="0" t="n">
        <f aca="false">$A66-$G$4-1</f>
        <v>30</v>
      </c>
      <c r="C66" s="0" t="n">
        <f aca="false">IF(B66&lt;0,-1,MOD(B66,$B$8+$B$10))</f>
        <v>30</v>
      </c>
      <c r="D66" s="0" t="n">
        <f aca="false">IF(B66&lt;0,0,INT(B66/($B$8+$B$10)))</f>
        <v>0</v>
      </c>
      <c r="E66" s="0" t="n">
        <f aca="false">IF($A66&lt;=$G$4,$E$4,$E$4*(1-$H$4)^(D66+1))</f>
        <v>12000</v>
      </c>
      <c r="F66" s="13" t="n">
        <f aca="false">IF($A66&lt;=$G$4,$E$4*$F$4/4,IF(C66&gt;=$B$8+$B$9,E66*$B$4*(1+$B$5)^(($G$4+$B$8+D66*($B$8+$B$10))/4)/4,0))</f>
        <v>1062321.38407794</v>
      </c>
      <c r="G66" s="13" t="n">
        <f aca="false">IF($A66&lt;=$G$4,$E$4*$F$4,IF(C66&gt;=$B$8,E66*$B$4*(1+$B$5)^(($G$4+$B$8+D66*($B$8+$B$10))/4),0))</f>
        <v>4249285.53631174</v>
      </c>
      <c r="H66" s="13" t="n">
        <f aca="false">IF($A66&lt;=$G$4,0,IF(C66=0,E66*$B$6*(1+$B$7)^(($G$4+D66*($B$8+$B$10))/4),0)+IF(C66=$B$8,$B$11*$B$4*(1+$B$5)^(($G$4+$B$8+D66*($B$8+$B$10))/4)*E66,0))</f>
        <v>0</v>
      </c>
      <c r="I66" s="23" t="n">
        <f aca="false">IF($A66&lt;=$G$4,0,IF(C66&lt;$B$8,E66,0))</f>
        <v>0</v>
      </c>
      <c r="J66" s="23" t="n">
        <f aca="false">$A66-$G$5-1</f>
        <v>36</v>
      </c>
      <c r="K66" s="23" t="n">
        <f aca="false">IF(J66&lt;0,-1,MOD(J66,$B$8+$B$10))</f>
        <v>36</v>
      </c>
      <c r="L66" s="23" t="n">
        <f aca="false">IF(J66&lt;0,0,INT(J66/($B$8+$B$10)))</f>
        <v>0</v>
      </c>
      <c r="M66" s="23" t="n">
        <f aca="false">IF($A66&lt;=$G$5,$E$5,$E$5*(1-$H$5)^(L66+1))</f>
        <v>0</v>
      </c>
      <c r="N66" s="13" t="n">
        <f aca="false">IF($A66&lt;=$G$5,$E$5*$F$5/4,IF(K66&gt;=$B$8+$B$9,M66*$B$4*(1+$B$5)^(($G$5+$B$8+L66*($B$8+$B$10))/4)/4,0))</f>
        <v>0</v>
      </c>
      <c r="O66" s="13" t="n">
        <f aca="false">IF($A66&lt;=$G$5,$E$5*$F$5,IF(K66&gt;=$B$8,M66*$B$4*(1+$B$5)^(($G$5+$B$8+L66*($B$8+$B$10))/4),0))</f>
        <v>0</v>
      </c>
      <c r="P66" s="13" t="n">
        <f aca="false">IF($A66&lt;=$G$5,0,IF(K66=0,M66*$B$6*(1+$B$7)^(($G$5+L66*($B$8+$B$10))/4),0)+IF(K66=$B$8,$B$11*$B$4*(1+$B$5)^(($G$5+$B$8+L66*($B$8+$B$10))/4)*M66,0))</f>
        <v>0</v>
      </c>
      <c r="Q66" s="23" t="n">
        <f aca="false">IF($A66&lt;=$G$5,0,IF(K66&lt;$B$8,M66,0))</f>
        <v>0</v>
      </c>
      <c r="R66" s="23" t="n">
        <f aca="false">$A66-$G$6-1</f>
        <v>36</v>
      </c>
      <c r="S66" s="23" t="n">
        <f aca="false">IF(R66&lt;0,-1,MOD(R66,$B$8+$B$10))</f>
        <v>36</v>
      </c>
      <c r="T66" s="23" t="n">
        <f aca="false">IF(R66&lt;0,0,INT(R66/($B$8+$B$10)))</f>
        <v>0</v>
      </c>
      <c r="U66" s="23" t="n">
        <f aca="false">IF($A66&lt;=$G$6,$E$6,$E$6*(1-$H$6)^(T66+1))</f>
        <v>0</v>
      </c>
      <c r="V66" s="13" t="n">
        <f aca="false">IF($A66&lt;=$G$6,$E$6*$F$6/4,IF(S66&gt;=$B$8+$B$9,U66*$B$4*(1+$B$5)^(($G$6+$B$8+T66*($B$8+$B$10))/4)/4,0))</f>
        <v>0</v>
      </c>
      <c r="W66" s="13" t="n">
        <f aca="false">IF($A66&lt;=$G$6,$E$6*$F$6,IF(S66&gt;=$B$8,U66*$B$4*(1+$B$5)^(($G$6+$B$8+T66*($B$8+$B$10))/4),0))</f>
        <v>0</v>
      </c>
      <c r="X66" s="13" t="n">
        <f aca="false">IF($A66&lt;=$G$6,0,IF(S66=0,U66*$B$6*(1+$B$7)^(($G$6+T66*($B$8+$B$10))/4),0)+IF(S66=$B$8,$B$11*$B$4*(1+$B$5)^(($G$6+$B$8+T66*($B$8+$B$10))/4)*U66,0))</f>
        <v>0</v>
      </c>
      <c r="Y66" s="23" t="n">
        <f aca="false">IF($A66&lt;=$G$6,0,IF(S66&lt;$B$8,U66,0))</f>
        <v>0</v>
      </c>
      <c r="Z66" s="23" t="n">
        <f aca="false">$A66-$G$7-1</f>
        <v>36</v>
      </c>
      <c r="AA66" s="23" t="n">
        <f aca="false">IF(Z66&lt;0,-1,MOD(Z66,$B$8+$B$10))</f>
        <v>36</v>
      </c>
      <c r="AB66" s="23" t="n">
        <f aca="false">IF(Z66&lt;0,0,INT(Z66/($B$8+$B$10)))</f>
        <v>0</v>
      </c>
      <c r="AC66" s="23" t="n">
        <f aca="false">IF($A66&lt;=$G$7,$E$7,$E$7*(1-$H$7)^(AB66+1))</f>
        <v>0</v>
      </c>
      <c r="AD66" s="13" t="n">
        <f aca="false">IF($A66&lt;=$G$7,$E$7*$F$7/4,IF(AA66&gt;=$B$8+$B$9,AC66*$B$4*(1+$B$5)^(($G$7+$B$8+AB66*($B$8+$B$10))/4)/4,0))</f>
        <v>0</v>
      </c>
      <c r="AE66" s="13" t="n">
        <f aca="false">IF($A66&lt;=$G$7,$E$7*$F$7,IF(AA66&gt;=$B$8,AC66*$B$4*(1+$B$5)^(($G$7+$B$8+AB66*($B$8+$B$10))/4),0))</f>
        <v>0</v>
      </c>
      <c r="AF66" s="13" t="n">
        <f aca="false">IF($A66&lt;=$G$7,0,IF(AA66=0,AC66*$B$6*(1+$B$7)^(($G$7+AB66*($B$8+$B$10))/4),0)+IF(AA66=$B$8,$B$11*$B$4*(1+$B$5)^(($G$7+$B$8+AB66*($B$8+$B$10))/4)*AC66,0))</f>
        <v>0</v>
      </c>
      <c r="AG66" s="23" t="n">
        <f aca="false">IF($A66&lt;=$G$7,0,IF(AA66&lt;$B$8,AC66,0))</f>
        <v>0</v>
      </c>
      <c r="AH66" s="23" t="n">
        <f aca="false">$A66-$G$8-1</f>
        <v>36</v>
      </c>
      <c r="AI66" s="23" t="n">
        <f aca="false">IF(AH66&lt;0,-1,MOD(AH66,$B$8+$B$10))</f>
        <v>36</v>
      </c>
      <c r="AJ66" s="23" t="n">
        <f aca="false">IF(AH66&lt;0,0,INT(AH66/($B$8+$B$10)))</f>
        <v>0</v>
      </c>
      <c r="AK66" s="23" t="n">
        <f aca="false">IF($A66&lt;=$G$8,$E$8,$E$8*(1-$H$8)^(AJ66+1))</f>
        <v>0</v>
      </c>
      <c r="AL66" s="13" t="n">
        <f aca="false">IF($A66&lt;=$G$8,$E$8*$F$8/4,IF(AI66&gt;=$B$8+$B$9,AK66*$B$4*(1+$B$5)^(($G$8+$B$8+AJ66*($B$8+$B$10))/4)/4,0))</f>
        <v>0</v>
      </c>
      <c r="AM66" s="13" t="n">
        <f aca="false">IF($A66&lt;=$G$8,$E$8*$F$8,IF(AI66&gt;=$B$8,AK66*$B$4*(1+$B$5)^(($G$8+$B$8+AJ66*($B$8+$B$10))/4),0))</f>
        <v>0</v>
      </c>
      <c r="AN66" s="13" t="n">
        <f aca="false">IF($A66&lt;=$G$8,0,IF(AI66=0,AK66*$B$6*(1+$B$7)^(($G$8+AJ66*($B$8+$B$10))/4),0)+IF(AI66=$B$8,$B$11*$B$4*(1+$B$5)^(($G$8+$B$8+AJ66*($B$8+$B$10))/4)*AK66,0))</f>
        <v>0</v>
      </c>
      <c r="AO66" s="23" t="n">
        <f aca="false">IF($A66&lt;=$G$8,0,IF(AI66&lt;$B$8,AK66,0))</f>
        <v>0</v>
      </c>
      <c r="AP66" s="13" t="n">
        <f aca="false">F66+N66+V66+AD66+AL66</f>
        <v>1062321.38407794</v>
      </c>
      <c r="AQ66" s="13" t="n">
        <f aca="false">G66+O66+W66+AE66+AM66</f>
        <v>4249285.53631174</v>
      </c>
      <c r="AR66" s="13" t="n">
        <f aca="false">H66+P66+X66+AF66+AN66+IF($A66=$B$15,$B$14,0)</f>
        <v>0</v>
      </c>
      <c r="AS66" s="23" t="n">
        <f aca="false">I66+Q66+Y66+AG66+AO66</f>
        <v>0</v>
      </c>
      <c r="AT66" s="13" t="n">
        <f aca="false">AP66*(1-$B$12)-AS66*$B$13/4</f>
        <v>998582.101033259</v>
      </c>
      <c r="AU66" s="13" t="n">
        <f aca="false">IF($A66&lt;=$B$23,$B$22*$E$4/$B$23+$E$4*$B$13/4,0)</f>
        <v>0</v>
      </c>
      <c r="AV66" s="13" t="n">
        <f aca="false">AT66-AR66-AU66</f>
        <v>998582.101033259</v>
      </c>
      <c r="AW66" s="23" t="n">
        <f aca="false">(1+$B$16)^(-$A66/4)</f>
        <v>0.501349020514149</v>
      </c>
      <c r="AX66" s="13" t="n">
        <f aca="false">AV66*AW66</f>
        <v>500638.158255985</v>
      </c>
      <c r="AY66" s="13" t="n">
        <f aca="false">AV66</f>
        <v>998582.101033259</v>
      </c>
    </row>
    <row r="67" customFormat="false" ht="15" hidden="false" customHeight="false" outlineLevel="0" collapsed="false">
      <c r="A67" s="0" t="n">
        <v>38</v>
      </c>
      <c r="B67" s="0" t="n">
        <f aca="false">$A67-$G$4-1</f>
        <v>31</v>
      </c>
      <c r="C67" s="0" t="n">
        <f aca="false">IF(B67&lt;0,-1,MOD(B67,$B$8+$B$10))</f>
        <v>31</v>
      </c>
      <c r="D67" s="0" t="n">
        <f aca="false">IF(B67&lt;0,0,INT(B67/($B$8+$B$10)))</f>
        <v>0</v>
      </c>
      <c r="E67" s="0" t="n">
        <f aca="false">IF($A67&lt;=$G$4,$E$4,$E$4*(1-$H$4)^(D67+1))</f>
        <v>12000</v>
      </c>
      <c r="F67" s="13" t="n">
        <f aca="false">IF($A67&lt;=$G$4,$E$4*$F$4/4,IF(C67&gt;=$B$8+$B$9,E67*$B$4*(1+$B$5)^(($G$4+$B$8+D67*($B$8+$B$10))/4)/4,0))</f>
        <v>1062321.38407794</v>
      </c>
      <c r="G67" s="13" t="n">
        <f aca="false">IF($A67&lt;=$G$4,$E$4*$F$4,IF(C67&gt;=$B$8,E67*$B$4*(1+$B$5)^(($G$4+$B$8+D67*($B$8+$B$10))/4),0))</f>
        <v>4249285.53631174</v>
      </c>
      <c r="H67" s="13" t="n">
        <f aca="false">IF($A67&lt;=$G$4,0,IF(C67=0,E67*$B$6*(1+$B$7)^(($G$4+D67*($B$8+$B$10))/4),0)+IF(C67=$B$8,$B$11*$B$4*(1+$B$5)^(($G$4+$B$8+D67*($B$8+$B$10))/4)*E67,0))</f>
        <v>0</v>
      </c>
      <c r="I67" s="23" t="n">
        <f aca="false">IF($A67&lt;=$G$4,0,IF(C67&lt;$B$8,E67,0))</f>
        <v>0</v>
      </c>
      <c r="J67" s="23" t="n">
        <f aca="false">$A67-$G$5-1</f>
        <v>37</v>
      </c>
      <c r="K67" s="23" t="n">
        <f aca="false">IF(J67&lt;0,-1,MOD(J67,$B$8+$B$10))</f>
        <v>37</v>
      </c>
      <c r="L67" s="23" t="n">
        <f aca="false">IF(J67&lt;0,0,INT(J67/($B$8+$B$10)))</f>
        <v>0</v>
      </c>
      <c r="M67" s="23" t="n">
        <f aca="false">IF($A67&lt;=$G$5,$E$5,$E$5*(1-$H$5)^(L67+1))</f>
        <v>0</v>
      </c>
      <c r="N67" s="13" t="n">
        <f aca="false">IF($A67&lt;=$G$5,$E$5*$F$5/4,IF(K67&gt;=$B$8+$B$9,M67*$B$4*(1+$B$5)^(($G$5+$B$8+L67*($B$8+$B$10))/4)/4,0))</f>
        <v>0</v>
      </c>
      <c r="O67" s="13" t="n">
        <f aca="false">IF($A67&lt;=$G$5,$E$5*$F$5,IF(K67&gt;=$B$8,M67*$B$4*(1+$B$5)^(($G$5+$B$8+L67*($B$8+$B$10))/4),0))</f>
        <v>0</v>
      </c>
      <c r="P67" s="13" t="n">
        <f aca="false">IF($A67&lt;=$G$5,0,IF(K67=0,M67*$B$6*(1+$B$7)^(($G$5+L67*($B$8+$B$10))/4),0)+IF(K67=$B$8,$B$11*$B$4*(1+$B$5)^(($G$5+$B$8+L67*($B$8+$B$10))/4)*M67,0))</f>
        <v>0</v>
      </c>
      <c r="Q67" s="23" t="n">
        <f aca="false">IF($A67&lt;=$G$5,0,IF(K67&lt;$B$8,M67,0))</f>
        <v>0</v>
      </c>
      <c r="R67" s="23" t="n">
        <f aca="false">$A67-$G$6-1</f>
        <v>37</v>
      </c>
      <c r="S67" s="23" t="n">
        <f aca="false">IF(R67&lt;0,-1,MOD(R67,$B$8+$B$10))</f>
        <v>37</v>
      </c>
      <c r="T67" s="23" t="n">
        <f aca="false">IF(R67&lt;0,0,INT(R67/($B$8+$B$10)))</f>
        <v>0</v>
      </c>
      <c r="U67" s="23" t="n">
        <f aca="false">IF($A67&lt;=$G$6,$E$6,$E$6*(1-$H$6)^(T67+1))</f>
        <v>0</v>
      </c>
      <c r="V67" s="13" t="n">
        <f aca="false">IF($A67&lt;=$G$6,$E$6*$F$6/4,IF(S67&gt;=$B$8+$B$9,U67*$B$4*(1+$B$5)^(($G$6+$B$8+T67*($B$8+$B$10))/4)/4,0))</f>
        <v>0</v>
      </c>
      <c r="W67" s="13" t="n">
        <f aca="false">IF($A67&lt;=$G$6,$E$6*$F$6,IF(S67&gt;=$B$8,U67*$B$4*(1+$B$5)^(($G$6+$B$8+T67*($B$8+$B$10))/4),0))</f>
        <v>0</v>
      </c>
      <c r="X67" s="13" t="n">
        <f aca="false">IF($A67&lt;=$G$6,0,IF(S67=0,U67*$B$6*(1+$B$7)^(($G$6+T67*($B$8+$B$10))/4),0)+IF(S67=$B$8,$B$11*$B$4*(1+$B$5)^(($G$6+$B$8+T67*($B$8+$B$10))/4)*U67,0))</f>
        <v>0</v>
      </c>
      <c r="Y67" s="23" t="n">
        <f aca="false">IF($A67&lt;=$G$6,0,IF(S67&lt;$B$8,U67,0))</f>
        <v>0</v>
      </c>
      <c r="Z67" s="23" t="n">
        <f aca="false">$A67-$G$7-1</f>
        <v>37</v>
      </c>
      <c r="AA67" s="23" t="n">
        <f aca="false">IF(Z67&lt;0,-1,MOD(Z67,$B$8+$B$10))</f>
        <v>37</v>
      </c>
      <c r="AB67" s="23" t="n">
        <f aca="false">IF(Z67&lt;0,0,INT(Z67/($B$8+$B$10)))</f>
        <v>0</v>
      </c>
      <c r="AC67" s="23" t="n">
        <f aca="false">IF($A67&lt;=$G$7,$E$7,$E$7*(1-$H$7)^(AB67+1))</f>
        <v>0</v>
      </c>
      <c r="AD67" s="13" t="n">
        <f aca="false">IF($A67&lt;=$G$7,$E$7*$F$7/4,IF(AA67&gt;=$B$8+$B$9,AC67*$B$4*(1+$B$5)^(($G$7+$B$8+AB67*($B$8+$B$10))/4)/4,0))</f>
        <v>0</v>
      </c>
      <c r="AE67" s="13" t="n">
        <f aca="false">IF($A67&lt;=$G$7,$E$7*$F$7,IF(AA67&gt;=$B$8,AC67*$B$4*(1+$B$5)^(($G$7+$B$8+AB67*($B$8+$B$10))/4),0))</f>
        <v>0</v>
      </c>
      <c r="AF67" s="13" t="n">
        <f aca="false">IF($A67&lt;=$G$7,0,IF(AA67=0,AC67*$B$6*(1+$B$7)^(($G$7+AB67*($B$8+$B$10))/4),0)+IF(AA67=$B$8,$B$11*$B$4*(1+$B$5)^(($G$7+$B$8+AB67*($B$8+$B$10))/4)*AC67,0))</f>
        <v>0</v>
      </c>
      <c r="AG67" s="23" t="n">
        <f aca="false">IF($A67&lt;=$G$7,0,IF(AA67&lt;$B$8,AC67,0))</f>
        <v>0</v>
      </c>
      <c r="AH67" s="23" t="n">
        <f aca="false">$A67-$G$8-1</f>
        <v>37</v>
      </c>
      <c r="AI67" s="23" t="n">
        <f aca="false">IF(AH67&lt;0,-1,MOD(AH67,$B$8+$B$10))</f>
        <v>37</v>
      </c>
      <c r="AJ67" s="23" t="n">
        <f aca="false">IF(AH67&lt;0,0,INT(AH67/($B$8+$B$10)))</f>
        <v>0</v>
      </c>
      <c r="AK67" s="23" t="n">
        <f aca="false">IF($A67&lt;=$G$8,$E$8,$E$8*(1-$H$8)^(AJ67+1))</f>
        <v>0</v>
      </c>
      <c r="AL67" s="13" t="n">
        <f aca="false">IF($A67&lt;=$G$8,$E$8*$F$8/4,IF(AI67&gt;=$B$8+$B$9,AK67*$B$4*(1+$B$5)^(($G$8+$B$8+AJ67*($B$8+$B$10))/4)/4,0))</f>
        <v>0</v>
      </c>
      <c r="AM67" s="13" t="n">
        <f aca="false">IF($A67&lt;=$G$8,$E$8*$F$8,IF(AI67&gt;=$B$8,AK67*$B$4*(1+$B$5)^(($G$8+$B$8+AJ67*($B$8+$B$10))/4),0))</f>
        <v>0</v>
      </c>
      <c r="AN67" s="13" t="n">
        <f aca="false">IF($A67&lt;=$G$8,0,IF(AI67=0,AK67*$B$6*(1+$B$7)^(($G$8+AJ67*($B$8+$B$10))/4),0)+IF(AI67=$B$8,$B$11*$B$4*(1+$B$5)^(($G$8+$B$8+AJ67*($B$8+$B$10))/4)*AK67,0))</f>
        <v>0</v>
      </c>
      <c r="AO67" s="23" t="n">
        <f aca="false">IF($A67&lt;=$G$8,0,IF(AI67&lt;$B$8,AK67,0))</f>
        <v>0</v>
      </c>
      <c r="AP67" s="13" t="n">
        <f aca="false">F67+N67+V67+AD67+AL67</f>
        <v>1062321.38407794</v>
      </c>
      <c r="AQ67" s="13" t="n">
        <f aca="false">G67+O67+W67+AE67+AM67</f>
        <v>4249285.53631174</v>
      </c>
      <c r="AR67" s="13" t="n">
        <f aca="false">H67+P67+X67+AF67+AN67+IF($A67=$B$15,$B$14,0)</f>
        <v>0</v>
      </c>
      <c r="AS67" s="23" t="n">
        <f aca="false">I67+Q67+Y67+AG67+AO67</f>
        <v>0</v>
      </c>
      <c r="AT67" s="13" t="n">
        <f aca="false">AP67*(1-$B$12)-AS67*$B$13/4</f>
        <v>998582.101033259</v>
      </c>
      <c r="AU67" s="13" t="n">
        <f aca="false">IF($A67&lt;=$B$23,$B$22*$E$4/$B$23+$E$4*$B$13/4,0)</f>
        <v>0</v>
      </c>
      <c r="AV67" s="13" t="n">
        <f aca="false">AT67-AR67-AU67</f>
        <v>998582.101033259</v>
      </c>
      <c r="AW67" s="23" t="n">
        <f aca="false">(1+$B$16)^(-$A67/4)</f>
        <v>0.492080155311421</v>
      </c>
      <c r="AX67" s="13" t="n">
        <f aca="false">AV67*AW67</f>
        <v>491382.435367652</v>
      </c>
      <c r="AY67" s="13" t="n">
        <f aca="false">AV67</f>
        <v>998582.101033259</v>
      </c>
    </row>
    <row r="68" customFormat="false" ht="15" hidden="false" customHeight="false" outlineLevel="0" collapsed="false">
      <c r="A68" s="0" t="n">
        <v>39</v>
      </c>
      <c r="B68" s="0" t="n">
        <f aca="false">$A68-$G$4-1</f>
        <v>32</v>
      </c>
      <c r="C68" s="0" t="n">
        <f aca="false">IF(B68&lt;0,-1,MOD(B68,$B$8+$B$10))</f>
        <v>32</v>
      </c>
      <c r="D68" s="0" t="n">
        <f aca="false">IF(B68&lt;0,0,INT(B68/($B$8+$B$10)))</f>
        <v>0</v>
      </c>
      <c r="E68" s="0" t="n">
        <f aca="false">IF($A68&lt;=$G$4,$E$4,$E$4*(1-$H$4)^(D68+1))</f>
        <v>12000</v>
      </c>
      <c r="F68" s="13" t="n">
        <f aca="false">IF($A68&lt;=$G$4,$E$4*$F$4/4,IF(C68&gt;=$B$8+$B$9,E68*$B$4*(1+$B$5)^(($G$4+$B$8+D68*($B$8+$B$10))/4)/4,0))</f>
        <v>1062321.38407794</v>
      </c>
      <c r="G68" s="13" t="n">
        <f aca="false">IF($A68&lt;=$G$4,$E$4*$F$4,IF(C68&gt;=$B$8,E68*$B$4*(1+$B$5)^(($G$4+$B$8+D68*($B$8+$B$10))/4),0))</f>
        <v>4249285.53631174</v>
      </c>
      <c r="H68" s="13" t="n">
        <f aca="false">IF($A68&lt;=$G$4,0,IF(C68=0,E68*$B$6*(1+$B$7)^(($G$4+D68*($B$8+$B$10))/4),0)+IF(C68=$B$8,$B$11*$B$4*(1+$B$5)^(($G$4+$B$8+D68*($B$8+$B$10))/4)*E68,0))</f>
        <v>0</v>
      </c>
      <c r="I68" s="23" t="n">
        <f aca="false">IF($A68&lt;=$G$4,0,IF(C68&lt;$B$8,E68,0))</f>
        <v>0</v>
      </c>
      <c r="J68" s="23" t="n">
        <f aca="false">$A68-$G$5-1</f>
        <v>38</v>
      </c>
      <c r="K68" s="23" t="n">
        <f aca="false">IF(J68&lt;0,-1,MOD(J68,$B$8+$B$10))</f>
        <v>38</v>
      </c>
      <c r="L68" s="23" t="n">
        <f aca="false">IF(J68&lt;0,0,INT(J68/($B$8+$B$10)))</f>
        <v>0</v>
      </c>
      <c r="M68" s="23" t="n">
        <f aca="false">IF($A68&lt;=$G$5,$E$5,$E$5*(1-$H$5)^(L68+1))</f>
        <v>0</v>
      </c>
      <c r="N68" s="13" t="n">
        <f aca="false">IF($A68&lt;=$G$5,$E$5*$F$5/4,IF(K68&gt;=$B$8+$B$9,M68*$B$4*(1+$B$5)^(($G$5+$B$8+L68*($B$8+$B$10))/4)/4,0))</f>
        <v>0</v>
      </c>
      <c r="O68" s="13" t="n">
        <f aca="false">IF($A68&lt;=$G$5,$E$5*$F$5,IF(K68&gt;=$B$8,M68*$B$4*(1+$B$5)^(($G$5+$B$8+L68*($B$8+$B$10))/4),0))</f>
        <v>0</v>
      </c>
      <c r="P68" s="13" t="n">
        <f aca="false">IF($A68&lt;=$G$5,0,IF(K68=0,M68*$B$6*(1+$B$7)^(($G$5+L68*($B$8+$B$10))/4),0)+IF(K68=$B$8,$B$11*$B$4*(1+$B$5)^(($G$5+$B$8+L68*($B$8+$B$10))/4)*M68,0))</f>
        <v>0</v>
      </c>
      <c r="Q68" s="23" t="n">
        <f aca="false">IF($A68&lt;=$G$5,0,IF(K68&lt;$B$8,M68,0))</f>
        <v>0</v>
      </c>
      <c r="R68" s="23" t="n">
        <f aca="false">$A68-$G$6-1</f>
        <v>38</v>
      </c>
      <c r="S68" s="23" t="n">
        <f aca="false">IF(R68&lt;0,-1,MOD(R68,$B$8+$B$10))</f>
        <v>38</v>
      </c>
      <c r="T68" s="23" t="n">
        <f aca="false">IF(R68&lt;0,0,INT(R68/($B$8+$B$10)))</f>
        <v>0</v>
      </c>
      <c r="U68" s="23" t="n">
        <f aca="false">IF($A68&lt;=$G$6,$E$6,$E$6*(1-$H$6)^(T68+1))</f>
        <v>0</v>
      </c>
      <c r="V68" s="13" t="n">
        <f aca="false">IF($A68&lt;=$G$6,$E$6*$F$6/4,IF(S68&gt;=$B$8+$B$9,U68*$B$4*(1+$B$5)^(($G$6+$B$8+T68*($B$8+$B$10))/4)/4,0))</f>
        <v>0</v>
      </c>
      <c r="W68" s="13" t="n">
        <f aca="false">IF($A68&lt;=$G$6,$E$6*$F$6,IF(S68&gt;=$B$8,U68*$B$4*(1+$B$5)^(($G$6+$B$8+T68*($B$8+$B$10))/4),0))</f>
        <v>0</v>
      </c>
      <c r="X68" s="13" t="n">
        <f aca="false">IF($A68&lt;=$G$6,0,IF(S68=0,U68*$B$6*(1+$B$7)^(($G$6+T68*($B$8+$B$10))/4),0)+IF(S68=$B$8,$B$11*$B$4*(1+$B$5)^(($G$6+$B$8+T68*($B$8+$B$10))/4)*U68,0))</f>
        <v>0</v>
      </c>
      <c r="Y68" s="23" t="n">
        <f aca="false">IF($A68&lt;=$G$6,0,IF(S68&lt;$B$8,U68,0))</f>
        <v>0</v>
      </c>
      <c r="Z68" s="23" t="n">
        <f aca="false">$A68-$G$7-1</f>
        <v>38</v>
      </c>
      <c r="AA68" s="23" t="n">
        <f aca="false">IF(Z68&lt;0,-1,MOD(Z68,$B$8+$B$10))</f>
        <v>38</v>
      </c>
      <c r="AB68" s="23" t="n">
        <f aca="false">IF(Z68&lt;0,0,INT(Z68/($B$8+$B$10)))</f>
        <v>0</v>
      </c>
      <c r="AC68" s="23" t="n">
        <f aca="false">IF($A68&lt;=$G$7,$E$7,$E$7*(1-$H$7)^(AB68+1))</f>
        <v>0</v>
      </c>
      <c r="AD68" s="13" t="n">
        <f aca="false">IF($A68&lt;=$G$7,$E$7*$F$7/4,IF(AA68&gt;=$B$8+$B$9,AC68*$B$4*(1+$B$5)^(($G$7+$B$8+AB68*($B$8+$B$10))/4)/4,0))</f>
        <v>0</v>
      </c>
      <c r="AE68" s="13" t="n">
        <f aca="false">IF($A68&lt;=$G$7,$E$7*$F$7,IF(AA68&gt;=$B$8,AC68*$B$4*(1+$B$5)^(($G$7+$B$8+AB68*($B$8+$B$10))/4),0))</f>
        <v>0</v>
      </c>
      <c r="AF68" s="13" t="n">
        <f aca="false">IF($A68&lt;=$G$7,0,IF(AA68=0,AC68*$B$6*(1+$B$7)^(($G$7+AB68*($B$8+$B$10))/4),0)+IF(AA68=$B$8,$B$11*$B$4*(1+$B$5)^(($G$7+$B$8+AB68*($B$8+$B$10))/4)*AC68,0))</f>
        <v>0</v>
      </c>
      <c r="AG68" s="23" t="n">
        <f aca="false">IF($A68&lt;=$G$7,0,IF(AA68&lt;$B$8,AC68,0))</f>
        <v>0</v>
      </c>
      <c r="AH68" s="23" t="n">
        <f aca="false">$A68-$G$8-1</f>
        <v>38</v>
      </c>
      <c r="AI68" s="23" t="n">
        <f aca="false">IF(AH68&lt;0,-1,MOD(AH68,$B$8+$B$10))</f>
        <v>38</v>
      </c>
      <c r="AJ68" s="23" t="n">
        <f aca="false">IF(AH68&lt;0,0,INT(AH68/($B$8+$B$10)))</f>
        <v>0</v>
      </c>
      <c r="AK68" s="23" t="n">
        <f aca="false">IF($A68&lt;=$G$8,$E$8,$E$8*(1-$H$8)^(AJ68+1))</f>
        <v>0</v>
      </c>
      <c r="AL68" s="13" t="n">
        <f aca="false">IF($A68&lt;=$G$8,$E$8*$F$8/4,IF(AI68&gt;=$B$8+$B$9,AK68*$B$4*(1+$B$5)^(($G$8+$B$8+AJ68*($B$8+$B$10))/4)/4,0))</f>
        <v>0</v>
      </c>
      <c r="AM68" s="13" t="n">
        <f aca="false">IF($A68&lt;=$G$8,$E$8*$F$8,IF(AI68&gt;=$B$8,AK68*$B$4*(1+$B$5)^(($G$8+$B$8+AJ68*($B$8+$B$10))/4),0))</f>
        <v>0</v>
      </c>
      <c r="AN68" s="13" t="n">
        <f aca="false">IF($A68&lt;=$G$8,0,IF(AI68=0,AK68*$B$6*(1+$B$7)^(($G$8+AJ68*($B$8+$B$10))/4),0)+IF(AI68=$B$8,$B$11*$B$4*(1+$B$5)^(($G$8+$B$8+AJ68*($B$8+$B$10))/4)*AK68,0))</f>
        <v>0</v>
      </c>
      <c r="AO68" s="23" t="n">
        <f aca="false">IF($A68&lt;=$G$8,0,IF(AI68&lt;$B$8,AK68,0))</f>
        <v>0</v>
      </c>
      <c r="AP68" s="13" t="n">
        <f aca="false">F68+N68+V68+AD68+AL68</f>
        <v>1062321.38407794</v>
      </c>
      <c r="AQ68" s="13" t="n">
        <f aca="false">G68+O68+W68+AE68+AM68</f>
        <v>4249285.53631174</v>
      </c>
      <c r="AR68" s="13" t="n">
        <f aca="false">H68+P68+X68+AF68+AN68+IF($A68=$B$15,$B$14,0)</f>
        <v>0</v>
      </c>
      <c r="AS68" s="23" t="n">
        <f aca="false">I68+Q68+Y68+AG68+AO68</f>
        <v>0</v>
      </c>
      <c r="AT68" s="13" t="n">
        <f aca="false">AP68*(1-$B$12)-AS68*$B$13/4</f>
        <v>998582.101033259</v>
      </c>
      <c r="AU68" s="13" t="n">
        <f aca="false">IF($A68&lt;=$B$23,$B$22*$E$4/$B$23+$E$4*$B$13/4,0)</f>
        <v>0</v>
      </c>
      <c r="AV68" s="13" t="n">
        <f aca="false">AT68-AR68-AU68</f>
        <v>998582.101033259</v>
      </c>
      <c r="AW68" s="23" t="n">
        <f aca="false">(1+$B$16)^(-$A68/4)</f>
        <v>0.482982651492941</v>
      </c>
      <c r="AX68" s="13" t="n">
        <f aca="false">AV68*AW68</f>
        <v>482297.830890436</v>
      </c>
      <c r="AY68" s="13" t="n">
        <f aca="false">AV68</f>
        <v>998582.101033259</v>
      </c>
    </row>
    <row r="69" customFormat="false" ht="15" hidden="false" customHeight="false" outlineLevel="0" collapsed="false">
      <c r="A69" s="0" t="n">
        <v>40</v>
      </c>
      <c r="B69" s="0" t="n">
        <f aca="false">$A69-$G$4-1</f>
        <v>33</v>
      </c>
      <c r="C69" s="0" t="n">
        <f aca="false">IF(B69&lt;0,-1,MOD(B69,$B$8+$B$10))</f>
        <v>33</v>
      </c>
      <c r="D69" s="0" t="n">
        <f aca="false">IF(B69&lt;0,0,INT(B69/($B$8+$B$10)))</f>
        <v>0</v>
      </c>
      <c r="E69" s="0" t="n">
        <f aca="false">IF($A69&lt;=$G$4,$E$4,$E$4*(1-$H$4)^(D69+1))</f>
        <v>12000</v>
      </c>
      <c r="F69" s="13" t="n">
        <f aca="false">IF($A69&lt;=$G$4,$E$4*$F$4/4,IF(C69&gt;=$B$8+$B$9,E69*$B$4*(1+$B$5)^(($G$4+$B$8+D69*($B$8+$B$10))/4)/4,0))</f>
        <v>1062321.38407794</v>
      </c>
      <c r="G69" s="13" t="n">
        <f aca="false">IF($A69&lt;=$G$4,$E$4*$F$4,IF(C69&gt;=$B$8,E69*$B$4*(1+$B$5)^(($G$4+$B$8+D69*($B$8+$B$10))/4),0))</f>
        <v>4249285.53631174</v>
      </c>
      <c r="H69" s="13" t="n">
        <f aca="false">IF($A69&lt;=$G$4,0,IF(C69=0,E69*$B$6*(1+$B$7)^(($G$4+D69*($B$8+$B$10))/4),0)+IF(C69=$B$8,$B$11*$B$4*(1+$B$5)^(($G$4+$B$8+D69*($B$8+$B$10))/4)*E69,0))</f>
        <v>0</v>
      </c>
      <c r="I69" s="23" t="n">
        <f aca="false">IF($A69&lt;=$G$4,0,IF(C69&lt;$B$8,E69,0))</f>
        <v>0</v>
      </c>
      <c r="J69" s="23" t="n">
        <f aca="false">$A69-$G$5-1</f>
        <v>39</v>
      </c>
      <c r="K69" s="23" t="n">
        <f aca="false">IF(J69&lt;0,-1,MOD(J69,$B$8+$B$10))</f>
        <v>39</v>
      </c>
      <c r="L69" s="23" t="n">
        <f aca="false">IF(J69&lt;0,0,INT(J69/($B$8+$B$10)))</f>
        <v>0</v>
      </c>
      <c r="M69" s="23" t="n">
        <f aca="false">IF($A69&lt;=$G$5,$E$5,$E$5*(1-$H$5)^(L69+1))</f>
        <v>0</v>
      </c>
      <c r="N69" s="13" t="n">
        <f aca="false">IF($A69&lt;=$G$5,$E$5*$F$5/4,IF(K69&gt;=$B$8+$B$9,M69*$B$4*(1+$B$5)^(($G$5+$B$8+L69*($B$8+$B$10))/4)/4,0))</f>
        <v>0</v>
      </c>
      <c r="O69" s="13" t="n">
        <f aca="false">IF($A69&lt;=$G$5,$E$5*$F$5,IF(K69&gt;=$B$8,M69*$B$4*(1+$B$5)^(($G$5+$B$8+L69*($B$8+$B$10))/4),0))</f>
        <v>0</v>
      </c>
      <c r="P69" s="13" t="n">
        <f aca="false">IF($A69&lt;=$G$5,0,IF(K69=0,M69*$B$6*(1+$B$7)^(($G$5+L69*($B$8+$B$10))/4),0)+IF(K69=$B$8,$B$11*$B$4*(1+$B$5)^(($G$5+$B$8+L69*($B$8+$B$10))/4)*M69,0))</f>
        <v>0</v>
      </c>
      <c r="Q69" s="23" t="n">
        <f aca="false">IF($A69&lt;=$G$5,0,IF(K69&lt;$B$8,M69,0))</f>
        <v>0</v>
      </c>
      <c r="R69" s="23" t="n">
        <f aca="false">$A69-$G$6-1</f>
        <v>39</v>
      </c>
      <c r="S69" s="23" t="n">
        <f aca="false">IF(R69&lt;0,-1,MOD(R69,$B$8+$B$10))</f>
        <v>39</v>
      </c>
      <c r="T69" s="23" t="n">
        <f aca="false">IF(R69&lt;0,0,INT(R69/($B$8+$B$10)))</f>
        <v>0</v>
      </c>
      <c r="U69" s="23" t="n">
        <f aca="false">IF($A69&lt;=$G$6,$E$6,$E$6*(1-$H$6)^(T69+1))</f>
        <v>0</v>
      </c>
      <c r="V69" s="13" t="n">
        <f aca="false">IF($A69&lt;=$G$6,$E$6*$F$6/4,IF(S69&gt;=$B$8+$B$9,U69*$B$4*(1+$B$5)^(($G$6+$B$8+T69*($B$8+$B$10))/4)/4,0))</f>
        <v>0</v>
      </c>
      <c r="W69" s="13" t="n">
        <f aca="false">IF($A69&lt;=$G$6,$E$6*$F$6,IF(S69&gt;=$B$8,U69*$B$4*(1+$B$5)^(($G$6+$B$8+T69*($B$8+$B$10))/4),0))</f>
        <v>0</v>
      </c>
      <c r="X69" s="13" t="n">
        <f aca="false">IF($A69&lt;=$G$6,0,IF(S69=0,U69*$B$6*(1+$B$7)^(($G$6+T69*($B$8+$B$10))/4),0)+IF(S69=$B$8,$B$11*$B$4*(1+$B$5)^(($G$6+$B$8+T69*($B$8+$B$10))/4)*U69,0))</f>
        <v>0</v>
      </c>
      <c r="Y69" s="23" t="n">
        <f aca="false">IF($A69&lt;=$G$6,0,IF(S69&lt;$B$8,U69,0))</f>
        <v>0</v>
      </c>
      <c r="Z69" s="23" t="n">
        <f aca="false">$A69-$G$7-1</f>
        <v>39</v>
      </c>
      <c r="AA69" s="23" t="n">
        <f aca="false">IF(Z69&lt;0,-1,MOD(Z69,$B$8+$B$10))</f>
        <v>39</v>
      </c>
      <c r="AB69" s="23" t="n">
        <f aca="false">IF(Z69&lt;0,0,INT(Z69/($B$8+$B$10)))</f>
        <v>0</v>
      </c>
      <c r="AC69" s="23" t="n">
        <f aca="false">IF($A69&lt;=$G$7,$E$7,$E$7*(1-$H$7)^(AB69+1))</f>
        <v>0</v>
      </c>
      <c r="AD69" s="13" t="n">
        <f aca="false">IF($A69&lt;=$G$7,$E$7*$F$7/4,IF(AA69&gt;=$B$8+$B$9,AC69*$B$4*(1+$B$5)^(($G$7+$B$8+AB69*($B$8+$B$10))/4)/4,0))</f>
        <v>0</v>
      </c>
      <c r="AE69" s="13" t="n">
        <f aca="false">IF($A69&lt;=$G$7,$E$7*$F$7,IF(AA69&gt;=$B$8,AC69*$B$4*(1+$B$5)^(($G$7+$B$8+AB69*($B$8+$B$10))/4),0))</f>
        <v>0</v>
      </c>
      <c r="AF69" s="13" t="n">
        <f aca="false">IF($A69&lt;=$G$7,0,IF(AA69=0,AC69*$B$6*(1+$B$7)^(($G$7+AB69*($B$8+$B$10))/4),0)+IF(AA69=$B$8,$B$11*$B$4*(1+$B$5)^(($G$7+$B$8+AB69*($B$8+$B$10))/4)*AC69,0))</f>
        <v>0</v>
      </c>
      <c r="AG69" s="23" t="n">
        <f aca="false">IF($A69&lt;=$G$7,0,IF(AA69&lt;$B$8,AC69,0))</f>
        <v>0</v>
      </c>
      <c r="AH69" s="23" t="n">
        <f aca="false">$A69-$G$8-1</f>
        <v>39</v>
      </c>
      <c r="AI69" s="23" t="n">
        <f aca="false">IF(AH69&lt;0,-1,MOD(AH69,$B$8+$B$10))</f>
        <v>39</v>
      </c>
      <c r="AJ69" s="23" t="n">
        <f aca="false">IF(AH69&lt;0,0,INT(AH69/($B$8+$B$10)))</f>
        <v>0</v>
      </c>
      <c r="AK69" s="23" t="n">
        <f aca="false">IF($A69&lt;=$G$8,$E$8,$E$8*(1-$H$8)^(AJ69+1))</f>
        <v>0</v>
      </c>
      <c r="AL69" s="13" t="n">
        <f aca="false">IF($A69&lt;=$G$8,$E$8*$F$8/4,IF(AI69&gt;=$B$8+$B$9,AK69*$B$4*(1+$B$5)^(($G$8+$B$8+AJ69*($B$8+$B$10))/4)/4,0))</f>
        <v>0</v>
      </c>
      <c r="AM69" s="13" t="n">
        <f aca="false">IF($A69&lt;=$G$8,$E$8*$F$8,IF(AI69&gt;=$B$8,AK69*$B$4*(1+$B$5)^(($G$8+$B$8+AJ69*($B$8+$B$10))/4),0))</f>
        <v>0</v>
      </c>
      <c r="AN69" s="13" t="n">
        <f aca="false">IF($A69&lt;=$G$8,0,IF(AI69=0,AK69*$B$6*(1+$B$7)^(($G$8+AJ69*($B$8+$B$10))/4),0)+IF(AI69=$B$8,$B$11*$B$4*(1+$B$5)^(($G$8+$B$8+AJ69*($B$8+$B$10))/4)*AK69,0))</f>
        <v>0</v>
      </c>
      <c r="AO69" s="23" t="n">
        <f aca="false">IF($A69&lt;=$G$8,0,IF(AI69&lt;$B$8,AK69,0))</f>
        <v>0</v>
      </c>
      <c r="AP69" s="13" t="n">
        <f aca="false">F69+N69+V69+AD69+AL69</f>
        <v>1062321.38407794</v>
      </c>
      <c r="AQ69" s="13" t="n">
        <f aca="false">G69+O69+W69+AE69+AM69</f>
        <v>4249285.53631174</v>
      </c>
      <c r="AR69" s="13" t="n">
        <f aca="false">H69+P69+X69+AF69+AN69+IF($A69=$B$15,$B$14,0)</f>
        <v>0</v>
      </c>
      <c r="AS69" s="23" t="n">
        <f aca="false">I69+Q69+Y69+AG69+AO69</f>
        <v>0</v>
      </c>
      <c r="AT69" s="13" t="n">
        <f aca="false">AP69*(1-$B$12)-AS69*$B$13/4</f>
        <v>998582.101033259</v>
      </c>
      <c r="AU69" s="13" t="n">
        <f aca="false">IF($A69&lt;=$B$23,$B$22*$E$4/$B$23+$E$4*$B$13/4,0)</f>
        <v>0</v>
      </c>
      <c r="AV69" s="13" t="n">
        <f aca="false">AT69-AR69-AU69</f>
        <v>998582.101033259</v>
      </c>
      <c r="AW69" s="23" t="n">
        <f aca="false">(1+$B$16)^(-$A69/4)</f>
        <v>0.474053340955239</v>
      </c>
      <c r="AX69" s="13" t="n">
        <f aca="false">AV69*AW69</f>
        <v>473381.181212918</v>
      </c>
      <c r="AY69" s="13" t="n">
        <f aca="false">AV69+$J$9</f>
        <v>66572140.0688839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2" min="2" style="0" width="18"/>
  </cols>
  <sheetData>
    <row r="1" customFormat="false" ht="16.15" hidden="false" customHeight="false" outlineLevel="0" collapsed="false">
      <c r="A1" s="5" t="s">
        <v>236</v>
      </c>
    </row>
    <row r="3" customFormat="false" ht="15" hidden="false" customHeight="false" outlineLevel="0" collapsed="false">
      <c r="A3" s="0" t="s">
        <v>237</v>
      </c>
      <c r="B3" s="19" t="s">
        <v>238</v>
      </c>
    </row>
    <row r="4" customFormat="false" ht="15" hidden="false" customHeight="false" outlineLevel="0" collapsed="false">
      <c r="A4" s="0" t="s">
        <v>239</v>
      </c>
      <c r="B4" s="13" t="n">
        <f aca="false">B5*(1+'E3 Repositioning'!B16)^('E3 Repositioning'!B23/4)</f>
        <v>49301682.1668687</v>
      </c>
    </row>
    <row r="5" customFormat="false" ht="15" hidden="false" customHeight="false" outlineLevel="0" collapsed="false">
      <c r="A5" s="0" t="s">
        <v>240</v>
      </c>
      <c r="B5" s="13" t="n">
        <f aca="false">B10-B6-B7-B8</f>
        <v>44079414.7167005</v>
      </c>
    </row>
    <row r="6" customFormat="false" ht="15" hidden="false" customHeight="false" outlineLevel="0" collapsed="false">
      <c r="A6" s="0" t="s">
        <v>241</v>
      </c>
      <c r="B6" s="13" t="n">
        <f aca="false">-SUMPRODUCT(('E3 Repositioning'!A30:A69&lt;='E3 Repositioning'!B23)*'E3 Repositioning'!AW30:AW69)*'E3 Repositioning'!B22*'E3 Repositioning'!E4/'E3 Repositioning'!B23</f>
        <v>-14058748.6248768</v>
      </c>
    </row>
    <row r="7" customFormat="false" ht="15" hidden="false" customHeight="false" outlineLevel="0" collapsed="false">
      <c r="A7" s="0" t="s">
        <v>242</v>
      </c>
      <c r="B7" s="13" t="n">
        <f aca="false">-'E3 Repositioning'!B26</f>
        <v>-2581010</v>
      </c>
    </row>
    <row r="8" customFormat="false" ht="15" hidden="false" customHeight="false" outlineLevel="0" collapsed="false">
      <c r="A8" s="0" t="s">
        <v>243</v>
      </c>
      <c r="B8" s="13" t="n">
        <f aca="false">-SUMPRODUCT(('E3 Repositioning'!A30:A69&lt;='E3 Repositioning'!B23)*'E3 Repositioning'!AW30:AW69)*'E3 Repositioning'!E4*'E3 Repositioning'!B13/4</f>
        <v>-927877.409241869</v>
      </c>
    </row>
    <row r="9" customFormat="false" ht="15" hidden="false" customHeight="false" outlineLevel="0" collapsed="false">
      <c r="B9" s="13"/>
    </row>
    <row r="10" customFormat="false" ht="15" hidden="false" customHeight="false" outlineLevel="0" collapsed="false">
      <c r="A10" s="0" t="s">
        <v>159</v>
      </c>
      <c r="B10" s="13" t="n">
        <f aca="false">'E3 Repositioning'!J12</f>
        <v>26511778.6825818</v>
      </c>
    </row>
    <row r="11" customFormat="false" ht="15" hidden="false" customHeight="false" outlineLevel="0" collapsed="false">
      <c r="A11" s="0" t="s">
        <v>244</v>
      </c>
      <c r="B11" s="13" t="n">
        <f aca="false">'E3 Repositioning'!J13</f>
        <v>24893688.9038327</v>
      </c>
    </row>
    <row r="12" customFormat="false" ht="15" hidden="false" customHeight="false" outlineLevel="0" collapsed="false">
      <c r="A12" s="0" t="s">
        <v>245</v>
      </c>
      <c r="B12" s="13" t="n">
        <f aca="false">'E3 Repositioning'!B22*'E3 Repositioning'!E4</f>
        <v>15000000</v>
      </c>
    </row>
    <row r="13" customFormat="false" ht="15" hidden="false" customHeight="false" outlineLevel="0" collapsed="false">
      <c r="A13" s="0" t="s">
        <v>246</v>
      </c>
      <c r="B13" s="13" t="n">
        <f aca="false">'E3 Repositioning'!B26</f>
        <v>2581010</v>
      </c>
    </row>
    <row r="14" customFormat="false" ht="15" hidden="false" customHeight="false" outlineLevel="0" collapsed="false">
      <c r="A14" s="0" t="s">
        <v>247</v>
      </c>
      <c r="B14" s="13" t="n">
        <f aca="false">'E1 Hold'!J12</f>
        <v>34667027.8881995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2026-08-25T08:48:10Z</dcterms:created>
  <dc:creator>openpyxl</dc:creator>
  <dc:description/>
  <dc:language>en-US</dc:language>
  <cp:lastModifiedBy/>
  <dcterms:modified xsi:type="dcterms:W3CDTF">2026-09-23T22:52:38Z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