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Inputs" sheetId="2" state="visible" r:id="rId4"/>
    <sheet name="Fuel" sheetId="3" state="visible" r:id="rId5"/>
    <sheet name="Contracts" sheetId="4" state="visible" r:id="rId6"/>
    <sheet name="Cases" sheetId="5" state="visible" r:id="rId7"/>
    <sheet name="Debt" sheetId="6" state="visible" r:id="rId8"/>
    <sheet name="Decommissioning" sheetId="7" state="visible" r:id="rId9"/>
    <sheet name="NewBuild" sheetId="8" state="visible" r:id="rId10"/>
    <sheet name="SMR" sheetId="9" state="visible" r:id="rId11"/>
    <sheet name="Loan" sheetId="10" state="visible" r:id="rId12"/>
    <sheet name="Check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<sst xmlns="http://schemas.openxmlformats.org/spreadsheetml/2006/main" count="579" uniqueCount="361">
  <si>
    <t xml:space="preserve">The Nuclear Energy Investor: companion workbook</t>
  </si>
  <si>
    <t xml:space="preserve">Julian R. Sterling. Every figure in the book is reproduced here by a live formula.</t>
  </si>
  <si>
    <t xml:space="preserve">Blue type is an input (Inputs sheet). Black type is a formula. No macro, no circular reference, no external link.</t>
  </si>
  <si>
    <t xml:space="preserve">Valuation date 1 January 2027; annual periods, cash flows at year end; pre-tax; tax credits at transfer value.</t>
  </si>
  <si>
    <t xml:space="preserve">Corran Ridge, Larkfield Infrastructure Partners and Halcyon Compute are fictional; all case figures are illustrative teaching assumptions, not market data.</t>
  </si>
  <si>
    <t xml:space="preserve">Sheets</t>
  </si>
  <si>
    <t xml:space="preserve">Inputs: every assumption.</t>
  </si>
  <si>
    <t xml:space="preserve">Fuel: feed, separative work, cost per kg and per MWh, the station's quantities, tails table and the cost-minimizing tails (Chapter 5).</t>
  </si>
  <si>
    <t xml:space="preserve">Contracts: market-related and base-escalated uranium contracts on two spot paths, blended book (Chapter 6).</t>
  </si>
  <si>
    <t xml:space="preserve">Cases: Corran Ridge 2027 to 2058 under cases A, B, C, D and two helper cases (E: uprate sold merchant; F: contract without renewal); values and IRRs (Chapters 1, 7, 11, 13).</t>
  </si>
  <si>
    <t xml:space="preserve">Debt: sizing on the two streams, gearing cap, schedule, coverage, equity IRR, the 2030 stress (Chapter 10).</t>
  </si>
  <si>
    <t xml:space="preserve">Decommissioning: the trust under 60-year and 80-year lives (Chapter 14).</t>
  </si>
  <si>
    <t xml:space="preserve">NewBuild: the large reactor under five builds, and the rate base under AFUDC and CWIP (Chapters 4 and 7).</t>
  </si>
  <si>
    <t xml:space="preserve">SMR: learning curve, LCOE with and without credits, PTC versus ITC, crossover, public cost of capital (Chapters 9 and 12).</t>
  </si>
  <si>
    <t xml:space="preserve">Loan: public versus commercial loan (Chapter 9).</t>
  </si>
  <si>
    <t xml:space="preserve">Checks: figures printed in the book beside the formulas that produce them.</t>
  </si>
  <si>
    <t xml:space="preserve">Break-even figures quoted in the book (contract price for a 10 percent IRR, uprate cost for zero value) are found with Goal Seek on the Cases sheet.</t>
  </si>
  <si>
    <t xml:space="preserve">Provided as is, without warranty of any kind. Not investment, legal, tax, accounting or engineering advice.</t>
  </si>
  <si>
    <t xml:space="preserve">Inputs (blue = change me)</t>
  </si>
  <si>
    <t xml:space="preserve">Corran Ridge</t>
  </si>
  <si>
    <t xml:space="preserve">Net capacity per unit (MW)</t>
  </si>
  <si>
    <t xml:space="preserve">Capacity factor</t>
  </si>
  <si>
    <t xml:space="preserve">Unit 1 license end, first renewal (year)</t>
  </si>
  <si>
    <t xml:space="preserve">Unit 2 license end, first renewal (year)</t>
  </si>
  <si>
    <t xml:space="preserve">Unit 1 license end, subsequent renewal (year)</t>
  </si>
  <si>
    <t xml:space="preserve">Unit 2 license end, subsequent renewal (year)</t>
  </si>
  <si>
    <t xml:space="preserve">Fixed O&amp;M, whole station, 2027 $</t>
  </si>
  <si>
    <t xml:space="preserve">Property tax and insurance, 2027 $</t>
  </si>
  <si>
    <t xml:space="preserve">Sustaining capex per year, 2027 $</t>
  </si>
  <si>
    <t xml:space="preserve">Subsequent renewal program per unit, 2027 $</t>
  </si>
  <si>
    <t xml:space="preserve">Renewal program first year</t>
  </si>
  <si>
    <t xml:space="preserve">Renewal program last year</t>
  </si>
  <si>
    <t xml:space="preserve">Cost escalation</t>
  </si>
  <si>
    <t xml:space="preserve">Market and contract</t>
  </si>
  <si>
    <t xml:space="preserve">All-in merchant price 2027 ($/MWh)</t>
  </si>
  <si>
    <t xml:space="preserve">Merchant price escalation</t>
  </si>
  <si>
    <t xml:space="preserve">Merchant price shift (scenario, e.g. -20%)</t>
  </si>
  <si>
    <t xml:space="preserve">Halcyon contract volume (MW, unit-contingent)</t>
  </si>
  <si>
    <t xml:space="preserve">Contract price 2028 ($/MWh)</t>
  </si>
  <si>
    <t xml:space="preserve">Contract escalation</t>
  </si>
  <si>
    <t xml:space="preserve">Contract first year</t>
  </si>
  <si>
    <t xml:space="preserve">Contract last year</t>
  </si>
  <si>
    <t xml:space="preserve">45U (statutory, before inflation adjustment)</t>
  </si>
  <si>
    <t xml:space="preserve">Credit ($/MWh)</t>
  </si>
  <si>
    <t xml:space="preserve">Gross receipts threshold ($/MWh)</t>
  </si>
  <si>
    <t xml:space="preserve">Reduction per $ of receipts above threshold (16% x 5)</t>
  </si>
  <si>
    <t xml:space="preserve">Last year of production</t>
  </si>
  <si>
    <t xml:space="preserve">Transfer value per $ of credit</t>
  </si>
  <si>
    <t xml:space="preserve">Valuation and acquisition</t>
  </si>
  <si>
    <t xml:space="preserve">Discount rate, merchant stream</t>
  </si>
  <si>
    <t xml:space="preserve">Discount rate, contracted stream</t>
  </si>
  <si>
    <t xml:space="preserve">Price paid for 100 percent, 1 Jan 2027 ($)</t>
  </si>
  <si>
    <t xml:space="preserve">Probability of subsequent renewal (Chapter 13)</t>
  </si>
  <si>
    <t xml:space="preserve">Uprate</t>
  </si>
  <si>
    <t xml:space="preserve">Uprate (share of capacity)</t>
  </si>
  <si>
    <t xml:space="preserve">Uprate cost ($/kW)</t>
  </si>
  <si>
    <t xml:space="preserve">Uprate spending first year</t>
  </si>
  <si>
    <t xml:space="preserve">Uprate spending last year</t>
  </si>
  <si>
    <t xml:space="preserve">Uprate online year</t>
  </si>
  <si>
    <t xml:space="preserve">Debt</t>
  </si>
  <si>
    <t xml:space="preserve">Interest rate</t>
  </si>
  <si>
    <t xml:space="preserve">DSCR on contracted stream</t>
  </si>
  <si>
    <t xml:space="preserve">DSCR on merchant stream</t>
  </si>
  <si>
    <t xml:space="preserve">First repayment year</t>
  </si>
  <si>
    <t xml:space="preserve">Last repayment year</t>
  </si>
  <si>
    <t xml:space="preserve">Gearing cap (share of price)</t>
  </si>
  <si>
    <t xml:space="preserve">Fuel</t>
  </si>
  <si>
    <t xml:space="preserve">Uranium ($/lb U3O8)</t>
  </si>
  <si>
    <t xml:space="preserve">Conversion ($/kgU)</t>
  </si>
  <si>
    <t xml:space="preserve">Enrichment ($/SWU)</t>
  </si>
  <si>
    <t xml:space="preserve">Fabrication ($/kgU)</t>
  </si>
  <si>
    <t xml:space="preserve">Product assay</t>
  </si>
  <si>
    <t xml:space="preserve">Feed assay (natural)</t>
  </si>
  <si>
    <t xml:space="preserve">Tails assay</t>
  </si>
  <si>
    <t xml:space="preserve">Burnup (GWd per tonne)</t>
  </si>
  <si>
    <t xml:space="preserve">Net thermal efficiency</t>
  </si>
  <si>
    <t xml:space="preserve">lb U3O8 per kg U</t>
  </si>
  <si>
    <t xml:space="preserve">Tails scenario 1: uranium ($/lb)</t>
  </si>
  <si>
    <t xml:space="preserve">Tails scenario 1: SWU ($)</t>
  </si>
  <si>
    <t xml:space="preserve">Tails scenario 2: uranium ($/lb)</t>
  </si>
  <si>
    <t xml:space="preserve">Tails scenario 2: SWU ($)</t>
  </si>
  <si>
    <t xml:space="preserve">Uranium contracts (Chapter 6)</t>
  </si>
  <si>
    <t xml:space="preserve">Market-related: share of spot</t>
  </si>
  <si>
    <t xml:space="preserve">Floor 2027 ($/lb)</t>
  </si>
  <si>
    <t xml:space="preserve">Ceiling 2027 ($/lb)</t>
  </si>
  <si>
    <t xml:space="preserve">Floor and ceiling escalation</t>
  </si>
  <si>
    <t xml:space="preserve">Base-escalated price 2027 ($/lb)</t>
  </si>
  <si>
    <t xml:space="preserve">Base-escalated escalation</t>
  </si>
  <si>
    <t xml:space="preserve">Decommissioning</t>
  </si>
  <si>
    <t xml:space="preserve">Trust balance 1 Jan 2027 ($)</t>
  </si>
  <si>
    <t xml:space="preserve">Cost per unit, 2027 $</t>
  </si>
  <si>
    <t xml:space="preserve">Trust return</t>
  </si>
  <si>
    <t xml:space="preserve">Large new build (Chapter 4) and rate base (Chapter 7)</t>
  </si>
  <si>
    <t xml:space="preserve">Capacity (MW)</t>
  </si>
  <si>
    <t xml:space="preserve">Overnight cost ($/kW)</t>
  </si>
  <si>
    <t xml:space="preserve">Life (years)</t>
  </si>
  <si>
    <t xml:space="preserve">Fixed O&amp;M ($/kW-year)</t>
  </si>
  <si>
    <t xml:space="preserve">Fuel ($/MWh)</t>
  </si>
  <si>
    <t xml:space="preserve">Rate base: equity share</t>
  </si>
  <si>
    <t xml:space="preserve">Rate base: allowed return on equity</t>
  </si>
  <si>
    <t xml:space="preserve">Rate base: cost of debt</t>
  </si>
  <si>
    <t xml:space="preserve">Rate base: construction years</t>
  </si>
  <si>
    <t xml:space="preserve">SMR (Chapters 9 and 12)</t>
  </si>
  <si>
    <t xml:space="preserve">Unit size (MW)</t>
  </si>
  <si>
    <t xml:space="preserve">First-of-a-kind overnight ($/kW)</t>
  </si>
  <si>
    <t xml:space="preserve">Learning rate per doubling</t>
  </si>
  <si>
    <t xml:space="preserve">Build years</t>
  </si>
  <si>
    <t xml:space="preserve">Investment credit</t>
  </si>
  <si>
    <t xml:space="preserve">Investment credit bonus</t>
  </si>
  <si>
    <t xml:space="preserve">Production credit, 45Y 2025 amount ($/MWh)</t>
  </si>
  <si>
    <t xml:space="preserve">Production credit bonus</t>
  </si>
  <si>
    <t xml:space="preserve">Production credit years</t>
  </si>
  <si>
    <t xml:space="preserve">Cost of capital (new build, SMR, loan PV)</t>
  </si>
  <si>
    <t xml:space="preserve">Public cost of capital (Chapter 12)</t>
  </si>
  <si>
    <t xml:space="preserve">Public loan (Chapter 9)</t>
  </si>
  <si>
    <t xml:space="preserve">Amount ($)</t>
  </si>
  <si>
    <t xml:space="preserve">Years</t>
  </si>
  <si>
    <t xml:space="preserve">Public rate</t>
  </si>
  <si>
    <t xml:space="preserve">Commercial rate</t>
  </si>
  <si>
    <t xml:space="preserve">Fuel cycle (Chapter 5)</t>
  </si>
  <si>
    <t xml:space="preserve">Feed: kg natural U per kg product</t>
  </si>
  <si>
    <t xml:space="preserve">Separative work per kg product (SWU)</t>
  </si>
  <si>
    <t xml:space="preserve">lb U3O8 per kg product</t>
  </si>
  <si>
    <t xml:space="preserve">Uranium cost per kg ($)</t>
  </si>
  <si>
    <t xml:space="preserve">Conversion cost per kg ($)</t>
  </si>
  <si>
    <t xml:space="preserve">Enrichment cost per kg ($)</t>
  </si>
  <si>
    <t xml:space="preserve">Fabrication per kg ($)</t>
  </si>
  <si>
    <t xml:space="preserve">Total per kg of enriched uranium ($)</t>
  </si>
  <si>
    <t xml:space="preserve">MWh per kg</t>
  </si>
  <si>
    <t xml:space="preserve">Fuel cost ($/MWh)</t>
  </si>
  <si>
    <t xml:space="preserve">of which uranium ($/MWh)</t>
  </si>
  <si>
    <t xml:space="preserve">Station generation (MWh)</t>
  </si>
  <si>
    <t xml:space="preserve">Enriched uranium loaded per year (kg)</t>
  </si>
  <si>
    <t xml:space="preserve">Natural uranium per year (kg)</t>
  </si>
  <si>
    <t xml:space="preserve">lb U3O8 per year</t>
  </si>
  <si>
    <t xml:space="preserve">SWU per year</t>
  </si>
  <si>
    <t xml:space="preserve">Fuel bill 2027 ($)</t>
  </si>
  <si>
    <t xml:space="preserve">Cost of +$10/lb uranium ($/MWh)</t>
  </si>
  <si>
    <t xml:space="preserve">Tails table</t>
  </si>
  <si>
    <t xml:space="preserve">Tails</t>
  </si>
  <si>
    <t xml:space="preserve">Feed</t>
  </si>
  <si>
    <t xml:space="preserve">SWU</t>
  </si>
  <si>
    <t xml:space="preserve">Cost per kg</t>
  </si>
  <si>
    <t xml:space="preserve">Cost-minimizing tails (grid 0.050 to 0.400 percent)</t>
  </si>
  <si>
    <t xml:space="preserve">Base prices</t>
  </si>
  <si>
    <t xml:space="preserve">Scenario 1</t>
  </si>
  <si>
    <t xml:space="preserve">Scenario 2</t>
  </si>
  <si>
    <t xml:space="preserve">Optimum</t>
  </si>
  <si>
    <t xml:space="preserve">Falling path</t>
  </si>
  <si>
    <t xml:space="preserve">Year</t>
  </si>
  <si>
    <t xml:space="preserve">Spot</t>
  </si>
  <si>
    <t xml:space="preserve">Floor</t>
  </si>
  <si>
    <t xml:space="preserve">Ceiling</t>
  </si>
  <si>
    <t xml:space="preserve">Market-related</t>
  </si>
  <si>
    <t xml:space="preserve">Base-escalated</t>
  </si>
  <si>
    <t xml:space="preserve">Blended book</t>
  </si>
  <si>
    <t xml:space="preserve">Average</t>
  </si>
  <si>
    <t xml:space="preserve">Rising path</t>
  </si>
  <si>
    <t xml:space="preserve">Corran Ridge, year by year (Chapters 1, 3, 7, 11, 13)</t>
  </si>
  <si>
    <t xml:space="preserve">Case A: merchant, license to 2036 and 2038</t>
  </si>
  <si>
    <t xml:space="preserve">Renewal / contract / uprate / uprate contracted (1/0)</t>
  </si>
  <si>
    <t xml:space="preserve">License ends (unit 1, unit 2, last)</t>
  </si>
  <si>
    <t xml:space="preserve">Unit 1 licensed (1/0)</t>
  </si>
  <si>
    <t xml:space="preserve">Unit 2 licensed (1/0)</t>
  </si>
  <si>
    <t xml:space="preserve">Units running</t>
  </si>
  <si>
    <t xml:space="preserve">Uprate online (1/0)</t>
  </si>
  <si>
    <t xml:space="preserve">Output (MWh)</t>
  </si>
  <si>
    <t xml:space="preserve">Merchant price ($/MWh)</t>
  </si>
  <si>
    <t xml:space="preserve">Contract active (1/0)</t>
  </si>
  <si>
    <t xml:space="preserve">Contract volume (MW)</t>
  </si>
  <si>
    <t xml:space="preserve">Contract output (MWh)</t>
  </si>
  <si>
    <t xml:space="preserve">Contract price ($/MWh)</t>
  </si>
  <si>
    <t xml:space="preserve">Contract revenue</t>
  </si>
  <si>
    <t xml:space="preserve">Merchant revenue</t>
  </si>
  <si>
    <t xml:space="preserve">Revenue</t>
  </si>
  <si>
    <t xml:space="preserve">Average receipts ($/MWh)</t>
  </si>
  <si>
    <t xml:space="preserve">45U credit ($/MWh)</t>
  </si>
  <si>
    <t xml:space="preserve">45U at transfer value</t>
  </si>
  <si>
    <t xml:space="preserve">Fixed O&amp;M</t>
  </si>
  <si>
    <t xml:space="preserve">Property tax and insurance</t>
  </si>
  <si>
    <t xml:space="preserve">Sustaining capex</t>
  </si>
  <si>
    <t xml:space="preserve">Renewal program</t>
  </si>
  <si>
    <t xml:space="preserve">Uprate capex</t>
  </si>
  <si>
    <t xml:space="preserve">EBITDA</t>
  </si>
  <si>
    <t xml:space="preserve">Cash flow</t>
  </si>
  <si>
    <t xml:space="preserve">Contract share of output</t>
  </si>
  <si>
    <t xml:space="preserve">Costs and capex</t>
  </si>
  <si>
    <t xml:space="preserve">Contracted stream</t>
  </si>
  <si>
    <t xml:space="preserve">Merchant stream</t>
  </si>
  <si>
    <t xml:space="preserve">Discount factor, contracted</t>
  </si>
  <si>
    <t xml:space="preserve">Discount factor, merchant</t>
  </si>
  <si>
    <t xml:space="preserve">Flows for IRR (price at 1 Jan 2027)</t>
  </si>
  <si>
    <t xml:space="preserve">Value (contracted at r_c, merchant at r_m)</t>
  </si>
  <si>
    <t xml:space="preserve">Unlevered IRR at the price paid</t>
  </si>
  <si>
    <t xml:space="preserve">Value with every cash flow at r_m</t>
  </si>
  <si>
    <t xml:space="preserve">Case B: merchant, renewed to 2056 and 2058</t>
  </si>
  <si>
    <t xml:space="preserve">Case C: B plus the Halcyon contract</t>
  </si>
  <si>
    <t xml:space="preserve">Case D: C plus the uprate contracted to Halcyon</t>
  </si>
  <si>
    <t xml:space="preserve">Case E: C plus the uprate sold merchant (helper)</t>
  </si>
  <si>
    <t xml:space="preserve">Case F: contract without the renewal (helper)</t>
  </si>
  <si>
    <t xml:space="preserve">Summary</t>
  </si>
  <si>
    <t xml:space="preserve">Renewal value, merchant (B - A)</t>
  </si>
  <si>
    <t xml:space="preserve">Renewal value, with contract (C - F)</t>
  </si>
  <si>
    <t xml:space="preserve">Contract value (C - B)</t>
  </si>
  <si>
    <t xml:space="preserve">of which price effect (C at r_m - B)</t>
  </si>
  <si>
    <t xml:space="preserve">of which discount-rate effect</t>
  </si>
  <si>
    <t xml:space="preserve">Uprate value, sold merchant (E - C)</t>
  </si>
  <si>
    <t xml:space="preserve">Uprate value, contracted (D - C)</t>
  </si>
  <si>
    <t xml:space="preserve">Expected value at p_renew, merchant</t>
  </si>
  <si>
    <t xml:space="preserve">Expected value at p_renew, with contract</t>
  </si>
  <si>
    <t xml:space="preserve">Acquisition debt, case C (Chapter 10)</t>
  </si>
  <si>
    <t xml:space="preserve">Contracted stream (case C)</t>
  </si>
  <si>
    <t xml:space="preserve">Merchant stream (case C)</t>
  </si>
  <si>
    <t xml:space="preserve">Cash flow (case C)</t>
  </si>
  <si>
    <t xml:space="preserve">Debt service from coverage ratios</t>
  </si>
  <si>
    <t xml:space="preserve">Discount factor at the debt rate (end 2027 basis)</t>
  </si>
  <si>
    <t xml:space="preserve">Debt service after the gearing cap</t>
  </si>
  <si>
    <t xml:space="preserve">Opening balance</t>
  </si>
  <si>
    <t xml:space="preserve">Interest</t>
  </si>
  <si>
    <t xml:space="preserve">Payment</t>
  </si>
  <si>
    <t xml:space="preserve">Principal</t>
  </si>
  <si>
    <t xml:space="preserve">Closing balance</t>
  </si>
  <si>
    <t xml:space="preserve">Equity flows</t>
  </si>
  <si>
    <t xml:space="preserve">DSCR on total cash flow</t>
  </si>
  <si>
    <t xml:space="preserve">Merchant plant cash flow (case B)</t>
  </si>
  <si>
    <t xml:space="preserve">Debt sized by coverage</t>
  </si>
  <si>
    <t xml:space="preserve">Debt drawn (after gearing cap)</t>
  </si>
  <si>
    <t xml:space="preserve">Scale factor on debt service</t>
  </si>
  <si>
    <t xml:space="preserve">Debt the contracted stream alone supports</t>
  </si>
  <si>
    <t xml:space="preserve">Debt the merchant plant (case B) supports</t>
  </si>
  <si>
    <t xml:space="preserve">Equity</t>
  </si>
  <si>
    <t xml:space="preserve">Equity IRR</t>
  </si>
  <si>
    <t xml:space="preserve">Minimum DSCR, repayment years</t>
  </si>
  <si>
    <t xml:space="preserve">Balance after the last repayment</t>
  </si>
  <si>
    <t xml:space="preserve">Stress, 2030</t>
  </si>
  <si>
    <t xml:space="preserve">Debt service 2030</t>
  </si>
  <si>
    <t xml:space="preserve">Cash flow 2030</t>
  </si>
  <si>
    <t xml:space="preserve">Cash flow, both units out six months</t>
  </si>
  <si>
    <t xml:space="preserve">Cash flow, no output all year</t>
  </si>
  <si>
    <t xml:space="preserve">DSCR 2030</t>
  </si>
  <si>
    <t xml:space="preserve">DSCR, six months out</t>
  </si>
  <si>
    <t xml:space="preserve">Shortfall, no output all year</t>
  </si>
  <si>
    <t xml:space="preserve">Decommissioning trust (Chapter 14)</t>
  </si>
  <si>
    <t xml:space="preserve">60-year life</t>
  </si>
  <si>
    <t xml:space="preserve">80-year life</t>
  </si>
  <si>
    <t xml:space="preserve">Unit 1 shuts down</t>
  </si>
  <si>
    <t xml:space="preserve">Unit 2 shuts down</t>
  </si>
  <si>
    <t xml:space="preserve">Last shutdown</t>
  </si>
  <si>
    <t xml:space="preserve">Trust at last shutdown</t>
  </si>
  <si>
    <t xml:space="preserve">Cost, escalated to each shutdown, expressed at last shutdown</t>
  </si>
  <si>
    <t xml:space="preserve">Funded</t>
  </si>
  <si>
    <t xml:space="preserve">Gap</t>
  </si>
  <si>
    <t xml:space="preserve">Annual contribution that closes the gap</t>
  </si>
  <si>
    <t xml:space="preserve">Large reactor (Chapter 4) and rate base (Chapter 7)</t>
  </si>
  <si>
    <t xml:space="preserve">7y8</t>
  </si>
  <si>
    <t xml:space="preserve">12y8</t>
  </si>
  <si>
    <t xml:space="preserve">7y4</t>
  </si>
  <si>
    <t xml:space="preserve">12y8o</t>
  </si>
  <si>
    <t xml:space="preserve">7y8o</t>
  </si>
  <si>
    <t xml:space="preserve">Cost of capital</t>
  </si>
  <si>
    <t xml:space="preserve">Overrun</t>
  </si>
  <si>
    <t xml:space="preserve">Overnight ($)</t>
  </si>
  <si>
    <t xml:space="preserve">Capital cost at start ($)</t>
  </si>
  <si>
    <t xml:space="preserve">Financing ($)</t>
  </si>
  <si>
    <t xml:space="preserve">MWh a year</t>
  </si>
  <si>
    <t xml:space="preserve">LCOE ($/MWh)</t>
  </si>
  <si>
    <t xml:space="preserve">Capital part ($/MWh)</t>
  </si>
  <si>
    <t xml:space="preserve">Rate base</t>
  </si>
  <si>
    <t xml:space="preserve">AFUDC</t>
  </si>
  <si>
    <t xml:space="preserve">CWIP</t>
  </si>
  <si>
    <t xml:space="preserve">Allowed return</t>
  </si>
  <si>
    <t xml:space="preserve">Overnight cost ($)</t>
  </si>
  <si>
    <t xml:space="preserve">Rate base at start of operation ($)</t>
  </si>
  <si>
    <t xml:space="preserve">Return</t>
  </si>
  <si>
    <t xml:space="preserve">Depreciation</t>
  </si>
  <si>
    <t xml:space="preserve">O&amp;M and fuel</t>
  </si>
  <si>
    <t xml:space="preserve">Year-1 revenue requirement ($)</t>
  </si>
  <si>
    <t xml:space="preserve">Per MWh</t>
  </si>
  <si>
    <t xml:space="preserve">Return paid by customers during construction under CWIP ($)</t>
  </si>
  <si>
    <t xml:space="preserve">Small modular reactor (Chapters 9 and 12)</t>
  </si>
  <si>
    <t xml:space="preserve">Unit number</t>
  </si>
  <si>
    <t xml:space="preserve">CRF</t>
  </si>
  <si>
    <t xml:space="preserve">LCOE with 30% ITC</t>
  </si>
  <si>
    <t xml:space="preserve">LCOE with ITC plus bonus</t>
  </si>
  <si>
    <t xml:space="preserve">PV of 10-year PTC ($)</t>
  </si>
  <si>
    <t xml:space="preserve">PV of 30% ITC ($)</t>
  </si>
  <si>
    <t xml:space="preserve">LCOE with PTC</t>
  </si>
  <si>
    <t xml:space="preserve">LCOE at public cost of capital</t>
  </si>
  <si>
    <t xml:space="preserve">LCOE at public cost of capital, ITC plus bonus</t>
  </si>
  <si>
    <t xml:space="preserve">Overnight cost at which PTC and ITC are worth the same ($/kW)</t>
  </si>
  <si>
    <t xml:space="preserve">Four units at the site: average cost ($/kW)</t>
  </si>
  <si>
    <t xml:space="preserve">Four units: overnight for 1,200 MW ($)</t>
  </si>
  <si>
    <t xml:space="preserve">Public versus commercial loan (Chapter 9)</t>
  </si>
  <si>
    <t xml:space="preserve">Annual payment, public rate</t>
  </si>
  <si>
    <t xml:space="preserve">Annual payment, commercial rate</t>
  </si>
  <si>
    <t xml:space="preserve">Saving per year</t>
  </si>
  <si>
    <t xml:space="preserve">Present value of the saving</t>
  </si>
  <si>
    <t xml:space="preserve">Checks: figures printed in the book against the live formulas</t>
  </si>
  <si>
    <t xml:space="preserve">Figure</t>
  </si>
  <si>
    <t xml:space="preserve">Printed</t>
  </si>
  <si>
    <t xml:space="preserve">Workbook</t>
  </si>
  <si>
    <t xml:space="preserve">Tolerance</t>
  </si>
  <si>
    <t xml:space="preserve">OK</t>
  </si>
  <si>
    <t xml:space="preserve">Result</t>
  </si>
  <si>
    <t xml:space="preserve">Case A value ($ billion)</t>
  </si>
  <si>
    <t xml:space="preserve">Case B value ($ billion)</t>
  </si>
  <si>
    <t xml:space="preserve">Case C value ($ billion)</t>
  </si>
  <si>
    <t xml:space="preserve">Case D value ($ billion)</t>
  </si>
  <si>
    <t xml:space="preserve">Case A IRR (percent)</t>
  </si>
  <si>
    <t xml:space="preserve">Case B IRR (percent)</t>
  </si>
  <si>
    <t xml:space="preserve">Case C IRR (percent)</t>
  </si>
  <si>
    <t xml:space="preserve">Case D IRR (percent)</t>
  </si>
  <si>
    <t xml:space="preserve">EBITDA 2027 ($ million)</t>
  </si>
  <si>
    <t xml:space="preserve">EBITDA 2028 with contract ($ million)</t>
  </si>
  <si>
    <t xml:space="preserve">45U credit 2028 with contract ($/MWh)</t>
  </si>
  <si>
    <t xml:space="preserve">Contract value ($ billion)</t>
  </si>
  <si>
    <t xml:space="preserve">Price effect ($ billion)</t>
  </si>
  <si>
    <t xml:space="preserve">Discount-rate effect ($ billion)</t>
  </si>
  <si>
    <t xml:space="preserve">Renewal, merchant ($ billion)</t>
  </si>
  <si>
    <t xml:space="preserve">Renewal, with contract ($ billion)</t>
  </si>
  <si>
    <t xml:space="preserve">Contract without renewal ($ billion)</t>
  </si>
  <si>
    <t xml:space="preserve">Uprate sold merchant ($ million)</t>
  </si>
  <si>
    <t xml:space="preserve">Uprate contracted ($ million)</t>
  </si>
  <si>
    <t xml:space="preserve">Expected value at 70 percent, with contract ($ billion)</t>
  </si>
  <si>
    <t xml:space="preserve">Uranium ($/MWh)</t>
  </si>
  <si>
    <t xml:space="preserve">Cost per kg ($)</t>
  </si>
  <si>
    <t xml:space="preserve">Feed (kg per kg)</t>
  </si>
  <si>
    <t xml:space="preserve">SWU per kg</t>
  </si>
  <si>
    <t xml:space="preserve">+$10/lb ($/MWh)</t>
  </si>
  <si>
    <t xml:space="preserve">Fuel bill 2027 ($ million)</t>
  </si>
  <si>
    <t xml:space="preserve">Optimal tails, base (percent)</t>
  </si>
  <si>
    <t xml:space="preserve">Market-related average, falling ($/lb)</t>
  </si>
  <si>
    <t xml:space="preserve">Market-related average, rising ($/lb)</t>
  </si>
  <si>
    <t xml:space="preserve">Base-escalated average ($/lb)</t>
  </si>
  <si>
    <t xml:space="preserve">Debt sized by coverage ($ billion)</t>
  </si>
  <si>
    <t xml:space="preserve">Debt drawn ($ billion)</t>
  </si>
  <si>
    <t xml:space="preserve">Contracted stream alone ($ billion)</t>
  </si>
  <si>
    <t xml:space="preserve">Merchant plant ($ billion)</t>
  </si>
  <si>
    <t xml:space="preserve">Equity IRR (percent)</t>
  </si>
  <si>
    <t xml:space="preserve">Minimum DSCR</t>
  </si>
  <si>
    <t xml:space="preserve">Balance after last repayment ($ million)</t>
  </si>
  <si>
    <t xml:space="preserve">DSCR 2030, six months out</t>
  </si>
  <si>
    <t xml:space="preserve">Trust funded, 60 years (percent)</t>
  </si>
  <si>
    <t xml:space="preserve">Trust gap, 60 years ($ million)</t>
  </si>
  <si>
    <t xml:space="preserve">Trust funded, 80 years (percent)</t>
  </si>
  <si>
    <t xml:space="preserve">LCOE 7 years at 8 percent</t>
  </si>
  <si>
    <t xml:space="preserve">LCOE 12 years at 8 percent</t>
  </si>
  <si>
    <t xml:space="preserve">LCOE 7 years at 4 percent</t>
  </si>
  <si>
    <t xml:space="preserve">LCOE 12 years, 50 percent overrun</t>
  </si>
  <si>
    <t xml:space="preserve">Rate base AFUDC, per MWh</t>
  </si>
  <si>
    <t xml:space="preserve">Rate base CWIP, per MWh</t>
  </si>
  <si>
    <t xml:space="preserve">Return paid during construction ($ billion)</t>
  </si>
  <si>
    <t xml:space="preserve">SMR unit 1 LCOE</t>
  </si>
  <si>
    <t xml:space="preserve">SMR unit 8 LCOE</t>
  </si>
  <si>
    <t xml:space="preserve">SMR unit 32 LCOE</t>
  </si>
  <si>
    <t xml:space="preserve">SMR unit 1, ITC plus bonus</t>
  </si>
  <si>
    <t xml:space="preserve">SMR PV of PTC ($ million)</t>
  </si>
  <si>
    <t xml:space="preserve">SMR PV of ITC, unit 1 ($ million)</t>
  </si>
  <si>
    <t xml:space="preserve">Crossover ($/kW)</t>
  </si>
  <si>
    <t xml:space="preserve">SMR unit 1 at public cost of capital</t>
  </si>
  <si>
    <t xml:space="preserve">Public loan saving, present value ($ million)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</si>
</sst>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"/>
    <numFmt numFmtId="166" formatCode="0.0%"/>
    <numFmt numFmtId="167" formatCode="0"/>
    <numFmt numFmtId="168" formatCode="0.00"/>
    <numFmt numFmtId="169" formatCode="0%"/>
    <numFmt numFmtId="170" formatCode="0.00\x"/>
    <numFmt numFmtId="171" formatCode="0.000%"/>
    <numFmt numFmtId="172" formatCode="0.0000"/>
    <numFmt numFmtId="173" formatCode="0.000"/>
    <numFmt numFmtId="174" formatCode="0.00%"/>
    <numFmt numFmtId="175" formatCode="#,##0.0"/>
    <numFmt numFmtId="176" formatCode="0.0"/>
    <numFmt numFmtId="177" formatCode="0.000000"/>
    <numFmt numFmtId="178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29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9E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0"/>
  </cols>
  <sheetData>
    <row r="2" customFormat="false" ht="16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/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2" t="s">
        <v>6</v>
      </c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2" t="s">
        <v>11</v>
      </c>
    </row>
    <row r="16" customFormat="false" ht="15" hidden="false" customHeight="false" outlineLevel="0" collapsed="false">
      <c r="B16" s="2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s">
        <v>14</v>
      </c>
    </row>
    <row r="19" customFormat="false" ht="15" hidden="false" customHeight="false" outlineLevel="0" collapsed="false">
      <c r="B19" s="2" t="s">
        <v>15</v>
      </c>
    </row>
    <row r="20" customFormat="false" ht="15" hidden="false" customHeight="false" outlineLevel="0" collapsed="false">
      <c r="B20" s="2"/>
    </row>
    <row r="21" customFormat="false" ht="15" hidden="false" customHeight="false" outlineLevel="0" collapsed="false">
      <c r="B21" s="2" t="s">
        <v>16</v>
      </c>
    </row>
    <row r="22" customFormat="false" ht="15" hidden="false" customHeight="false" outlineLevel="0" collapsed="false">
      <c r="B22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6"/>
    <col collapsed="false" customWidth="true" hidden="false" outlineLevel="0" max="4" min="4" style="0" width="40"/>
  </cols>
  <sheetData>
    <row r="2" customFormat="false" ht="16.15" hidden="false" customHeight="false" outlineLevel="0" collapsed="false">
      <c r="B2" s="1" t="s">
        <v>18</v>
      </c>
    </row>
    <row r="5" customFormat="false" ht="15" hidden="false" customHeight="false" outlineLevel="0" collapsed="false">
      <c r="B5" s="3" t="s">
        <v>19</v>
      </c>
    </row>
    <row r="6" customFormat="false" ht="15" hidden="false" customHeight="false" outlineLevel="0" collapsed="false">
      <c r="B6" s="2" t="s">
        <v>20</v>
      </c>
      <c r="C6" s="4" t="n">
        <v>1120</v>
      </c>
    </row>
    <row r="7" customFormat="false" ht="15" hidden="false" customHeight="false" outlineLevel="0" collapsed="false">
      <c r="B7" s="2" t="s">
        <v>21</v>
      </c>
      <c r="C7" s="5" t="n">
        <v>0.92</v>
      </c>
    </row>
    <row r="8" customFormat="false" ht="15" hidden="false" customHeight="false" outlineLevel="0" collapsed="false">
      <c r="B8" s="2" t="s">
        <v>22</v>
      </c>
      <c r="C8" s="6" t="n">
        <v>2036</v>
      </c>
    </row>
    <row r="9" customFormat="false" ht="15" hidden="false" customHeight="false" outlineLevel="0" collapsed="false">
      <c r="B9" s="2" t="s">
        <v>23</v>
      </c>
      <c r="C9" s="6" t="n">
        <v>2038</v>
      </c>
    </row>
    <row r="10" customFormat="false" ht="15" hidden="false" customHeight="false" outlineLevel="0" collapsed="false">
      <c r="B10" s="2" t="s">
        <v>24</v>
      </c>
      <c r="C10" s="6" t="n">
        <v>2056</v>
      </c>
    </row>
    <row r="11" customFormat="false" ht="15" hidden="false" customHeight="false" outlineLevel="0" collapsed="false">
      <c r="B11" s="2" t="s">
        <v>25</v>
      </c>
      <c r="C11" s="6" t="n">
        <v>2058</v>
      </c>
    </row>
    <row r="12" customFormat="false" ht="15" hidden="false" customHeight="false" outlineLevel="0" collapsed="false">
      <c r="B12" s="2" t="s">
        <v>26</v>
      </c>
      <c r="C12" s="4" t="n">
        <v>330000000</v>
      </c>
    </row>
    <row r="13" customFormat="false" ht="15" hidden="false" customHeight="false" outlineLevel="0" collapsed="false">
      <c r="B13" s="2" t="s">
        <v>27</v>
      </c>
      <c r="C13" s="4" t="n">
        <v>25000000</v>
      </c>
    </row>
    <row r="14" customFormat="false" ht="15" hidden="false" customHeight="false" outlineLevel="0" collapsed="false">
      <c r="B14" s="2" t="s">
        <v>28</v>
      </c>
      <c r="C14" s="4" t="n">
        <v>70000000</v>
      </c>
    </row>
    <row r="15" customFormat="false" ht="15" hidden="false" customHeight="false" outlineLevel="0" collapsed="false">
      <c r="B15" s="2" t="s">
        <v>29</v>
      </c>
      <c r="C15" s="4" t="n">
        <v>300000000</v>
      </c>
    </row>
    <row r="16" customFormat="false" ht="15" hidden="false" customHeight="false" outlineLevel="0" collapsed="false">
      <c r="B16" s="2" t="s">
        <v>30</v>
      </c>
      <c r="C16" s="6" t="n">
        <v>2029</v>
      </c>
    </row>
    <row r="17" customFormat="false" ht="15" hidden="false" customHeight="false" outlineLevel="0" collapsed="false">
      <c r="B17" s="2" t="s">
        <v>31</v>
      </c>
      <c r="C17" s="6" t="n">
        <v>2035</v>
      </c>
    </row>
    <row r="18" customFormat="false" ht="15" hidden="false" customHeight="false" outlineLevel="0" collapsed="false">
      <c r="B18" s="2" t="s">
        <v>32</v>
      </c>
      <c r="C18" s="5" t="n">
        <v>0.025</v>
      </c>
    </row>
    <row r="20" customFormat="false" ht="15" hidden="false" customHeight="false" outlineLevel="0" collapsed="false">
      <c r="B20" s="3" t="s">
        <v>33</v>
      </c>
    </row>
    <row r="21" customFormat="false" ht="15" hidden="false" customHeight="false" outlineLevel="0" collapsed="false">
      <c r="B21" s="2" t="s">
        <v>34</v>
      </c>
      <c r="C21" s="7" t="n">
        <v>50</v>
      </c>
    </row>
    <row r="22" customFormat="false" ht="15" hidden="false" customHeight="false" outlineLevel="0" collapsed="false">
      <c r="B22" s="2" t="s">
        <v>35</v>
      </c>
      <c r="C22" s="5" t="n">
        <v>0.02</v>
      </c>
    </row>
    <row r="23" customFormat="false" ht="15" hidden="false" customHeight="false" outlineLevel="0" collapsed="false">
      <c r="B23" s="2" t="s">
        <v>36</v>
      </c>
      <c r="C23" s="8" t="n">
        <v>0</v>
      </c>
    </row>
    <row r="24" customFormat="false" ht="15" hidden="false" customHeight="false" outlineLevel="0" collapsed="false">
      <c r="B24" s="2" t="s">
        <v>37</v>
      </c>
      <c r="C24" s="4" t="n">
        <v>1000</v>
      </c>
    </row>
    <row r="25" customFormat="false" ht="15" hidden="false" customHeight="false" outlineLevel="0" collapsed="false">
      <c r="B25" s="2" t="s">
        <v>38</v>
      </c>
      <c r="C25" s="7" t="n">
        <v>80</v>
      </c>
    </row>
    <row r="26" customFormat="false" ht="15" hidden="false" customHeight="false" outlineLevel="0" collapsed="false">
      <c r="B26" s="2" t="s">
        <v>39</v>
      </c>
      <c r="C26" s="5" t="n">
        <v>0.02</v>
      </c>
    </row>
    <row r="27" customFormat="false" ht="15" hidden="false" customHeight="false" outlineLevel="0" collapsed="false">
      <c r="B27" s="2" t="s">
        <v>40</v>
      </c>
      <c r="C27" s="6" t="n">
        <v>2028</v>
      </c>
    </row>
    <row r="28" customFormat="false" ht="15" hidden="false" customHeight="false" outlineLevel="0" collapsed="false">
      <c r="B28" s="2" t="s">
        <v>41</v>
      </c>
      <c r="C28" s="6" t="n">
        <v>2047</v>
      </c>
    </row>
    <row r="30" customFormat="false" ht="15" hidden="false" customHeight="false" outlineLevel="0" collapsed="false">
      <c r="B30" s="3" t="s">
        <v>42</v>
      </c>
    </row>
    <row r="31" customFormat="false" ht="15" hidden="false" customHeight="false" outlineLevel="0" collapsed="false">
      <c r="B31" s="2" t="s">
        <v>43</v>
      </c>
      <c r="C31" s="7" t="n">
        <v>15</v>
      </c>
    </row>
    <row r="32" customFormat="false" ht="15" hidden="false" customHeight="false" outlineLevel="0" collapsed="false">
      <c r="B32" s="2" t="s">
        <v>44</v>
      </c>
      <c r="C32" s="7" t="n">
        <v>25</v>
      </c>
    </row>
    <row r="33" customFormat="false" ht="15" hidden="false" customHeight="false" outlineLevel="0" collapsed="false">
      <c r="B33" s="2" t="s">
        <v>45</v>
      </c>
      <c r="C33" s="8" t="n">
        <v>0.8</v>
      </c>
    </row>
    <row r="34" customFormat="false" ht="15" hidden="false" customHeight="false" outlineLevel="0" collapsed="false">
      <c r="B34" s="2" t="s">
        <v>46</v>
      </c>
      <c r="C34" s="6" t="n">
        <v>2032</v>
      </c>
    </row>
    <row r="35" customFormat="false" ht="15" hidden="false" customHeight="false" outlineLevel="0" collapsed="false">
      <c r="B35" s="2" t="s">
        <v>47</v>
      </c>
      <c r="C35" s="7" t="n">
        <v>0.94</v>
      </c>
    </row>
    <row r="37" customFormat="false" ht="15" hidden="false" customHeight="false" outlineLevel="0" collapsed="false">
      <c r="B37" s="3" t="s">
        <v>48</v>
      </c>
    </row>
    <row r="38" customFormat="false" ht="15" hidden="false" customHeight="false" outlineLevel="0" collapsed="false">
      <c r="B38" s="2" t="s">
        <v>49</v>
      </c>
      <c r="C38" s="5" t="n">
        <v>0.1</v>
      </c>
    </row>
    <row r="39" customFormat="false" ht="15" hidden="false" customHeight="false" outlineLevel="0" collapsed="false">
      <c r="B39" s="2" t="s">
        <v>50</v>
      </c>
      <c r="C39" s="5" t="n">
        <v>0.075</v>
      </c>
    </row>
    <row r="40" customFormat="false" ht="15" hidden="false" customHeight="false" outlineLevel="0" collapsed="false">
      <c r="B40" s="2" t="s">
        <v>51</v>
      </c>
      <c r="C40" s="4" t="n">
        <v>4400000000</v>
      </c>
    </row>
    <row r="41" customFormat="false" ht="15" hidden="false" customHeight="false" outlineLevel="0" collapsed="false">
      <c r="B41" s="2" t="s">
        <v>52</v>
      </c>
      <c r="C41" s="8" t="n">
        <v>0.7</v>
      </c>
    </row>
    <row r="43" customFormat="false" ht="15" hidden="false" customHeight="false" outlineLevel="0" collapsed="false">
      <c r="B43" s="3" t="s">
        <v>53</v>
      </c>
    </row>
    <row r="44" customFormat="false" ht="15" hidden="false" customHeight="false" outlineLevel="0" collapsed="false">
      <c r="B44" s="2" t="s">
        <v>54</v>
      </c>
      <c r="C44" s="5" t="n">
        <v>0.06</v>
      </c>
    </row>
    <row r="45" customFormat="false" ht="15" hidden="false" customHeight="false" outlineLevel="0" collapsed="false">
      <c r="B45" s="2" t="s">
        <v>55</v>
      </c>
      <c r="C45" s="4" t="n">
        <v>2500</v>
      </c>
    </row>
    <row r="46" customFormat="false" ht="15" hidden="false" customHeight="false" outlineLevel="0" collapsed="false">
      <c r="B46" s="2" t="s">
        <v>56</v>
      </c>
      <c r="C46" s="6" t="n">
        <v>2029</v>
      </c>
    </row>
    <row r="47" customFormat="false" ht="15" hidden="false" customHeight="false" outlineLevel="0" collapsed="false">
      <c r="B47" s="2" t="s">
        <v>57</v>
      </c>
      <c r="C47" s="6" t="n">
        <v>2030</v>
      </c>
    </row>
    <row r="48" customFormat="false" ht="15" hidden="false" customHeight="false" outlineLevel="0" collapsed="false">
      <c r="B48" s="2" t="s">
        <v>58</v>
      </c>
      <c r="C48" s="6" t="n">
        <v>2031</v>
      </c>
    </row>
    <row r="50" customFormat="false" ht="15" hidden="false" customHeight="false" outlineLevel="0" collapsed="false">
      <c r="B50" s="3" t="s">
        <v>59</v>
      </c>
    </row>
    <row r="51" customFormat="false" ht="15" hidden="false" customHeight="false" outlineLevel="0" collapsed="false">
      <c r="B51" s="2" t="s">
        <v>60</v>
      </c>
      <c r="C51" s="5" t="n">
        <v>0.065</v>
      </c>
    </row>
    <row r="52" customFormat="false" ht="15" hidden="false" customHeight="false" outlineLevel="0" collapsed="false">
      <c r="B52" s="2" t="s">
        <v>61</v>
      </c>
      <c r="C52" s="9" t="n">
        <v>1.4</v>
      </c>
    </row>
    <row r="53" customFormat="false" ht="15" hidden="false" customHeight="false" outlineLevel="0" collapsed="false">
      <c r="B53" s="2" t="s">
        <v>62</v>
      </c>
      <c r="C53" s="9" t="n">
        <v>2.25</v>
      </c>
    </row>
    <row r="54" customFormat="false" ht="15" hidden="false" customHeight="false" outlineLevel="0" collapsed="false">
      <c r="B54" s="2" t="s">
        <v>63</v>
      </c>
      <c r="C54" s="6" t="n">
        <v>2028</v>
      </c>
    </row>
    <row r="55" customFormat="false" ht="15" hidden="false" customHeight="false" outlineLevel="0" collapsed="false">
      <c r="B55" s="2" t="s">
        <v>64</v>
      </c>
      <c r="C55" s="6" t="n">
        <v>2042</v>
      </c>
    </row>
    <row r="56" customFormat="false" ht="15" hidden="false" customHeight="false" outlineLevel="0" collapsed="false">
      <c r="B56" s="2" t="s">
        <v>65</v>
      </c>
      <c r="C56" s="8" t="n">
        <v>0.6</v>
      </c>
    </row>
    <row r="58" customFormat="false" ht="15" hidden="false" customHeight="false" outlineLevel="0" collapsed="false">
      <c r="B58" s="3" t="s">
        <v>66</v>
      </c>
    </row>
    <row r="59" customFormat="false" ht="15" hidden="false" customHeight="false" outlineLevel="0" collapsed="false">
      <c r="B59" s="2" t="s">
        <v>67</v>
      </c>
      <c r="C59" s="7" t="n">
        <v>80</v>
      </c>
    </row>
    <row r="60" customFormat="false" ht="15" hidden="false" customHeight="false" outlineLevel="0" collapsed="false">
      <c r="B60" s="2" t="s">
        <v>68</v>
      </c>
      <c r="C60" s="7" t="n">
        <v>60</v>
      </c>
    </row>
    <row r="61" customFormat="false" ht="15" hidden="false" customHeight="false" outlineLevel="0" collapsed="false">
      <c r="B61" s="2" t="s">
        <v>69</v>
      </c>
      <c r="C61" s="7" t="n">
        <v>170</v>
      </c>
    </row>
    <row r="62" customFormat="false" ht="15" hidden="false" customHeight="false" outlineLevel="0" collapsed="false">
      <c r="B62" s="2" t="s">
        <v>70</v>
      </c>
      <c r="C62" s="7" t="n">
        <v>350</v>
      </c>
    </row>
    <row r="63" customFormat="false" ht="15" hidden="false" customHeight="false" outlineLevel="0" collapsed="false">
      <c r="B63" s="2" t="s">
        <v>71</v>
      </c>
      <c r="C63" s="10" t="n">
        <v>0.045</v>
      </c>
    </row>
    <row r="64" customFormat="false" ht="15" hidden="false" customHeight="false" outlineLevel="0" collapsed="false">
      <c r="B64" s="2" t="s">
        <v>72</v>
      </c>
      <c r="C64" s="10" t="n">
        <v>0.00711</v>
      </c>
    </row>
    <row r="65" customFormat="false" ht="15" hidden="false" customHeight="false" outlineLevel="0" collapsed="false">
      <c r="B65" s="2" t="s">
        <v>73</v>
      </c>
      <c r="C65" s="10" t="n">
        <v>0.0025</v>
      </c>
    </row>
    <row r="66" customFormat="false" ht="15" hidden="false" customHeight="false" outlineLevel="0" collapsed="false">
      <c r="B66" s="2" t="s">
        <v>74</v>
      </c>
      <c r="C66" s="6" t="n">
        <v>50</v>
      </c>
    </row>
    <row r="67" customFormat="false" ht="15" hidden="false" customHeight="false" outlineLevel="0" collapsed="false">
      <c r="B67" s="2" t="s">
        <v>75</v>
      </c>
      <c r="C67" s="8" t="n">
        <v>0.33</v>
      </c>
    </row>
    <row r="68" customFormat="false" ht="15" hidden="false" customHeight="false" outlineLevel="0" collapsed="false">
      <c r="B68" s="2" t="s">
        <v>76</v>
      </c>
      <c r="C68" s="11" t="n">
        <v>2.5998</v>
      </c>
    </row>
    <row r="69" customFormat="false" ht="15" hidden="false" customHeight="false" outlineLevel="0" collapsed="false">
      <c r="B69" s="2" t="s">
        <v>77</v>
      </c>
      <c r="C69" s="7" t="n">
        <v>40</v>
      </c>
    </row>
    <row r="70" customFormat="false" ht="15" hidden="false" customHeight="false" outlineLevel="0" collapsed="false">
      <c r="B70" s="2" t="s">
        <v>78</v>
      </c>
      <c r="C70" s="7" t="n">
        <v>170</v>
      </c>
    </row>
    <row r="71" customFormat="false" ht="15" hidden="false" customHeight="false" outlineLevel="0" collapsed="false">
      <c r="B71" s="2" t="s">
        <v>79</v>
      </c>
      <c r="C71" s="7" t="n">
        <v>120</v>
      </c>
    </row>
    <row r="72" customFormat="false" ht="15" hidden="false" customHeight="false" outlineLevel="0" collapsed="false">
      <c r="B72" s="2" t="s">
        <v>80</v>
      </c>
      <c r="C72" s="7" t="n">
        <v>120</v>
      </c>
    </row>
    <row r="74" customFormat="false" ht="15" hidden="false" customHeight="false" outlineLevel="0" collapsed="false">
      <c r="B74" s="3" t="s">
        <v>81</v>
      </c>
    </row>
    <row r="75" customFormat="false" ht="15" hidden="false" customHeight="false" outlineLevel="0" collapsed="false">
      <c r="B75" s="2" t="s">
        <v>82</v>
      </c>
      <c r="C75" s="8" t="n">
        <v>0.97</v>
      </c>
    </row>
    <row r="76" customFormat="false" ht="15" hidden="false" customHeight="false" outlineLevel="0" collapsed="false">
      <c r="B76" s="2" t="s">
        <v>83</v>
      </c>
      <c r="C76" s="7" t="n">
        <v>65</v>
      </c>
    </row>
    <row r="77" customFormat="false" ht="15" hidden="false" customHeight="false" outlineLevel="0" collapsed="false">
      <c r="B77" s="2" t="s">
        <v>84</v>
      </c>
      <c r="C77" s="7" t="n">
        <v>110</v>
      </c>
    </row>
    <row r="78" customFormat="false" ht="15" hidden="false" customHeight="false" outlineLevel="0" collapsed="false">
      <c r="B78" s="2" t="s">
        <v>85</v>
      </c>
      <c r="C78" s="5" t="n">
        <v>0.02</v>
      </c>
    </row>
    <row r="79" customFormat="false" ht="15" hidden="false" customHeight="false" outlineLevel="0" collapsed="false">
      <c r="B79" s="2" t="s">
        <v>86</v>
      </c>
      <c r="C79" s="7" t="n">
        <v>82</v>
      </c>
    </row>
    <row r="80" customFormat="false" ht="15" hidden="false" customHeight="false" outlineLevel="0" collapsed="false">
      <c r="B80" s="2" t="s">
        <v>87</v>
      </c>
      <c r="C80" s="5" t="n">
        <v>0.03</v>
      </c>
    </row>
    <row r="82" customFormat="false" ht="15" hidden="false" customHeight="false" outlineLevel="0" collapsed="false">
      <c r="B82" s="3" t="s">
        <v>88</v>
      </c>
    </row>
    <row r="83" customFormat="false" ht="15" hidden="false" customHeight="false" outlineLevel="0" collapsed="false">
      <c r="B83" s="2" t="s">
        <v>89</v>
      </c>
      <c r="C83" s="4" t="n">
        <v>1600000000</v>
      </c>
    </row>
    <row r="84" customFormat="false" ht="15" hidden="false" customHeight="false" outlineLevel="0" collapsed="false">
      <c r="B84" s="2" t="s">
        <v>90</v>
      </c>
      <c r="C84" s="4" t="n">
        <v>1250000000</v>
      </c>
    </row>
    <row r="85" customFormat="false" ht="15" hidden="false" customHeight="false" outlineLevel="0" collapsed="false">
      <c r="B85" s="2" t="s">
        <v>32</v>
      </c>
      <c r="C85" s="5" t="n">
        <v>0.03</v>
      </c>
    </row>
    <row r="86" customFormat="false" ht="15" hidden="false" customHeight="false" outlineLevel="0" collapsed="false">
      <c r="B86" s="2" t="s">
        <v>91</v>
      </c>
      <c r="C86" s="5" t="n">
        <v>0.05</v>
      </c>
    </row>
    <row r="88" customFormat="false" ht="15" hidden="false" customHeight="false" outlineLevel="0" collapsed="false">
      <c r="B88" s="3" t="s">
        <v>92</v>
      </c>
    </row>
    <row r="89" customFormat="false" ht="15" hidden="false" customHeight="false" outlineLevel="0" collapsed="false">
      <c r="B89" s="2" t="s">
        <v>93</v>
      </c>
      <c r="C89" s="4" t="n">
        <v>2200</v>
      </c>
    </row>
    <row r="90" customFormat="false" ht="15" hidden="false" customHeight="false" outlineLevel="0" collapsed="false">
      <c r="B90" s="2" t="s">
        <v>94</v>
      </c>
      <c r="C90" s="4" t="n">
        <v>10000</v>
      </c>
    </row>
    <row r="91" customFormat="false" ht="15" hidden="false" customHeight="false" outlineLevel="0" collapsed="false">
      <c r="B91" s="2" t="s">
        <v>21</v>
      </c>
      <c r="C91" s="8" t="n">
        <v>0.93</v>
      </c>
    </row>
    <row r="92" customFormat="false" ht="15" hidden="false" customHeight="false" outlineLevel="0" collapsed="false">
      <c r="B92" s="2" t="s">
        <v>95</v>
      </c>
      <c r="C92" s="6" t="n">
        <v>60</v>
      </c>
    </row>
    <row r="93" customFormat="false" ht="15" hidden="false" customHeight="false" outlineLevel="0" collapsed="false">
      <c r="B93" s="2" t="s">
        <v>96</v>
      </c>
      <c r="C93" s="6" t="n">
        <v>140</v>
      </c>
    </row>
    <row r="94" customFormat="false" ht="15" hidden="false" customHeight="false" outlineLevel="0" collapsed="false">
      <c r="B94" s="2" t="s">
        <v>97</v>
      </c>
      <c r="C94" s="7" t="n">
        <v>10</v>
      </c>
    </row>
    <row r="95" customFormat="false" ht="15" hidden="false" customHeight="false" outlineLevel="0" collapsed="false">
      <c r="B95" s="2" t="s">
        <v>98</v>
      </c>
      <c r="C95" s="8" t="n">
        <v>0.5</v>
      </c>
    </row>
    <row r="96" customFormat="false" ht="15" hidden="false" customHeight="false" outlineLevel="0" collapsed="false">
      <c r="B96" s="2" t="s">
        <v>99</v>
      </c>
      <c r="C96" s="5" t="n">
        <v>0.1</v>
      </c>
    </row>
    <row r="97" customFormat="false" ht="15" hidden="false" customHeight="false" outlineLevel="0" collapsed="false">
      <c r="B97" s="2" t="s">
        <v>100</v>
      </c>
      <c r="C97" s="5" t="n">
        <v>0.05</v>
      </c>
    </row>
    <row r="98" customFormat="false" ht="15" hidden="false" customHeight="false" outlineLevel="0" collapsed="false">
      <c r="B98" s="2" t="s">
        <v>101</v>
      </c>
      <c r="C98" s="6" t="n">
        <v>7</v>
      </c>
    </row>
    <row r="100" customFormat="false" ht="15" hidden="false" customHeight="false" outlineLevel="0" collapsed="false">
      <c r="B100" s="3" t="s">
        <v>102</v>
      </c>
    </row>
    <row r="101" customFormat="false" ht="15" hidden="false" customHeight="false" outlineLevel="0" collapsed="false">
      <c r="B101" s="2" t="s">
        <v>103</v>
      </c>
      <c r="C101" s="6" t="n">
        <v>300</v>
      </c>
    </row>
    <row r="102" customFormat="false" ht="15" hidden="false" customHeight="false" outlineLevel="0" collapsed="false">
      <c r="B102" s="2" t="s">
        <v>104</v>
      </c>
      <c r="C102" s="4" t="n">
        <v>14000</v>
      </c>
    </row>
    <row r="103" customFormat="false" ht="15" hidden="false" customHeight="false" outlineLevel="0" collapsed="false">
      <c r="B103" s="2" t="s">
        <v>105</v>
      </c>
      <c r="C103" s="8" t="n">
        <v>0.1</v>
      </c>
    </row>
    <row r="104" customFormat="false" ht="15" hidden="false" customHeight="false" outlineLevel="0" collapsed="false">
      <c r="B104" s="2" t="s">
        <v>106</v>
      </c>
      <c r="C104" s="6" t="n">
        <v>4</v>
      </c>
    </row>
    <row r="105" customFormat="false" ht="15" hidden="false" customHeight="false" outlineLevel="0" collapsed="false">
      <c r="B105" s="2" t="s">
        <v>21</v>
      </c>
      <c r="C105" s="8" t="n">
        <v>0.93</v>
      </c>
    </row>
    <row r="106" customFormat="false" ht="15" hidden="false" customHeight="false" outlineLevel="0" collapsed="false">
      <c r="B106" s="2" t="s">
        <v>95</v>
      </c>
      <c r="C106" s="6" t="n">
        <v>60</v>
      </c>
    </row>
    <row r="107" customFormat="false" ht="15" hidden="false" customHeight="false" outlineLevel="0" collapsed="false">
      <c r="B107" s="2" t="s">
        <v>96</v>
      </c>
      <c r="C107" s="6" t="n">
        <v>180</v>
      </c>
    </row>
    <row r="108" customFormat="false" ht="15" hidden="false" customHeight="false" outlineLevel="0" collapsed="false">
      <c r="B108" s="2" t="s">
        <v>97</v>
      </c>
      <c r="C108" s="7" t="n">
        <v>12</v>
      </c>
    </row>
    <row r="109" customFormat="false" ht="15" hidden="false" customHeight="false" outlineLevel="0" collapsed="false">
      <c r="B109" s="2" t="s">
        <v>107</v>
      </c>
      <c r="C109" s="8" t="n">
        <v>0.3</v>
      </c>
    </row>
    <row r="110" customFormat="false" ht="15" hidden="false" customHeight="false" outlineLevel="0" collapsed="false">
      <c r="B110" s="2" t="s">
        <v>108</v>
      </c>
      <c r="C110" s="8" t="n">
        <v>0.1</v>
      </c>
    </row>
    <row r="111" customFormat="false" ht="15" hidden="false" customHeight="false" outlineLevel="0" collapsed="false">
      <c r="B111" s="2" t="s">
        <v>109</v>
      </c>
      <c r="C111" s="7" t="n">
        <v>30</v>
      </c>
    </row>
    <row r="112" customFormat="false" ht="15" hidden="false" customHeight="false" outlineLevel="0" collapsed="false">
      <c r="B112" s="2" t="s">
        <v>110</v>
      </c>
      <c r="C112" s="8" t="n">
        <v>0.1</v>
      </c>
    </row>
    <row r="113" customFormat="false" ht="15" hidden="false" customHeight="false" outlineLevel="0" collapsed="false">
      <c r="B113" s="2" t="s">
        <v>111</v>
      </c>
      <c r="C113" s="6" t="n">
        <v>10</v>
      </c>
    </row>
    <row r="114" customFormat="false" ht="15" hidden="false" customHeight="false" outlineLevel="0" collapsed="false">
      <c r="B114" s="2" t="s">
        <v>112</v>
      </c>
      <c r="C114" s="5" t="n">
        <v>0.08</v>
      </c>
    </row>
    <row r="115" customFormat="false" ht="15" hidden="false" customHeight="false" outlineLevel="0" collapsed="false">
      <c r="B115" s="2" t="s">
        <v>113</v>
      </c>
      <c r="C115" s="5" t="n">
        <v>0.04</v>
      </c>
    </row>
    <row r="117" customFormat="false" ht="15" hidden="false" customHeight="false" outlineLevel="0" collapsed="false">
      <c r="B117" s="3" t="s">
        <v>114</v>
      </c>
    </row>
    <row r="118" customFormat="false" ht="15" hidden="false" customHeight="false" outlineLevel="0" collapsed="false">
      <c r="B118" s="2" t="s">
        <v>115</v>
      </c>
      <c r="C118" s="4" t="n">
        <v>1000000000</v>
      </c>
    </row>
    <row r="119" customFormat="false" ht="15" hidden="false" customHeight="false" outlineLevel="0" collapsed="false">
      <c r="B119" s="2" t="s">
        <v>116</v>
      </c>
      <c r="C119" s="6" t="n">
        <v>30</v>
      </c>
    </row>
    <row r="120" customFormat="false" ht="15" hidden="false" customHeight="false" outlineLevel="0" collapsed="false">
      <c r="B120" s="2" t="s">
        <v>117</v>
      </c>
      <c r="C120" s="5" t="n">
        <v>0.046</v>
      </c>
    </row>
    <row r="121" customFormat="false" ht="15" hidden="false" customHeight="false" outlineLevel="0" collapsed="false">
      <c r="B121" s="2" t="s">
        <v>118</v>
      </c>
      <c r="C121" s="5" t="n">
        <v>0.07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6"/>
  </cols>
  <sheetData>
    <row r="2" customFormat="false" ht="16.15" hidden="false" customHeight="false" outlineLevel="0" collapsed="false">
      <c r="B2" s="1" t="s">
        <v>119</v>
      </c>
    </row>
    <row r="4" customFormat="false" ht="15" hidden="false" customHeight="false" outlineLevel="0" collapsed="false">
      <c r="B4" s="2" t="s">
        <v>120</v>
      </c>
      <c r="C4" s="12" t="n">
        <f aca="false">(Inputs!$C$63-Inputs!$C$65)/(Inputs!$C$64-Inputs!$C$65)</f>
        <v>9.21908893709328</v>
      </c>
    </row>
    <row r="5" customFormat="false" ht="15" hidden="false" customHeight="false" outlineLevel="0" collapsed="false">
      <c r="B5" s="2" t="s">
        <v>121</v>
      </c>
      <c r="C5" s="12" t="n">
        <f aca="false">(2*Inputs!$C$63-1)*LN(Inputs!$C$63/(1-Inputs!$C$63))+(C4-1)*(2*Inputs!$C$65-1)*LN(Inputs!$C$65/(1-Inputs!$C$65))-C4*(2*Inputs!$C$64-1)*LN(Inputs!$C$64/(1-Inputs!$C$64))</f>
        <v>6.87111298932022</v>
      </c>
    </row>
    <row r="6" customFormat="false" ht="15" hidden="false" customHeight="false" outlineLevel="0" collapsed="false">
      <c r="B6" s="2" t="s">
        <v>122</v>
      </c>
      <c r="C6" s="13" t="n">
        <f aca="false">C4*Inputs!$C$68</f>
        <v>23.9677874186551</v>
      </c>
    </row>
    <row r="7" customFormat="false" ht="15" hidden="false" customHeight="false" outlineLevel="0" collapsed="false">
      <c r="B7" s="2" t="s">
        <v>123</v>
      </c>
      <c r="C7" s="14" t="n">
        <f aca="false">C6*Inputs!$C$59</f>
        <v>1917.42299349241</v>
      </c>
    </row>
    <row r="8" customFormat="false" ht="15" hidden="false" customHeight="false" outlineLevel="0" collapsed="false">
      <c r="B8" s="2" t="s">
        <v>124</v>
      </c>
      <c r="C8" s="14" t="n">
        <f aca="false">C4*Inputs!$C$60</f>
        <v>553.145336225597</v>
      </c>
    </row>
    <row r="9" customFormat="false" ht="15" hidden="false" customHeight="false" outlineLevel="0" collapsed="false">
      <c r="B9" s="2" t="s">
        <v>125</v>
      </c>
      <c r="C9" s="14" t="n">
        <f aca="false">C5*Inputs!$C$61</f>
        <v>1168.08920818444</v>
      </c>
    </row>
    <row r="10" customFormat="false" ht="15" hidden="false" customHeight="false" outlineLevel="0" collapsed="false">
      <c r="B10" s="2" t="s">
        <v>126</v>
      </c>
      <c r="C10" s="14" t="n">
        <f aca="false">Inputs!$C$62</f>
        <v>350</v>
      </c>
    </row>
    <row r="11" customFormat="false" ht="15" hidden="false" customHeight="false" outlineLevel="0" collapsed="false">
      <c r="B11" s="2" t="s">
        <v>127</v>
      </c>
      <c r="C11" s="14" t="n">
        <f aca="false">SUM(C7:C10)</f>
        <v>3988.65753790244</v>
      </c>
    </row>
    <row r="12" customFormat="false" ht="15" hidden="false" customHeight="false" outlineLevel="0" collapsed="false">
      <c r="B12" s="2" t="s">
        <v>128</v>
      </c>
      <c r="C12" s="15" t="n">
        <f aca="false">Inputs!$C$66*24*Inputs!$C$67</f>
        <v>396</v>
      </c>
    </row>
    <row r="13" customFormat="false" ht="15" hidden="false" customHeight="false" outlineLevel="0" collapsed="false">
      <c r="B13" s="2" t="s">
        <v>129</v>
      </c>
      <c r="C13" s="13" t="n">
        <f aca="false">C11/C12</f>
        <v>10.0723675199557</v>
      </c>
    </row>
    <row r="14" customFormat="false" ht="15" hidden="false" customHeight="false" outlineLevel="0" collapsed="false">
      <c r="B14" s="2" t="s">
        <v>130</v>
      </c>
      <c r="C14" s="13" t="n">
        <f aca="false">C7/C12</f>
        <v>4.84197725629396</v>
      </c>
    </row>
    <row r="15" customFormat="false" ht="15" hidden="false" customHeight="false" outlineLevel="0" collapsed="false">
      <c r="B15" s="2" t="s">
        <v>131</v>
      </c>
      <c r="C15" s="14" t="n">
        <f aca="false">2*Inputs!$C$6*8760*Inputs!$C$7</f>
        <v>18052608</v>
      </c>
    </row>
    <row r="16" customFormat="false" ht="15" hidden="false" customHeight="false" outlineLevel="0" collapsed="false">
      <c r="B16" s="2" t="s">
        <v>132</v>
      </c>
      <c r="C16" s="14" t="n">
        <f aca="false">C15/C12</f>
        <v>45587.3939393939</v>
      </c>
    </row>
    <row r="17" customFormat="false" ht="15" hidden="false" customHeight="false" outlineLevel="0" collapsed="false">
      <c r="B17" s="2" t="s">
        <v>133</v>
      </c>
      <c r="C17" s="14" t="n">
        <f aca="false">C16*C4</f>
        <v>420274.23913758</v>
      </c>
    </row>
    <row r="18" customFormat="false" ht="15" hidden="false" customHeight="false" outlineLevel="0" collapsed="false">
      <c r="B18" s="2" t="s">
        <v>134</v>
      </c>
      <c r="C18" s="14" t="n">
        <f aca="false">C16*C6</f>
        <v>1092628.96690988</v>
      </c>
    </row>
    <row r="19" customFormat="false" ht="15" hidden="false" customHeight="false" outlineLevel="0" collapsed="false">
      <c r="B19" s="2" t="s">
        <v>135</v>
      </c>
      <c r="C19" s="14" t="n">
        <f aca="false">C16*C5</f>
        <v>313236.134646227</v>
      </c>
    </row>
    <row r="20" customFormat="false" ht="15" hidden="false" customHeight="false" outlineLevel="0" collapsed="false">
      <c r="B20" s="2" t="s">
        <v>136</v>
      </c>
      <c r="C20" s="14" t="n">
        <f aca="false">C16*C11</f>
        <v>181832502.469692</v>
      </c>
    </row>
    <row r="21" customFormat="false" ht="15" hidden="false" customHeight="false" outlineLevel="0" collapsed="false">
      <c r="B21" s="2" t="s">
        <v>137</v>
      </c>
      <c r="C21" s="13" t="n">
        <f aca="false">10*C6/C12</f>
        <v>0.605247157036745</v>
      </c>
    </row>
    <row r="27" customFormat="false" ht="15" hidden="false" customHeight="false" outlineLevel="0" collapsed="false">
      <c r="B27" s="3" t="s">
        <v>138</v>
      </c>
    </row>
    <row r="28" customFormat="false" ht="15" hidden="false" customHeight="false" outlineLevel="0" collapsed="false">
      <c r="B28" s="3" t="s">
        <v>139</v>
      </c>
      <c r="C28" s="3" t="s">
        <v>140</v>
      </c>
      <c r="D28" s="3" t="s">
        <v>141</v>
      </c>
      <c r="E28" s="3" t="s">
        <v>142</v>
      </c>
    </row>
    <row r="29" customFormat="false" ht="15" hidden="false" customHeight="false" outlineLevel="0" collapsed="false">
      <c r="B29" s="16" t="n">
        <v>0.002</v>
      </c>
      <c r="C29" s="12" t="n">
        <f aca="false">(Inputs!$C$63-B29)/(Inputs!$C$64-B29)</f>
        <v>8.41487279843444</v>
      </c>
      <c r="D29" s="12" t="n">
        <f aca="false">(2*Inputs!$C$63-1)*LN(Inputs!$C$63/(1-Inputs!$C$63))+(C29-1)*(2*B29-1)*LN(B29/(1-B29))-C29*(2*Inputs!$C$64-1)*LN(Inputs!$C$64/(1-Inputs!$C$64))</f>
        <v>7.69048130284601</v>
      </c>
      <c r="E29" s="14" t="n">
        <f aca="false">C29*Inputs!$C$68*Inputs!$C$59+C29*Inputs!$C$60+D29*Inputs!$C$61+Inputs!$C$62</f>
        <v>3912.43309349948</v>
      </c>
    </row>
    <row r="30" customFormat="false" ht="15" hidden="false" customHeight="false" outlineLevel="0" collapsed="false">
      <c r="B30" s="16" t="n">
        <v>0.0025</v>
      </c>
      <c r="C30" s="12" t="n">
        <f aca="false">(Inputs!$C$63-B30)/(Inputs!$C$64-B30)</f>
        <v>9.21908893709328</v>
      </c>
      <c r="D30" s="12" t="n">
        <f aca="false">(2*Inputs!$C$63-1)*LN(Inputs!$C$63/(1-Inputs!$C$63))+(C30-1)*(2*B30-1)*LN(B30/(1-B30))-C30*(2*Inputs!$C$64-1)*LN(Inputs!$C$64/(1-Inputs!$C$64))</f>
        <v>6.87111298932022</v>
      </c>
      <c r="E30" s="14" t="n">
        <f aca="false">C30*Inputs!$C$68*Inputs!$C$59+C30*Inputs!$C$60+D30*Inputs!$C$61+Inputs!$C$62</f>
        <v>3988.65753790244</v>
      </c>
    </row>
    <row r="31" customFormat="false" ht="15" hidden="false" customHeight="false" outlineLevel="0" collapsed="false">
      <c r="B31" s="16" t="n">
        <v>0.003</v>
      </c>
      <c r="C31" s="12" t="n">
        <f aca="false">(Inputs!$C$63-B31)/(Inputs!$C$64-B31)</f>
        <v>10.2189781021898</v>
      </c>
      <c r="D31" s="12" t="n">
        <f aca="false">(2*Inputs!$C$63-1)*LN(Inputs!$C$63/(1-Inputs!$C$63))+(C31-1)*(2*B31-1)*LN(B31/(1-B31))-C31*(2*Inputs!$C$64-1)*LN(Inputs!$C$64/(1-Inputs!$C$64))</f>
        <v>6.23058528831384</v>
      </c>
      <c r="E31" s="14" t="n">
        <f aca="false">C31*Inputs!$C$68*Inputs!$C$59+C31*Inputs!$C$60+D31*Inputs!$C$61+Inputs!$C$62</f>
        <v>4147.72212675058</v>
      </c>
    </row>
    <row r="33" customFormat="false" ht="15" hidden="false" customHeight="false" outlineLevel="0" collapsed="false">
      <c r="B33" s="3" t="s">
        <v>143</v>
      </c>
    </row>
    <row r="34" customFormat="false" ht="15" hidden="false" customHeight="false" outlineLevel="0" collapsed="false">
      <c r="B34" s="2" t="s">
        <v>139</v>
      </c>
      <c r="C34" s="2" t="s">
        <v>144</v>
      </c>
      <c r="D34" s="2" t="s">
        <v>145</v>
      </c>
      <c r="E34" s="2" t="s">
        <v>146</v>
      </c>
      <c r="G34" s="3" t="s">
        <v>147</v>
      </c>
    </row>
    <row r="35" customFormat="false" ht="15" hidden="false" customHeight="false" outlineLevel="0" collapsed="false">
      <c r="B35" s="17" t="n">
        <v>0.0005</v>
      </c>
      <c r="C35" s="18" t="n">
        <f aca="false">((Inputs!$C$63-B35)/(Inputs!$C$64-B35))*Inputs!$C$68*Inputs!$C$59+((Inputs!$C$63-B35)/(Inputs!$C$64-B35))*Inputs!$C$60+((2*Inputs!$C$63-1)*LN(Inputs!$C$63/(1-Inputs!$C$63))+(((Inputs!$C$63-B35)/(Inputs!$C$64-B35))-1)*(2*B35-1)*LN(B35/(1-B35))-((Inputs!$C$63-B35)/(Inputs!$C$64-B35))*(2*Inputs!$C$64-1)*LN(Inputs!$C$64/(1-Inputs!$C$64)))*Inputs!$C$61+Inputs!$C$62</f>
        <v>4453.43304234094</v>
      </c>
      <c r="D35" s="18" t="n">
        <f aca="false">((Inputs!$C$63-B35)/(Inputs!$C$64-B35))*Inputs!$C$68*Inputs!$C$69+((Inputs!$C$63-B35)/(Inputs!$C$64-B35))*Inputs!$C$60+((2*Inputs!$C$63-1)*LN(Inputs!$C$63/(1-Inputs!$C$63))+(((Inputs!$C$63-B35)/(Inputs!$C$64-B35))-1)*(2*B35-1)*LN(B35/(1-B35))-((Inputs!$C$63-B35)/(Inputs!$C$64-B35))*(2*Inputs!$C$64-1)*LN(Inputs!$C$64/(1-Inputs!$C$64)))*Inputs!$C$70+Inputs!$C$62</f>
        <v>3753.33561420176</v>
      </c>
      <c r="E35" s="18" t="n">
        <f aca="false">((Inputs!$C$63-B35)/(Inputs!$C$64-B35))*Inputs!$C$68*Inputs!$C$71+((Inputs!$C$63-B35)/(Inputs!$C$64-B35))*Inputs!$C$60+((2*Inputs!$C$63-1)*LN(Inputs!$C$63/(1-Inputs!$C$63))+(((Inputs!$C$63-B35)/(Inputs!$C$64-B35))-1)*(2*B35-1)*LN(B35/(1-B35))-((Inputs!$C$63-B35)/(Inputs!$C$64-B35))*(2*Inputs!$C$64-1)*LN(Inputs!$C$64/(1-Inputs!$C$64)))*Inputs!$C$72+Inputs!$C$62</f>
        <v>4477.26436698837</v>
      </c>
      <c r="G35" s="19" t="n">
        <f aca="false">INDEX(B35:B385,MATCH(MIN(C35:C385),C35:C385,0))</f>
        <v>0.00181</v>
      </c>
      <c r="H35" s="14" t="n">
        <f aca="false">MIN(C35:C385)</f>
        <v>3905.57653819621</v>
      </c>
    </row>
    <row r="36" customFormat="false" ht="15" hidden="false" customHeight="false" outlineLevel="0" collapsed="false">
      <c r="B36" s="17" t="n">
        <v>0.00051</v>
      </c>
      <c r="C36" s="18" t="n">
        <f aca="false">((Inputs!$C$63-B36)/(Inputs!$C$64-B36))*Inputs!$C$68*Inputs!$C$59+((Inputs!$C$63-B36)/(Inputs!$C$64-B36))*Inputs!$C$60+((2*Inputs!$C$63-1)*LN(Inputs!$C$63/(1-Inputs!$C$63))+(((Inputs!$C$63-B36)/(Inputs!$C$64-B36))-1)*(2*B36-1)*LN(B36/(1-B36))-((Inputs!$C$63-B36)/(Inputs!$C$64-B36))*(2*Inputs!$C$64-1)*LN(Inputs!$C$64/(1-Inputs!$C$64)))*Inputs!$C$61+Inputs!$C$62</f>
        <v>4440.31749157112</v>
      </c>
      <c r="D36" s="18" t="n">
        <f aca="false">((Inputs!$C$63-B36)/(Inputs!$C$64-B36))*Inputs!$C$68*Inputs!$C$69+((Inputs!$C$63-B36)/(Inputs!$C$64-B36))*Inputs!$C$60+((2*Inputs!$C$63-1)*LN(Inputs!$C$63/(1-Inputs!$C$63))+(((Inputs!$C$63-B36)/(Inputs!$C$64-B36))-1)*(2*B36-1)*LN(B36/(1-B36))-((Inputs!$C$63-B36)/(Inputs!$C$64-B36))*(2*Inputs!$C$64-1)*LN(Inputs!$C$64/(1-Inputs!$C$64)))*Inputs!$C$70+Inputs!$C$62</f>
        <v>3739.31687338931</v>
      </c>
      <c r="E36" s="18" t="n">
        <f aca="false">((Inputs!$C$63-B36)/(Inputs!$C$64-B36))*Inputs!$C$68*Inputs!$C$71+((Inputs!$C$63-B36)/(Inputs!$C$64-B36))*Inputs!$C$60+((2*Inputs!$C$63-1)*LN(Inputs!$C$63/(1-Inputs!$C$63))+(((Inputs!$C$63-B36)/(Inputs!$C$64-B36))-1)*(2*B36-1)*LN(B36/(1-B36))-((Inputs!$C$63-B36)/(Inputs!$C$64-B36))*(2*Inputs!$C$64-1)*LN(Inputs!$C$64/(1-Inputs!$C$64)))*Inputs!$C$72+Inputs!$C$62</f>
        <v>4469.59407747267</v>
      </c>
    </row>
    <row r="37" customFormat="false" ht="15" hidden="false" customHeight="false" outlineLevel="0" collapsed="false">
      <c r="B37" s="17" t="n">
        <v>0.00052</v>
      </c>
      <c r="C37" s="18" t="n">
        <f aca="false">((Inputs!$C$63-B37)/(Inputs!$C$64-B37))*Inputs!$C$68*Inputs!$C$59+((Inputs!$C$63-B37)/(Inputs!$C$64-B37))*Inputs!$C$60+((2*Inputs!$C$63-1)*LN(Inputs!$C$63/(1-Inputs!$C$63))+(((Inputs!$C$63-B37)/(Inputs!$C$64-B37))-1)*(2*B37-1)*LN(B37/(1-B37))-((Inputs!$C$63-B37)/(Inputs!$C$64-B37))*(2*Inputs!$C$64-1)*LN(Inputs!$C$64/(1-Inputs!$C$64)))*Inputs!$C$61+Inputs!$C$62</f>
        <v>4427.53838448138</v>
      </c>
      <c r="D37" s="18" t="n">
        <f aca="false">((Inputs!$C$63-B37)/(Inputs!$C$64-B37))*Inputs!$C$68*Inputs!$C$69+((Inputs!$C$63-B37)/(Inputs!$C$64-B37))*Inputs!$C$60+((2*Inputs!$C$63-1)*LN(Inputs!$C$63/(1-Inputs!$C$63))+(((Inputs!$C$63-B37)/(Inputs!$C$64-B37))-1)*(2*B37-1)*LN(B37/(1-B37))-((Inputs!$C$63-B37)/(Inputs!$C$64-B37))*(2*Inputs!$C$64-1)*LN(Inputs!$C$64/(1-Inputs!$C$64)))*Inputs!$C$70+Inputs!$C$62</f>
        <v>3725.63183516424</v>
      </c>
      <c r="E37" s="18" t="n">
        <f aca="false">((Inputs!$C$63-B37)/(Inputs!$C$64-B37))*Inputs!$C$68*Inputs!$C$71+((Inputs!$C$63-B37)/(Inputs!$C$64-B37))*Inputs!$C$60+((2*Inputs!$C$63-1)*LN(Inputs!$C$63/(1-Inputs!$C$63))+(((Inputs!$C$63-B37)/(Inputs!$C$64-B37))-1)*(2*B37-1)*LN(B37/(1-B37))-((Inputs!$C$63-B37)/(Inputs!$C$64-B37))*(2*Inputs!$C$64-1)*LN(Inputs!$C$64/(1-Inputs!$C$64)))*Inputs!$C$72+Inputs!$C$62</f>
        <v>4462.16609626696</v>
      </c>
      <c r="G37" s="19" t="n">
        <f aca="false">INDEX(B35:B385,MATCH(MIN(D35:D385),D35:D385,0))</f>
        <v>0.0023</v>
      </c>
      <c r="H37" s="14" t="n">
        <f aca="false">MIN(D35:D385)</f>
        <v>3025.1896644886</v>
      </c>
    </row>
    <row r="38" customFormat="false" ht="15" hidden="false" customHeight="false" outlineLevel="0" collapsed="false">
      <c r="B38" s="17" t="n">
        <v>0.00053</v>
      </c>
      <c r="C38" s="18" t="n">
        <f aca="false">((Inputs!$C$63-B38)/(Inputs!$C$64-B38))*Inputs!$C$68*Inputs!$C$59+((Inputs!$C$63-B38)/(Inputs!$C$64-B38))*Inputs!$C$60+((2*Inputs!$C$63-1)*LN(Inputs!$C$63/(1-Inputs!$C$63))+(((Inputs!$C$63-B38)/(Inputs!$C$64-B38))-1)*(2*B38-1)*LN(B38/(1-B38))-((Inputs!$C$63-B38)/(Inputs!$C$64-B38))*(2*Inputs!$C$64-1)*LN(Inputs!$C$64/(1-Inputs!$C$64)))*Inputs!$C$61+Inputs!$C$62</f>
        <v>4415.08290589231</v>
      </c>
      <c r="D38" s="18" t="n">
        <f aca="false">((Inputs!$C$63-B38)/(Inputs!$C$64-B38))*Inputs!$C$68*Inputs!$C$69+((Inputs!$C$63-B38)/(Inputs!$C$64-B38))*Inputs!$C$60+((2*Inputs!$C$63-1)*LN(Inputs!$C$63/(1-Inputs!$C$63))+(((Inputs!$C$63-B38)/(Inputs!$C$64-B38))-1)*(2*B38-1)*LN(B38/(1-B38))-((Inputs!$C$63-B38)/(Inputs!$C$64-B38))*(2*Inputs!$C$64-1)*LN(Inputs!$C$64/(1-Inputs!$C$64)))*Inputs!$C$70+Inputs!$C$62</f>
        <v>3712.26767184975</v>
      </c>
      <c r="E38" s="18" t="n">
        <f aca="false">((Inputs!$C$63-B38)/(Inputs!$C$64-B38))*Inputs!$C$68*Inputs!$C$71+((Inputs!$C$63-B38)/(Inputs!$C$64-B38))*Inputs!$C$60+((2*Inputs!$C$63-1)*LN(Inputs!$C$63/(1-Inputs!$C$63))+(((Inputs!$C$63-B38)/(Inputs!$C$64-B38))-1)*(2*B38-1)*LN(B38/(1-B38))-((Inputs!$C$63-B38)/(Inputs!$C$64-B38))*(2*Inputs!$C$64-1)*LN(Inputs!$C$64/(1-Inputs!$C$64)))*Inputs!$C$72+Inputs!$C$62</f>
        <v>4454.97139933181</v>
      </c>
    </row>
    <row r="39" customFormat="false" ht="15" hidden="false" customHeight="false" outlineLevel="0" collapsed="false">
      <c r="B39" s="17" t="n">
        <v>0.00054</v>
      </c>
      <c r="C39" s="18" t="n">
        <f aca="false">((Inputs!$C$63-B39)/(Inputs!$C$64-B39))*Inputs!$C$68*Inputs!$C$59+((Inputs!$C$63-B39)/(Inputs!$C$64-B39))*Inputs!$C$60+((2*Inputs!$C$63-1)*LN(Inputs!$C$63/(1-Inputs!$C$63))+(((Inputs!$C$63-B39)/(Inputs!$C$64-B39))-1)*(2*B39-1)*LN(B39/(1-B39))-((Inputs!$C$63-B39)/(Inputs!$C$64-B39))*(2*Inputs!$C$64-1)*LN(Inputs!$C$64/(1-Inputs!$C$64)))*Inputs!$C$61+Inputs!$C$62</f>
        <v>4402.93896841114</v>
      </c>
      <c r="D39" s="18" t="n">
        <f aca="false">((Inputs!$C$63-B39)/(Inputs!$C$64-B39))*Inputs!$C$68*Inputs!$C$69+((Inputs!$C$63-B39)/(Inputs!$C$64-B39))*Inputs!$C$60+((2*Inputs!$C$63-1)*LN(Inputs!$C$63/(1-Inputs!$C$63))+(((Inputs!$C$63-B39)/(Inputs!$C$64-B39))-1)*(2*B39-1)*LN(B39/(1-B39))-((Inputs!$C$63-B39)/(Inputs!$C$64-B39))*(2*Inputs!$C$64-1)*LN(Inputs!$C$64/(1-Inputs!$C$64)))*Inputs!$C$70+Inputs!$C$62</f>
        <v>3699.21228347964</v>
      </c>
      <c r="E39" s="18" t="n">
        <f aca="false">((Inputs!$C$63-B39)/(Inputs!$C$64-B39))*Inputs!$C$68*Inputs!$C$71+((Inputs!$C$63-B39)/(Inputs!$C$64-B39))*Inputs!$C$60+((2*Inputs!$C$63-1)*LN(Inputs!$C$63/(1-Inputs!$C$63))+(((Inputs!$C$63-B39)/(Inputs!$C$64-B39))-1)*(2*B39-1)*LN(B39/(1-B39))-((Inputs!$C$63-B39)/(Inputs!$C$64-B39))*(2*Inputs!$C$64-1)*LN(Inputs!$C$64/(1-Inputs!$C$64)))*Inputs!$C$72+Inputs!$C$62</f>
        <v>4448.00147649328</v>
      </c>
      <c r="G39" s="19" t="n">
        <f aca="false">INDEX(B35:B385,MATCH(MIN(E35:E385),E35:E385,0))</f>
        <v>0.00121</v>
      </c>
      <c r="H39" s="14" t="n">
        <f aca="false">MIN(E35:E385)</f>
        <v>4271.04992487012</v>
      </c>
    </row>
    <row r="40" customFormat="false" ht="15" hidden="false" customHeight="false" outlineLevel="0" collapsed="false">
      <c r="B40" s="17" t="n">
        <v>0.00055</v>
      </c>
      <c r="C40" s="18" t="n">
        <f aca="false">((Inputs!$C$63-B40)/(Inputs!$C$64-B40))*Inputs!$C$68*Inputs!$C$59+((Inputs!$C$63-B40)/(Inputs!$C$64-B40))*Inputs!$C$60+((2*Inputs!$C$63-1)*LN(Inputs!$C$63/(1-Inputs!$C$63))+(((Inputs!$C$63-B40)/(Inputs!$C$64-B40))-1)*(2*B40-1)*LN(B40/(1-B40))-((Inputs!$C$63-B40)/(Inputs!$C$64-B40))*(2*Inputs!$C$64-1)*LN(Inputs!$C$64/(1-Inputs!$C$64)))*Inputs!$C$61+Inputs!$C$62</f>
        <v>4391.09515874323</v>
      </c>
      <c r="D40" s="18" t="n">
        <f aca="false">((Inputs!$C$63-B40)/(Inputs!$C$64-B40))*Inputs!$C$68*Inputs!$C$69+((Inputs!$C$63-B40)/(Inputs!$C$64-B40))*Inputs!$C$60+((2*Inputs!$C$63-1)*LN(Inputs!$C$63/(1-Inputs!$C$63))+(((Inputs!$C$63-B40)/(Inputs!$C$64-B40))-1)*(2*B40-1)*LN(B40/(1-B40))-((Inputs!$C$63-B40)/(Inputs!$C$64-B40))*(2*Inputs!$C$64-1)*LN(Inputs!$C$64/(1-Inputs!$C$64)))*Inputs!$C$70+Inputs!$C$62</f>
        <v>3686.45424410909</v>
      </c>
      <c r="E40" s="18" t="n">
        <f aca="false">((Inputs!$C$63-B40)/(Inputs!$C$64-B40))*Inputs!$C$68*Inputs!$C$71+((Inputs!$C$63-B40)/(Inputs!$C$64-B40))*Inputs!$C$60+((2*Inputs!$C$63-1)*LN(Inputs!$C$63/(1-Inputs!$C$63))+(((Inputs!$C$63-B40)/(Inputs!$C$64-B40))-1)*(2*B40-1)*LN(B40/(1-B40))-((Inputs!$C$63-B40)/(Inputs!$C$64-B40))*(2*Inputs!$C$64-1)*LN(Inputs!$C$64/(1-Inputs!$C$64)))*Inputs!$C$72+Inputs!$C$62</f>
        <v>4441.24829354616</v>
      </c>
    </row>
    <row r="41" customFormat="false" ht="15" hidden="false" customHeight="false" outlineLevel="0" collapsed="false">
      <c r="B41" s="17" t="n">
        <v>0.00056</v>
      </c>
      <c r="C41" s="18" t="n">
        <f aca="false">((Inputs!$C$63-B41)/(Inputs!$C$64-B41))*Inputs!$C$68*Inputs!$C$59+((Inputs!$C$63-B41)/(Inputs!$C$64-B41))*Inputs!$C$60+((2*Inputs!$C$63-1)*LN(Inputs!$C$63/(1-Inputs!$C$63))+(((Inputs!$C$63-B41)/(Inputs!$C$64-B41))-1)*(2*B41-1)*LN(B41/(1-B41))-((Inputs!$C$63-B41)/(Inputs!$C$64-B41))*(2*Inputs!$C$64-1)*LN(Inputs!$C$64/(1-Inputs!$C$64)))*Inputs!$C$61+Inputs!$C$62</f>
        <v>4379.54068885693</v>
      </c>
      <c r="D41" s="18" t="n">
        <f aca="false">((Inputs!$C$63-B41)/(Inputs!$C$64-B41))*Inputs!$C$68*Inputs!$C$69+((Inputs!$C$63-B41)/(Inputs!$C$64-B41))*Inputs!$C$60+((2*Inputs!$C$63-1)*LN(Inputs!$C$63/(1-Inputs!$C$63))+(((Inputs!$C$63-B41)/(Inputs!$C$64-B41))-1)*(2*B41-1)*LN(B41/(1-B41))-((Inputs!$C$63-B41)/(Inputs!$C$64-B41))*(2*Inputs!$C$64-1)*LN(Inputs!$C$64/(1-Inputs!$C$64)))*Inputs!$C$70+Inputs!$C$62</f>
        <v>3673.98275297906</v>
      </c>
      <c r="E41" s="18" t="n">
        <f aca="false">((Inputs!$C$63-B41)/(Inputs!$C$64-B41))*Inputs!$C$68*Inputs!$C$71+((Inputs!$C$63-B41)/(Inputs!$C$64-B41))*Inputs!$C$60+((2*Inputs!$C$63-1)*LN(Inputs!$C$63/(1-Inputs!$C$63))+(((Inputs!$C$63-B41)/(Inputs!$C$64-B41))-1)*(2*B41-1)*LN(B41/(1-B41))-((Inputs!$C$63-B41)/(Inputs!$C$64-B41))*(2*Inputs!$C$64-1)*LN(Inputs!$C$64/(1-Inputs!$C$64)))*Inputs!$C$72+Inputs!$C$62</f>
        <v>4434.70425778315</v>
      </c>
    </row>
    <row r="42" customFormat="false" ht="15" hidden="false" customHeight="false" outlineLevel="0" collapsed="false">
      <c r="B42" s="17" t="n">
        <v>0.00057</v>
      </c>
      <c r="C42" s="18" t="n">
        <f aca="false">((Inputs!$C$63-B42)/(Inputs!$C$64-B42))*Inputs!$C$68*Inputs!$C$59+((Inputs!$C$63-B42)/(Inputs!$C$64-B42))*Inputs!$C$60+((2*Inputs!$C$63-1)*LN(Inputs!$C$63/(1-Inputs!$C$63))+(((Inputs!$C$63-B42)/(Inputs!$C$64-B42))-1)*(2*B42-1)*LN(B42/(1-B42))-((Inputs!$C$63-B42)/(Inputs!$C$64-B42))*(2*Inputs!$C$64-1)*LN(Inputs!$C$64/(1-Inputs!$C$64)))*Inputs!$C$61+Inputs!$C$62</f>
        <v>4368.2653514854</v>
      </c>
      <c r="D42" s="18" t="n">
        <f aca="false">((Inputs!$C$63-B42)/(Inputs!$C$64-B42))*Inputs!$C$68*Inputs!$C$69+((Inputs!$C$63-B42)/(Inputs!$C$64-B42))*Inputs!$C$60+((2*Inputs!$C$63-1)*LN(Inputs!$C$63/(1-Inputs!$C$63))+(((Inputs!$C$63-B42)/(Inputs!$C$64-B42))-1)*(2*B42-1)*LN(B42/(1-B42))-((Inputs!$C$63-B42)/(Inputs!$C$64-B42))*(2*Inputs!$C$64-1)*LN(Inputs!$C$64/(1-Inputs!$C$64)))*Inputs!$C$70+Inputs!$C$62</f>
        <v>3661.78759001751</v>
      </c>
      <c r="E42" s="18" t="n">
        <f aca="false">((Inputs!$C$63-B42)/(Inputs!$C$64-B42))*Inputs!$C$68*Inputs!$C$71+((Inputs!$C$63-B42)/(Inputs!$C$64-B42))*Inputs!$C$60+((2*Inputs!$C$63-1)*LN(Inputs!$C$63/(1-Inputs!$C$63))+(((Inputs!$C$63-B42)/(Inputs!$C$64-B42))-1)*(2*B42-1)*LN(B42/(1-B42))-((Inputs!$C$63-B42)/(Inputs!$C$64-B42))*(2*Inputs!$C$64-1)*LN(Inputs!$C$64/(1-Inputs!$C$64)))*Inputs!$C$72+Inputs!$C$62</f>
        <v>4428.36218658548</v>
      </c>
    </row>
    <row r="43" customFormat="false" ht="15" hidden="false" customHeight="false" outlineLevel="0" collapsed="false">
      <c r="B43" s="17" t="n">
        <v>0.00058</v>
      </c>
      <c r="C43" s="18" t="n">
        <f aca="false">((Inputs!$C$63-B43)/(Inputs!$C$64-B43))*Inputs!$C$68*Inputs!$C$59+((Inputs!$C$63-B43)/(Inputs!$C$64-B43))*Inputs!$C$60+((2*Inputs!$C$63-1)*LN(Inputs!$C$63/(1-Inputs!$C$63))+(((Inputs!$C$63-B43)/(Inputs!$C$64-B43))-1)*(2*B43-1)*LN(B43/(1-B43))-((Inputs!$C$63-B43)/(Inputs!$C$64-B43))*(2*Inputs!$C$64-1)*LN(Inputs!$C$64/(1-Inputs!$C$64)))*Inputs!$C$61+Inputs!$C$62</f>
        <v>4357.25947951174</v>
      </c>
      <c r="D43" s="18" t="n">
        <f aca="false">((Inputs!$C$63-B43)/(Inputs!$C$64-B43))*Inputs!$C$68*Inputs!$C$69+((Inputs!$C$63-B43)/(Inputs!$C$64-B43))*Inputs!$C$60+((2*Inputs!$C$63-1)*LN(Inputs!$C$63/(1-Inputs!$C$63))+(((Inputs!$C$63-B43)/(Inputs!$C$64-B43))-1)*(2*B43-1)*LN(B43/(1-B43))-((Inputs!$C$63-B43)/(Inputs!$C$64-B43))*(2*Inputs!$C$64-1)*LN(Inputs!$C$64/(1-Inputs!$C$64)))*Inputs!$C$70+Inputs!$C$62</f>
        <v>3649.85907522384</v>
      </c>
      <c r="E43" s="18" t="n">
        <f aca="false">((Inputs!$C$63-B43)/(Inputs!$C$64-B43))*Inputs!$C$68*Inputs!$C$71+((Inputs!$C$63-B43)/(Inputs!$C$64-B43))*Inputs!$C$60+((2*Inputs!$C$63-1)*LN(Inputs!$C$63/(1-Inputs!$C$63))+(((Inputs!$C$63-B43)/(Inputs!$C$64-B43))-1)*(2*B43-1)*LN(B43/(1-B43))-((Inputs!$C$63-B43)/(Inputs!$C$64-B43))*(2*Inputs!$C$64-1)*LN(Inputs!$C$64/(1-Inputs!$C$64)))*Inputs!$C$72+Inputs!$C$62</f>
        <v>4422.21527875453</v>
      </c>
    </row>
    <row r="44" customFormat="false" ht="15" hidden="false" customHeight="false" outlineLevel="0" collapsed="false">
      <c r="B44" s="17" t="n">
        <v>0.00059</v>
      </c>
      <c r="C44" s="18" t="n">
        <f aca="false">((Inputs!$C$63-B44)/(Inputs!$C$64-B44))*Inputs!$C$68*Inputs!$C$59+((Inputs!$C$63-B44)/(Inputs!$C$64-B44))*Inputs!$C$60+((2*Inputs!$C$63-1)*LN(Inputs!$C$63/(1-Inputs!$C$63))+(((Inputs!$C$63-B44)/(Inputs!$C$64-B44))-1)*(2*B44-1)*LN(B44/(1-B44))-((Inputs!$C$63-B44)/(Inputs!$C$64-B44))*(2*Inputs!$C$64-1)*LN(Inputs!$C$64/(1-Inputs!$C$64)))*Inputs!$C$61+Inputs!$C$62</f>
        <v>4346.51390883794</v>
      </c>
      <c r="D44" s="18" t="n">
        <f aca="false">((Inputs!$C$63-B44)/(Inputs!$C$64-B44))*Inputs!$C$68*Inputs!$C$69+((Inputs!$C$63-B44)/(Inputs!$C$64-B44))*Inputs!$C$60+((2*Inputs!$C$63-1)*LN(Inputs!$C$63/(1-Inputs!$C$63))+(((Inputs!$C$63-B44)/(Inputs!$C$64-B44))-1)*(2*B44-1)*LN(B44/(1-B44))-((Inputs!$C$63-B44)/(Inputs!$C$64-B44))*(2*Inputs!$C$64-1)*LN(Inputs!$C$64/(1-Inputs!$C$64)))*Inputs!$C$70+Inputs!$C$62</f>
        <v>3638.18803153733</v>
      </c>
      <c r="E44" s="18" t="n">
        <f aca="false">((Inputs!$C$63-B44)/(Inputs!$C$64-B44))*Inputs!$C$68*Inputs!$C$71+((Inputs!$C$63-B44)/(Inputs!$C$64-B44))*Inputs!$C$60+((2*Inputs!$C$63-1)*LN(Inputs!$C$63/(1-Inputs!$C$63))+(((Inputs!$C$63-B44)/(Inputs!$C$64-B44))-1)*(2*B44-1)*LN(B44/(1-B44))-((Inputs!$C$63-B44)/(Inputs!$C$64-B44))*(2*Inputs!$C$64-1)*LN(Inputs!$C$64/(1-Inputs!$C$64)))*Inputs!$C$72+Inputs!$C$62</f>
        <v>4416.25708830278</v>
      </c>
    </row>
    <row r="45" customFormat="false" ht="15" hidden="false" customHeight="false" outlineLevel="0" collapsed="false">
      <c r="B45" s="17" t="n">
        <v>0.0006</v>
      </c>
      <c r="C45" s="18" t="n">
        <f aca="false">((Inputs!$C$63-B45)/(Inputs!$C$64-B45))*Inputs!$C$68*Inputs!$C$59+((Inputs!$C$63-B45)/(Inputs!$C$64-B45))*Inputs!$C$60+((2*Inputs!$C$63-1)*LN(Inputs!$C$63/(1-Inputs!$C$63))+(((Inputs!$C$63-B45)/(Inputs!$C$64-B45))-1)*(2*B45-1)*LN(B45/(1-B45))-((Inputs!$C$63-B45)/(Inputs!$C$64-B45))*(2*Inputs!$C$64-1)*LN(Inputs!$C$64/(1-Inputs!$C$64)))*Inputs!$C$61+Inputs!$C$62</f>
        <v>4336.01994438572</v>
      </c>
      <c r="D45" s="18" t="n">
        <f aca="false">((Inputs!$C$63-B45)/(Inputs!$C$64-B45))*Inputs!$C$68*Inputs!$C$69+((Inputs!$C$63-B45)/(Inputs!$C$64-B45))*Inputs!$C$60+((2*Inputs!$C$63-1)*LN(Inputs!$C$63/(1-Inputs!$C$63))+(((Inputs!$C$63-B45)/(Inputs!$C$64-B45))-1)*(2*B45-1)*LN(B45/(1-B45))-((Inputs!$C$63-B45)/(Inputs!$C$64-B45))*(2*Inputs!$C$64-1)*LN(Inputs!$C$64/(1-Inputs!$C$64)))*Inputs!$C$70+Inputs!$C$62</f>
        <v>3626.76575083733</v>
      </c>
      <c r="E45" s="18" t="n">
        <f aca="false">((Inputs!$C$63-B45)/(Inputs!$C$64-B45))*Inputs!$C$68*Inputs!$C$71+((Inputs!$C$63-B45)/(Inputs!$C$64-B45))*Inputs!$C$60+((2*Inputs!$C$63-1)*LN(Inputs!$C$63/(1-Inputs!$C$63))+(((Inputs!$C$63-B45)/(Inputs!$C$64-B45))-1)*(2*B45-1)*LN(B45/(1-B45))-((Inputs!$C$63-B45)/(Inputs!$C$64-B45))*(2*Inputs!$C$64-1)*LN(Inputs!$C$64/(1-Inputs!$C$64)))*Inputs!$C$72+Inputs!$C$62</f>
        <v>4410.48150045552</v>
      </c>
    </row>
    <row r="46" customFormat="false" ht="15" hidden="false" customHeight="false" outlineLevel="0" collapsed="false">
      <c r="B46" s="17" t="n">
        <v>0.00061</v>
      </c>
      <c r="C46" s="18" t="n">
        <f aca="false">((Inputs!$C$63-B46)/(Inputs!$C$64-B46))*Inputs!$C$68*Inputs!$C$59+((Inputs!$C$63-B46)/(Inputs!$C$64-B46))*Inputs!$C$60+((2*Inputs!$C$63-1)*LN(Inputs!$C$63/(1-Inputs!$C$63))+(((Inputs!$C$63-B46)/(Inputs!$C$64-B46))-1)*(2*B46-1)*LN(B46/(1-B46))-((Inputs!$C$63-B46)/(Inputs!$C$64-B46))*(2*Inputs!$C$64-1)*LN(Inputs!$C$64/(1-Inputs!$C$64)))*Inputs!$C$61+Inputs!$C$62</f>
        <v>4325.7693289177</v>
      </c>
      <c r="D46" s="18" t="n">
        <f aca="false">((Inputs!$C$63-B46)/(Inputs!$C$64-B46))*Inputs!$C$68*Inputs!$C$69+((Inputs!$C$63-B46)/(Inputs!$C$64-B46))*Inputs!$C$60+((2*Inputs!$C$63-1)*LN(Inputs!$C$63/(1-Inputs!$C$63))+(((Inputs!$C$63-B46)/(Inputs!$C$64-B46))-1)*(2*B46-1)*LN(B46/(1-B46))-((Inputs!$C$63-B46)/(Inputs!$C$64-B46))*(2*Inputs!$C$64-1)*LN(Inputs!$C$64/(1-Inputs!$C$64)))*Inputs!$C$70+Inputs!$C$62</f>
        <v>3615.58396276385</v>
      </c>
      <c r="E46" s="18" t="n">
        <f aca="false">((Inputs!$C$63-B46)/(Inputs!$C$64-B46))*Inputs!$C$68*Inputs!$C$71+((Inputs!$C$63-B46)/(Inputs!$C$64-B46))*Inputs!$C$60+((2*Inputs!$C$63-1)*LN(Inputs!$C$63/(1-Inputs!$C$63))+(((Inputs!$C$63-B46)/(Inputs!$C$64-B46))-1)*(2*B46-1)*LN(B46/(1-B46))-((Inputs!$C$63-B46)/(Inputs!$C$64-B46))*(2*Inputs!$C$64-1)*LN(Inputs!$C$64/(1-Inputs!$C$64)))*Inputs!$C$72+Inputs!$C$62</f>
        <v>4404.88270964326</v>
      </c>
    </row>
    <row r="47" customFormat="false" ht="15" hidden="false" customHeight="false" outlineLevel="0" collapsed="false">
      <c r="B47" s="17" t="n">
        <v>0.00062</v>
      </c>
      <c r="C47" s="18" t="n">
        <f aca="false">((Inputs!$C$63-B47)/(Inputs!$C$64-B47))*Inputs!$C$68*Inputs!$C$59+((Inputs!$C$63-B47)/(Inputs!$C$64-B47))*Inputs!$C$60+((2*Inputs!$C$63-1)*LN(Inputs!$C$63/(1-Inputs!$C$63))+(((Inputs!$C$63-B47)/(Inputs!$C$64-B47))-1)*(2*B47-1)*LN(B47/(1-B47))-((Inputs!$C$63-B47)/(Inputs!$C$64-B47))*(2*Inputs!$C$64-1)*LN(Inputs!$C$64/(1-Inputs!$C$64)))*Inputs!$C$61+Inputs!$C$62</f>
        <v>4315.75421440311</v>
      </c>
      <c r="D47" s="18" t="n">
        <f aca="false">((Inputs!$C$63-B47)/(Inputs!$C$64-B47))*Inputs!$C$68*Inputs!$C$69+((Inputs!$C$63-B47)/(Inputs!$C$64-B47))*Inputs!$C$60+((2*Inputs!$C$63-1)*LN(Inputs!$C$63/(1-Inputs!$C$63))+(((Inputs!$C$63-B47)/(Inputs!$C$64-B47))-1)*(2*B47-1)*LN(B47/(1-B47))-((Inputs!$C$63-B47)/(Inputs!$C$64-B47))*(2*Inputs!$C$64-1)*LN(Inputs!$C$64/(1-Inputs!$C$64)))*Inputs!$C$70+Inputs!$C$62</f>
        <v>3604.63480608261</v>
      </c>
      <c r="E47" s="18" t="n">
        <f aca="false">((Inputs!$C$63-B47)/(Inputs!$C$64-B47))*Inputs!$C$68*Inputs!$C$71+((Inputs!$C$63-B47)/(Inputs!$C$64-B47))*Inputs!$C$60+((2*Inputs!$C$63-1)*LN(Inputs!$C$63/(1-Inputs!$C$63))+(((Inputs!$C$63-B47)/(Inputs!$C$64-B47))-1)*(2*B47-1)*LN(B47/(1-B47))-((Inputs!$C$63-B47)/(Inputs!$C$64-B47))*(2*Inputs!$C$64-1)*LN(Inputs!$C$64/(1-Inputs!$C$64)))*Inputs!$C$72+Inputs!$C$62</f>
        <v>4399.45519929044</v>
      </c>
    </row>
    <row r="48" customFormat="false" ht="15" hidden="false" customHeight="false" outlineLevel="0" collapsed="false">
      <c r="B48" s="17" t="n">
        <v>0.00063</v>
      </c>
      <c r="C48" s="18" t="n">
        <f aca="false">((Inputs!$C$63-B48)/(Inputs!$C$64-B48))*Inputs!$C$68*Inputs!$C$59+((Inputs!$C$63-B48)/(Inputs!$C$64-B48))*Inputs!$C$60+((2*Inputs!$C$63-1)*LN(Inputs!$C$63/(1-Inputs!$C$63))+(((Inputs!$C$63-B48)/(Inputs!$C$64-B48))-1)*(2*B48-1)*LN(B48/(1-B48))-((Inputs!$C$63-B48)/(Inputs!$C$64-B48))*(2*Inputs!$C$64-1)*LN(Inputs!$C$64/(1-Inputs!$C$64)))*Inputs!$C$61+Inputs!$C$62</f>
        <v>4305.96713568313</v>
      </c>
      <c r="D48" s="18" t="n">
        <f aca="false">((Inputs!$C$63-B48)/(Inputs!$C$64-B48))*Inputs!$C$68*Inputs!$C$69+((Inputs!$C$63-B48)/(Inputs!$C$64-B48))*Inputs!$C$60+((2*Inputs!$C$63-1)*LN(Inputs!$C$63/(1-Inputs!$C$63))+(((Inputs!$C$63-B48)/(Inputs!$C$64-B48))-1)*(2*B48-1)*LN(B48/(1-B48))-((Inputs!$C$63-B48)/(Inputs!$C$64-B48))*(2*Inputs!$C$64-1)*LN(Inputs!$C$64/(1-Inputs!$C$64)))*Inputs!$C$70+Inputs!$C$62</f>
        <v>3593.9108023498</v>
      </c>
      <c r="E48" s="18" t="n">
        <f aca="false">((Inputs!$C$63-B48)/(Inputs!$C$64-B48))*Inputs!$C$68*Inputs!$C$71+((Inputs!$C$63-B48)/(Inputs!$C$64-B48))*Inputs!$C$60+((2*Inputs!$C$63-1)*LN(Inputs!$C$63/(1-Inputs!$C$63))+(((Inputs!$C$63-B48)/(Inputs!$C$64-B48))-1)*(2*B48-1)*LN(B48/(1-B48))-((Inputs!$C$63-B48)/(Inputs!$C$64-B48))*(2*Inputs!$C$64-1)*LN(Inputs!$C$64/(1-Inputs!$C$64)))*Inputs!$C$72+Inputs!$C$62</f>
        <v>4394.19372322731</v>
      </c>
    </row>
    <row r="49" customFormat="false" ht="15" hidden="false" customHeight="false" outlineLevel="0" collapsed="false">
      <c r="B49" s="17" t="n">
        <v>0.00064</v>
      </c>
      <c r="C49" s="18" t="n">
        <f aca="false">((Inputs!$C$63-B49)/(Inputs!$C$64-B49))*Inputs!$C$68*Inputs!$C$59+((Inputs!$C$63-B49)/(Inputs!$C$64-B49))*Inputs!$C$60+((2*Inputs!$C$63-1)*LN(Inputs!$C$63/(1-Inputs!$C$63))+(((Inputs!$C$63-B49)/(Inputs!$C$64-B49))-1)*(2*B49-1)*LN(B49/(1-B49))-((Inputs!$C$63-B49)/(Inputs!$C$64-B49))*(2*Inputs!$C$64-1)*LN(Inputs!$C$64/(1-Inputs!$C$64)))*Inputs!$C$61+Inputs!$C$62</f>
        <v>4296.40098621795</v>
      </c>
      <c r="D49" s="18" t="n">
        <f aca="false">((Inputs!$C$63-B49)/(Inputs!$C$64-B49))*Inputs!$C$68*Inputs!$C$69+((Inputs!$C$63-B49)/(Inputs!$C$64-B49))*Inputs!$C$60+((2*Inputs!$C$63-1)*LN(Inputs!$C$63/(1-Inputs!$C$63))+(((Inputs!$C$63-B49)/(Inputs!$C$64-B49))-1)*(2*B49-1)*LN(B49/(1-B49))-((Inputs!$C$63-B49)/(Inputs!$C$64-B49))*(2*Inputs!$C$64-1)*LN(Inputs!$C$64/(1-Inputs!$C$64)))*Inputs!$C$70+Inputs!$C$62</f>
        <v>3583.40483165845</v>
      </c>
      <c r="E49" s="18" t="n">
        <f aca="false">((Inputs!$C$63-B49)/(Inputs!$C$64-B49))*Inputs!$C$68*Inputs!$C$71+((Inputs!$C$63-B49)/(Inputs!$C$64-B49))*Inputs!$C$60+((2*Inputs!$C$63-1)*LN(Inputs!$C$63/(1-Inputs!$C$63))+(((Inputs!$C$63-B49)/(Inputs!$C$64-B49))-1)*(2*B49-1)*LN(B49/(1-B49))-((Inputs!$C$63-B49)/(Inputs!$C$64-B49))*(2*Inputs!$C$64-1)*LN(Inputs!$C$64/(1-Inputs!$C$64)))*Inputs!$C$72+Inputs!$C$62</f>
        <v>4389.09328857134</v>
      </c>
    </row>
    <row r="50" customFormat="false" ht="15" hidden="false" customHeight="false" outlineLevel="0" collapsed="false">
      <c r="B50" s="17" t="n">
        <v>0.00065</v>
      </c>
      <c r="C50" s="18" t="n">
        <f aca="false">((Inputs!$C$63-B50)/(Inputs!$C$64-B50))*Inputs!$C$68*Inputs!$C$59+((Inputs!$C$63-B50)/(Inputs!$C$64-B50))*Inputs!$C$60+((2*Inputs!$C$63-1)*LN(Inputs!$C$63/(1-Inputs!$C$63))+(((Inputs!$C$63-B50)/(Inputs!$C$64-B50))-1)*(2*B50-1)*LN(B50/(1-B50))-((Inputs!$C$63-B50)/(Inputs!$C$64-B50))*(2*Inputs!$C$64-1)*LN(Inputs!$C$64/(1-Inputs!$C$64)))*Inputs!$C$61+Inputs!$C$62</f>
        <v>4287.04899572146</v>
      </c>
      <c r="D50" s="18" t="n">
        <f aca="false">((Inputs!$C$63-B50)/(Inputs!$C$64-B50))*Inputs!$C$68*Inputs!$C$69+((Inputs!$C$63-B50)/(Inputs!$C$64-B50))*Inputs!$C$60+((2*Inputs!$C$63-1)*LN(Inputs!$C$63/(1-Inputs!$C$63))+(((Inputs!$C$63-B50)/(Inputs!$C$64-B50))-1)*(2*B50-1)*LN(B50/(1-B50))-((Inputs!$C$63-B50)/(Inputs!$C$64-B50))*(2*Inputs!$C$64-1)*LN(Inputs!$C$64/(1-Inputs!$C$64)))*Inputs!$C$70+Inputs!$C$62</f>
        <v>3573.11011027254</v>
      </c>
      <c r="E50" s="18" t="n">
        <f aca="false">((Inputs!$C$63-B50)/(Inputs!$C$64-B50))*Inputs!$C$68*Inputs!$C$71+((Inputs!$C$63-B50)/(Inputs!$C$64-B50))*Inputs!$C$60+((2*Inputs!$C$63-1)*LN(Inputs!$C$63/(1-Inputs!$C$63))+(((Inputs!$C$63-B50)/(Inputs!$C$64-B50))-1)*(2*B50-1)*LN(B50/(1-B50))-((Inputs!$C$63-B50)/(Inputs!$C$64-B50))*(2*Inputs!$C$64-1)*LN(Inputs!$C$64/(1-Inputs!$C$64)))*Inputs!$C$72+Inputs!$C$62</f>
        <v>4384.14913994106</v>
      </c>
    </row>
    <row r="51" customFormat="false" ht="15" hidden="false" customHeight="false" outlineLevel="0" collapsed="false">
      <c r="B51" s="17" t="n">
        <v>0.00066</v>
      </c>
      <c r="C51" s="18" t="n">
        <f aca="false">((Inputs!$C$63-B51)/(Inputs!$C$64-B51))*Inputs!$C$68*Inputs!$C$59+((Inputs!$C$63-B51)/(Inputs!$C$64-B51))*Inputs!$C$60+((2*Inputs!$C$63-1)*LN(Inputs!$C$63/(1-Inputs!$C$63))+(((Inputs!$C$63-B51)/(Inputs!$C$64-B51))-1)*(2*B51-1)*LN(B51/(1-B51))-((Inputs!$C$63-B51)/(Inputs!$C$64-B51))*(2*Inputs!$C$64-1)*LN(Inputs!$C$64/(1-Inputs!$C$64)))*Inputs!$C$61+Inputs!$C$62</f>
        <v>4277.90470951006</v>
      </c>
      <c r="D51" s="18" t="n">
        <f aca="false">((Inputs!$C$63-B51)/(Inputs!$C$64-B51))*Inputs!$C$68*Inputs!$C$69+((Inputs!$C$63-B51)/(Inputs!$C$64-B51))*Inputs!$C$60+((2*Inputs!$C$63-1)*LN(Inputs!$C$63/(1-Inputs!$C$63))+(((Inputs!$C$63-B51)/(Inputs!$C$64-B51))-1)*(2*B51-1)*LN(B51/(1-B51))-((Inputs!$C$63-B51)/(Inputs!$C$64-B51))*(2*Inputs!$C$64-1)*LN(Inputs!$C$64/(1-Inputs!$C$64)))*Inputs!$C$70+Inputs!$C$62</f>
        <v>3563.02016997517</v>
      </c>
      <c r="E51" s="18" t="n">
        <f aca="false">((Inputs!$C$63-B51)/(Inputs!$C$64-B51))*Inputs!$C$68*Inputs!$C$71+((Inputs!$C$63-B51)/(Inputs!$C$64-B51))*Inputs!$C$60+((2*Inputs!$C$63-1)*LN(Inputs!$C$63/(1-Inputs!$C$63))+(((Inputs!$C$63-B51)/(Inputs!$C$64-B51))-1)*(2*B51-1)*LN(B51/(1-B51))-((Inputs!$C$63-B51)/(Inputs!$C$64-B51))*(2*Inputs!$C$64-1)*LN(Inputs!$C$64/(1-Inputs!$C$64)))*Inputs!$C$72+Inputs!$C$62</f>
        <v>4379.35674487988</v>
      </c>
    </row>
    <row r="52" customFormat="false" ht="15" hidden="false" customHeight="false" outlineLevel="0" collapsed="false">
      <c r="B52" s="17" t="n">
        <v>0.00067</v>
      </c>
      <c r="C52" s="18" t="n">
        <f aca="false">((Inputs!$C$63-B52)/(Inputs!$C$64-B52))*Inputs!$C$68*Inputs!$C$59+((Inputs!$C$63-B52)/(Inputs!$C$64-B52))*Inputs!$C$60+((2*Inputs!$C$63-1)*LN(Inputs!$C$63/(1-Inputs!$C$63))+(((Inputs!$C$63-B52)/(Inputs!$C$64-B52))-1)*(2*B52-1)*LN(B52/(1-B52))-((Inputs!$C$63-B52)/(Inputs!$C$64-B52))*(2*Inputs!$C$64-1)*LN(Inputs!$C$64/(1-Inputs!$C$64)))*Inputs!$C$61+Inputs!$C$62</f>
        <v>4268.96196941068</v>
      </c>
      <c r="D52" s="18" t="n">
        <f aca="false">((Inputs!$C$63-B52)/(Inputs!$C$64-B52))*Inputs!$C$68*Inputs!$C$69+((Inputs!$C$63-B52)/(Inputs!$C$64-B52))*Inputs!$C$60+((2*Inputs!$C$63-1)*LN(Inputs!$C$63/(1-Inputs!$C$63))+(((Inputs!$C$63-B52)/(Inputs!$C$64-B52))-1)*(2*B52-1)*LN(B52/(1-B52))-((Inputs!$C$63-B52)/(Inputs!$C$64-B52))*(2*Inputs!$C$64-1)*LN(Inputs!$C$64/(1-Inputs!$C$64)))*Inputs!$C$70+Inputs!$C$62</f>
        <v>3553.1288389759</v>
      </c>
      <c r="E52" s="18" t="n">
        <f aca="false">((Inputs!$C$63-B52)/(Inputs!$C$64-B52))*Inputs!$C$68*Inputs!$C$71+((Inputs!$C$63-B52)/(Inputs!$C$64-B52))*Inputs!$C$60+((2*Inputs!$C$63-1)*LN(Inputs!$C$63/(1-Inputs!$C$63))+(((Inputs!$C$63-B52)/(Inputs!$C$64-B52))-1)*(2*B52-1)*LN(B52/(1-B52))-((Inputs!$C$63-B52)/(Inputs!$C$64-B52))*(2*Inputs!$C$64-1)*LN(Inputs!$C$64/(1-Inputs!$C$64)))*Inputs!$C$72+Inputs!$C$62</f>
        <v>4374.7117803805</v>
      </c>
    </row>
    <row r="53" customFormat="false" ht="15" hidden="false" customHeight="false" outlineLevel="0" collapsed="false">
      <c r="B53" s="17" t="n">
        <v>0.00068</v>
      </c>
      <c r="C53" s="18" t="n">
        <f aca="false">((Inputs!$C$63-B53)/(Inputs!$C$64-B53))*Inputs!$C$68*Inputs!$C$59+((Inputs!$C$63-B53)/(Inputs!$C$64-B53))*Inputs!$C$60+((2*Inputs!$C$63-1)*LN(Inputs!$C$63/(1-Inputs!$C$63))+(((Inputs!$C$63-B53)/(Inputs!$C$64-B53))-1)*(2*B53-1)*LN(B53/(1-B53))-((Inputs!$C$63-B53)/(Inputs!$C$64-B53))*(2*Inputs!$C$64-1)*LN(Inputs!$C$64/(1-Inputs!$C$64)))*Inputs!$C$61+Inputs!$C$62</f>
        <v>4260.21489608892</v>
      </c>
      <c r="D53" s="18" t="n">
        <f aca="false">((Inputs!$C$63-B53)/(Inputs!$C$64-B53))*Inputs!$C$68*Inputs!$C$69+((Inputs!$C$63-B53)/(Inputs!$C$64-B53))*Inputs!$C$60+((2*Inputs!$C$63-1)*LN(Inputs!$C$63/(1-Inputs!$C$63))+(((Inputs!$C$63-B53)/(Inputs!$C$64-B53))-1)*(2*B53-1)*LN(B53/(1-B53))-((Inputs!$C$63-B53)/(Inputs!$C$64-B53))*(2*Inputs!$C$64-1)*LN(Inputs!$C$64/(1-Inputs!$C$64)))*Inputs!$C$70+Inputs!$C$62</f>
        <v>3543.43022423822</v>
      </c>
      <c r="E53" s="18" t="n">
        <f aca="false">((Inputs!$C$63-B53)/(Inputs!$C$64-B53))*Inputs!$C$68*Inputs!$C$71+((Inputs!$C$63-B53)/(Inputs!$C$64-B53))*Inputs!$C$60+((2*Inputs!$C$63-1)*LN(Inputs!$C$63/(1-Inputs!$C$63))+(((Inputs!$C$63-B53)/(Inputs!$C$64-B53))-1)*(2*B53-1)*LN(B53/(1-B53))-((Inputs!$C$63-B53)/(Inputs!$C$64-B53))*(2*Inputs!$C$64-1)*LN(Inputs!$C$64/(1-Inputs!$C$64)))*Inputs!$C$72+Inputs!$C$62</f>
        <v>4370.21012041187</v>
      </c>
    </row>
    <row r="54" customFormat="false" ht="15" hidden="false" customHeight="false" outlineLevel="0" collapsed="false">
      <c r="B54" s="17" t="n">
        <v>0.00069</v>
      </c>
      <c r="C54" s="18" t="n">
        <f aca="false">((Inputs!$C$63-B54)/(Inputs!$C$64-B54))*Inputs!$C$68*Inputs!$C$59+((Inputs!$C$63-B54)/(Inputs!$C$64-B54))*Inputs!$C$60+((2*Inputs!$C$63-1)*LN(Inputs!$C$63/(1-Inputs!$C$63))+(((Inputs!$C$63-B54)/(Inputs!$C$64-B54))-1)*(2*B54-1)*LN(B54/(1-B54))-((Inputs!$C$63-B54)/(Inputs!$C$64-B54))*(2*Inputs!$C$64-1)*LN(Inputs!$C$64/(1-Inputs!$C$64)))*Inputs!$C$61+Inputs!$C$62</f>
        <v>4251.65787267251</v>
      </c>
      <c r="D54" s="18" t="n">
        <f aca="false">((Inputs!$C$63-B54)/(Inputs!$C$64-B54))*Inputs!$C$68*Inputs!$C$69+((Inputs!$C$63-B54)/(Inputs!$C$64-B54))*Inputs!$C$60+((2*Inputs!$C$63-1)*LN(Inputs!$C$63/(1-Inputs!$C$63))+(((Inputs!$C$63-B54)/(Inputs!$C$64-B54))-1)*(2*B54-1)*LN(B54/(1-B54))-((Inputs!$C$63-B54)/(Inputs!$C$64-B54))*(2*Inputs!$C$64-1)*LN(Inputs!$C$64/(1-Inputs!$C$64)))*Inputs!$C$70+Inputs!$C$62</f>
        <v>3533.91869510242</v>
      </c>
      <c r="E54" s="18" t="n">
        <f aca="false">((Inputs!$C$63-B54)/(Inputs!$C$64-B54))*Inputs!$C$68*Inputs!$C$71+((Inputs!$C$63-B54)/(Inputs!$C$64-B54))*Inputs!$C$60+((2*Inputs!$C$63-1)*LN(Inputs!$C$63/(1-Inputs!$C$63))+(((Inputs!$C$63-B54)/(Inputs!$C$64-B54))-1)*(2*B54-1)*LN(B54/(1-B54))-((Inputs!$C$63-B54)/(Inputs!$C$64-B54))*(2*Inputs!$C$64-1)*LN(Inputs!$C$64/(1-Inputs!$C$64)))*Inputs!$C$72+Inputs!$C$62</f>
        <v>4365.84782436036</v>
      </c>
    </row>
    <row r="55" customFormat="false" ht="15" hidden="false" customHeight="false" outlineLevel="0" collapsed="false">
      <c r="B55" s="17" t="n">
        <v>0.0007</v>
      </c>
      <c r="C55" s="18" t="n">
        <f aca="false">((Inputs!$C$63-B55)/(Inputs!$C$64-B55))*Inputs!$C$68*Inputs!$C$59+((Inputs!$C$63-B55)/(Inputs!$C$64-B55))*Inputs!$C$60+((2*Inputs!$C$63-1)*LN(Inputs!$C$63/(1-Inputs!$C$63))+(((Inputs!$C$63-B55)/(Inputs!$C$64-B55))-1)*(2*B55-1)*LN(B55/(1-B55))-((Inputs!$C$63-B55)/(Inputs!$C$64-B55))*(2*Inputs!$C$64-1)*LN(Inputs!$C$64/(1-Inputs!$C$64)))*Inputs!$C$61+Inputs!$C$62</f>
        <v>4243.28552955812</v>
      </c>
      <c r="D55" s="18" t="n">
        <f aca="false">((Inputs!$C$63-B55)/(Inputs!$C$64-B55))*Inputs!$C$68*Inputs!$C$69+((Inputs!$C$63-B55)/(Inputs!$C$64-B55))*Inputs!$C$60+((2*Inputs!$C$63-1)*LN(Inputs!$C$63/(1-Inputs!$C$63))+(((Inputs!$C$63-B55)/(Inputs!$C$64-B55))-1)*(2*B55-1)*LN(B55/(1-B55))-((Inputs!$C$63-B55)/(Inputs!$C$64-B55))*(2*Inputs!$C$64-1)*LN(Inputs!$C$64/(1-Inputs!$C$64)))*Inputs!$C$70+Inputs!$C$62</f>
        <v>3524.58886809166</v>
      </c>
      <c r="E55" s="18" t="n">
        <f aca="false">((Inputs!$C$63-B55)/(Inputs!$C$64-B55))*Inputs!$C$68*Inputs!$C$71+((Inputs!$C$63-B55)/(Inputs!$C$64-B55))*Inputs!$C$60+((2*Inputs!$C$63-1)*LN(Inputs!$C$63/(1-Inputs!$C$63))+(((Inputs!$C$63-B55)/(Inputs!$C$64-B55))-1)*(2*B55-1)*LN(B55/(1-B55))-((Inputs!$C$63-B55)/(Inputs!$C$64-B55))*(2*Inputs!$C$64-1)*LN(Inputs!$C$64/(1-Inputs!$C$64)))*Inputs!$C$72+Inputs!$C$62</f>
        <v>4361.62112630642</v>
      </c>
    </row>
    <row r="56" customFormat="false" ht="15" hidden="false" customHeight="false" outlineLevel="0" collapsed="false">
      <c r="B56" s="17" t="n">
        <v>0.00071</v>
      </c>
      <c r="C56" s="18" t="n">
        <f aca="false">((Inputs!$C$63-B56)/(Inputs!$C$64-B56))*Inputs!$C$68*Inputs!$C$59+((Inputs!$C$63-B56)/(Inputs!$C$64-B56))*Inputs!$C$60+((2*Inputs!$C$63-1)*LN(Inputs!$C$63/(1-Inputs!$C$63))+(((Inputs!$C$63-B56)/(Inputs!$C$64-B56))-1)*(2*B56-1)*LN(B56/(1-B56))-((Inputs!$C$63-B56)/(Inputs!$C$64-B56))*(2*Inputs!$C$64-1)*LN(Inputs!$C$64/(1-Inputs!$C$64)))*Inputs!$C$61+Inputs!$C$62</f>
        <v>4235.09273030036</v>
      </c>
      <c r="D56" s="18" t="n">
        <f aca="false">((Inputs!$C$63-B56)/(Inputs!$C$64-B56))*Inputs!$C$68*Inputs!$C$69+((Inputs!$C$63-B56)/(Inputs!$C$64-B56))*Inputs!$C$60+((2*Inputs!$C$63-1)*LN(Inputs!$C$63/(1-Inputs!$C$63))+(((Inputs!$C$63-B56)/(Inputs!$C$64-B56))-1)*(2*B56-1)*LN(B56/(1-B56))-((Inputs!$C$63-B56)/(Inputs!$C$64-B56))*(2*Inputs!$C$64-1)*LN(Inputs!$C$64/(1-Inputs!$C$64)))*Inputs!$C$70+Inputs!$C$62</f>
        <v>3515.43559280036</v>
      </c>
      <c r="E56" s="18" t="n">
        <f aca="false">((Inputs!$C$63-B56)/(Inputs!$C$64-B56))*Inputs!$C$68*Inputs!$C$71+((Inputs!$C$63-B56)/(Inputs!$C$64-B56))*Inputs!$C$60+((2*Inputs!$C$63-1)*LN(Inputs!$C$63/(1-Inputs!$C$63))+(((Inputs!$C$63-B56)/(Inputs!$C$64-B56))-1)*(2*B56-1)*LN(B56/(1-B56))-((Inputs!$C$63-B56)/(Inputs!$C$64-B56))*(2*Inputs!$C$64-1)*LN(Inputs!$C$64/(1-Inputs!$C$64)))*Inputs!$C$72+Inputs!$C$62</f>
        <v>4357.52642506496</v>
      </c>
    </row>
    <row r="57" customFormat="false" ht="15" hidden="false" customHeight="false" outlineLevel="0" collapsed="false">
      <c r="B57" s="17" t="n">
        <v>0.00072</v>
      </c>
      <c r="C57" s="18" t="n">
        <f aca="false">((Inputs!$C$63-B57)/(Inputs!$C$64-B57))*Inputs!$C$68*Inputs!$C$59+((Inputs!$C$63-B57)/(Inputs!$C$64-B57))*Inputs!$C$60+((2*Inputs!$C$63-1)*LN(Inputs!$C$63/(1-Inputs!$C$63))+(((Inputs!$C$63-B57)/(Inputs!$C$64-B57))-1)*(2*B57-1)*LN(B57/(1-B57))-((Inputs!$C$63-B57)/(Inputs!$C$64-B57))*(2*Inputs!$C$64-1)*LN(Inputs!$C$64/(1-Inputs!$C$64)))*Inputs!$C$61+Inputs!$C$62</f>
        <v>4227.07455849199</v>
      </c>
      <c r="D57" s="18" t="n">
        <f aca="false">((Inputs!$C$63-B57)/(Inputs!$C$64-B57))*Inputs!$C$68*Inputs!$C$69+((Inputs!$C$63-B57)/(Inputs!$C$64-B57))*Inputs!$C$60+((2*Inputs!$C$63-1)*LN(Inputs!$C$63/(1-Inputs!$C$63))+(((Inputs!$C$63-B57)/(Inputs!$C$64-B57))-1)*(2*B57-1)*LN(B57/(1-B57))-((Inputs!$C$63-B57)/(Inputs!$C$64-B57))*(2*Inputs!$C$64-1)*LN(Inputs!$C$64/(1-Inputs!$C$64)))*Inputs!$C$70+Inputs!$C$62</f>
        <v>3506.45393877368</v>
      </c>
      <c r="E57" s="18" t="n">
        <f aca="false">((Inputs!$C$63-B57)/(Inputs!$C$64-B57))*Inputs!$C$68*Inputs!$C$71+((Inputs!$C$63-B57)/(Inputs!$C$64-B57))*Inputs!$C$60+((2*Inputs!$C$63-1)*LN(Inputs!$C$63/(1-Inputs!$C$63))+(((Inputs!$C$63-B57)/(Inputs!$C$64-B57))-1)*(2*B57-1)*LN(B57/(1-B57))-((Inputs!$C$63-B57)/(Inputs!$C$64-B57))*(2*Inputs!$C$64-1)*LN(Inputs!$C$64/(1-Inputs!$C$64)))*Inputs!$C$72+Inputs!$C$62</f>
        <v>4353.56027492558</v>
      </c>
    </row>
    <row r="58" customFormat="false" ht="15" hidden="false" customHeight="false" outlineLevel="0" collapsed="false">
      <c r="B58" s="17" t="n">
        <v>0.00073</v>
      </c>
      <c r="C58" s="18" t="n">
        <f aca="false">((Inputs!$C$63-B58)/(Inputs!$C$64-B58))*Inputs!$C$68*Inputs!$C$59+((Inputs!$C$63-B58)/(Inputs!$C$64-B58))*Inputs!$C$60+((2*Inputs!$C$63-1)*LN(Inputs!$C$63/(1-Inputs!$C$63))+(((Inputs!$C$63-B58)/(Inputs!$C$64-B58))-1)*(2*B58-1)*LN(B58/(1-B58))-((Inputs!$C$63-B58)/(Inputs!$C$64-B58))*(2*Inputs!$C$64-1)*LN(Inputs!$C$64/(1-Inputs!$C$64)))*Inputs!$C$61+Inputs!$C$62</f>
        <v>4219.22630555297</v>
      </c>
      <c r="D58" s="18" t="n">
        <f aca="false">((Inputs!$C$63-B58)/(Inputs!$C$64-B58))*Inputs!$C$68*Inputs!$C$69+((Inputs!$C$63-B58)/(Inputs!$C$64-B58))*Inputs!$C$60+((2*Inputs!$C$63-1)*LN(Inputs!$C$63/(1-Inputs!$C$63))+(((Inputs!$C$63-B58)/(Inputs!$C$64-B58))-1)*(2*B58-1)*LN(B58/(1-B58))-((Inputs!$C$63-B58)/(Inputs!$C$64-B58))*(2*Inputs!$C$64-1)*LN(Inputs!$C$64/(1-Inputs!$C$64)))*Inputs!$C$70+Inputs!$C$62</f>
        <v>3497.63918329591</v>
      </c>
      <c r="E58" s="18" t="n">
        <f aca="false">((Inputs!$C$63-B58)/(Inputs!$C$64-B58))*Inputs!$C$68*Inputs!$C$71+((Inputs!$C$63-B58)/(Inputs!$C$64-B58))*Inputs!$C$60+((2*Inputs!$C$63-1)*LN(Inputs!$C$63/(1-Inputs!$C$63))+(((Inputs!$C$63-B58)/(Inputs!$C$64-B58))-1)*(2*B58-1)*LN(B58/(1-B58))-((Inputs!$C$63-B58)/(Inputs!$C$64-B58))*(2*Inputs!$C$64-1)*LN(Inputs!$C$64/(1-Inputs!$C$64)))*Inputs!$C$72+Inputs!$C$62</f>
        <v>4349.71937703425</v>
      </c>
    </row>
    <row r="59" customFormat="false" ht="15" hidden="false" customHeight="false" outlineLevel="0" collapsed="false">
      <c r="B59" s="17" t="n">
        <v>0.00074</v>
      </c>
      <c r="C59" s="18" t="n">
        <f aca="false">((Inputs!$C$63-B59)/(Inputs!$C$64-B59))*Inputs!$C$68*Inputs!$C$59+((Inputs!$C$63-B59)/(Inputs!$C$64-B59))*Inputs!$C$60+((2*Inputs!$C$63-1)*LN(Inputs!$C$63/(1-Inputs!$C$63))+(((Inputs!$C$63-B59)/(Inputs!$C$64-B59))-1)*(2*B59-1)*LN(B59/(1-B59))-((Inputs!$C$63-B59)/(Inputs!$C$64-B59))*(2*Inputs!$C$64-1)*LN(Inputs!$C$64/(1-Inputs!$C$64)))*Inputs!$C$61+Inputs!$C$62</f>
        <v>4211.54345935407</v>
      </c>
      <c r="D59" s="18" t="n">
        <f aca="false">((Inputs!$C$63-B59)/(Inputs!$C$64-B59))*Inputs!$C$68*Inputs!$C$69+((Inputs!$C$63-B59)/(Inputs!$C$64-B59))*Inputs!$C$60+((2*Inputs!$C$63-1)*LN(Inputs!$C$63/(1-Inputs!$C$63))+(((Inputs!$C$63-B59)/(Inputs!$C$64-B59))-1)*(2*B59-1)*LN(B59/(1-B59))-((Inputs!$C$63-B59)/(Inputs!$C$64-B59))*(2*Inputs!$C$64-1)*LN(Inputs!$C$64/(1-Inputs!$C$64)))*Inputs!$C$70+Inputs!$C$62</f>
        <v>3488.98680001341</v>
      </c>
      <c r="E59" s="18" t="n">
        <f aca="false">((Inputs!$C$63-B59)/(Inputs!$C$64-B59))*Inputs!$C$68*Inputs!$C$71+((Inputs!$C$63-B59)/(Inputs!$C$64-B59))*Inputs!$C$60+((2*Inputs!$C$63-1)*LN(Inputs!$C$63/(1-Inputs!$C$63))+(((Inputs!$C$63-B59)/(Inputs!$C$64-B59))-1)*(2*B59-1)*LN(B59/(1-B59))-((Inputs!$C$63-B59)/(Inputs!$C$64-B59))*(2*Inputs!$C$64-1)*LN(Inputs!$C$64/(1-Inputs!$C$64)))*Inputs!$C$72+Inputs!$C$62</f>
        <v>4346.00057136416</v>
      </c>
    </row>
    <row r="60" customFormat="false" ht="15" hidden="false" customHeight="false" outlineLevel="0" collapsed="false">
      <c r="B60" s="17" t="n">
        <v>0.00075</v>
      </c>
      <c r="C60" s="18" t="n">
        <f aca="false">((Inputs!$C$63-B60)/(Inputs!$C$64-B60))*Inputs!$C$68*Inputs!$C$59+((Inputs!$C$63-B60)/(Inputs!$C$64-B60))*Inputs!$C$60+((2*Inputs!$C$63-1)*LN(Inputs!$C$63/(1-Inputs!$C$63))+(((Inputs!$C$63-B60)/(Inputs!$C$64-B60))-1)*(2*B60-1)*LN(B60/(1-B60))-((Inputs!$C$63-B60)/(Inputs!$C$64-B60))*(2*Inputs!$C$64-1)*LN(Inputs!$C$64/(1-Inputs!$C$64)))*Inputs!$C$61+Inputs!$C$62</f>
        <v>4204.02169360747</v>
      </c>
      <c r="D60" s="18" t="n">
        <f aca="false">((Inputs!$C$63-B60)/(Inputs!$C$64-B60))*Inputs!$C$68*Inputs!$C$69+((Inputs!$C$63-B60)/(Inputs!$C$64-B60))*Inputs!$C$60+((2*Inputs!$C$63-1)*LN(Inputs!$C$63/(1-Inputs!$C$63))+(((Inputs!$C$63-B60)/(Inputs!$C$64-B60))-1)*(2*B60-1)*LN(B60/(1-B60))-((Inputs!$C$63-B60)/(Inputs!$C$64-B60))*(2*Inputs!$C$64-1)*LN(Inputs!$C$64/(1-Inputs!$C$64)))*Inputs!$C$70+Inputs!$C$62</f>
        <v>3480.49244832445</v>
      </c>
      <c r="E60" s="18" t="n">
        <f aca="false">((Inputs!$C$63-B60)/(Inputs!$C$64-B60))*Inputs!$C$68*Inputs!$C$71+((Inputs!$C$63-B60)/(Inputs!$C$64-B60))*Inputs!$C$60+((2*Inputs!$C$63-1)*LN(Inputs!$C$63/(1-Inputs!$C$63))+(((Inputs!$C$63-B60)/(Inputs!$C$64-B60))-1)*(2*B60-1)*LN(B60/(1-B60))-((Inputs!$C$63-B60)/(Inputs!$C$64-B60))*(2*Inputs!$C$64-1)*LN(Inputs!$C$64/(1-Inputs!$C$64)))*Inputs!$C$72+Inputs!$C$62</f>
        <v>4342.40082922792</v>
      </c>
    </row>
    <row r="61" customFormat="false" ht="15" hidden="false" customHeight="false" outlineLevel="0" collapsed="false">
      <c r="B61" s="17" t="n">
        <v>0.00076</v>
      </c>
      <c r="C61" s="18" t="n">
        <f aca="false">((Inputs!$C$63-B61)/(Inputs!$C$64-B61))*Inputs!$C$68*Inputs!$C$59+((Inputs!$C$63-B61)/(Inputs!$C$64-B61))*Inputs!$C$60+((2*Inputs!$C$63-1)*LN(Inputs!$C$63/(1-Inputs!$C$63))+(((Inputs!$C$63-B61)/(Inputs!$C$64-B61))-1)*(2*B61-1)*LN(B61/(1-B61))-((Inputs!$C$63-B61)/(Inputs!$C$64-B61))*(2*Inputs!$C$64-1)*LN(Inputs!$C$64/(1-Inputs!$C$64)))*Inputs!$C$61+Inputs!$C$62</f>
        <v>4196.65685796337</v>
      </c>
      <c r="D61" s="18" t="n">
        <f aca="false">((Inputs!$C$63-B61)/(Inputs!$C$64-B61))*Inputs!$C$68*Inputs!$C$69+((Inputs!$C$63-B61)/(Inputs!$C$64-B61))*Inputs!$C$60+((2*Inputs!$C$63-1)*LN(Inputs!$C$63/(1-Inputs!$C$63))+(((Inputs!$C$63-B61)/(Inputs!$C$64-B61))-1)*(2*B61-1)*LN(B61/(1-B61))-((Inputs!$C$63-B61)/(Inputs!$C$64-B61))*(2*Inputs!$C$64-1)*LN(Inputs!$C$64/(1-Inputs!$C$64)))*Inputs!$C$70+Inputs!$C$62</f>
        <v>3472.15196347518</v>
      </c>
      <c r="E61" s="18" t="n">
        <f aca="false">((Inputs!$C$63-B61)/(Inputs!$C$64-B61))*Inputs!$C$68*Inputs!$C$71+((Inputs!$C$63-B61)/(Inputs!$C$64-B61))*Inputs!$C$60+((2*Inputs!$C$63-1)*LN(Inputs!$C$63/(1-Inputs!$C$63))+(((Inputs!$C$63-B61)/(Inputs!$C$64-B61))-1)*(2*B61-1)*LN(B61/(1-B61))-((Inputs!$C$63-B61)/(Inputs!$C$64-B61))*(2*Inputs!$C$64-1)*LN(Inputs!$C$64/(1-Inputs!$C$64)))*Inputs!$C$72+Inputs!$C$62</f>
        <v>4338.91724628818</v>
      </c>
    </row>
    <row r="62" customFormat="false" ht="15" hidden="false" customHeight="false" outlineLevel="0" collapsed="false">
      <c r="B62" s="17" t="n">
        <v>0.00077</v>
      </c>
      <c r="C62" s="18" t="n">
        <f aca="false">((Inputs!$C$63-B62)/(Inputs!$C$64-B62))*Inputs!$C$68*Inputs!$C$59+((Inputs!$C$63-B62)/(Inputs!$C$64-B62))*Inputs!$C$60+((2*Inputs!$C$63-1)*LN(Inputs!$C$63/(1-Inputs!$C$63))+(((Inputs!$C$63-B62)/(Inputs!$C$64-B62))-1)*(2*B62-1)*LN(B62/(1-B62))-((Inputs!$C$63-B62)/(Inputs!$C$64-B62))*(2*Inputs!$C$64-1)*LN(Inputs!$C$64/(1-Inputs!$C$64)))*Inputs!$C$61+Inputs!$C$62</f>
        <v>4189.44496875687</v>
      </c>
      <c r="D62" s="18" t="n">
        <f aca="false">((Inputs!$C$63-B62)/(Inputs!$C$64-B62))*Inputs!$C$68*Inputs!$C$69+((Inputs!$C$63-B62)/(Inputs!$C$64-B62))*Inputs!$C$60+((2*Inputs!$C$63-1)*LN(Inputs!$C$63/(1-Inputs!$C$63))+(((Inputs!$C$63-B62)/(Inputs!$C$64-B62))-1)*(2*B62-1)*LN(B62/(1-B62))-((Inputs!$C$63-B62)/(Inputs!$C$64-B62))*(2*Inputs!$C$64-1)*LN(Inputs!$C$64/(1-Inputs!$C$64)))*Inputs!$C$70+Inputs!$C$62</f>
        <v>3463.96134730577</v>
      </c>
      <c r="E62" s="18" t="n">
        <f aca="false">((Inputs!$C$63-B62)/(Inputs!$C$64-B62))*Inputs!$C$68*Inputs!$C$71+((Inputs!$C$63-B62)/(Inputs!$C$64-B62))*Inputs!$C$60+((2*Inputs!$C$63-1)*LN(Inputs!$C$63/(1-Inputs!$C$63))+(((Inputs!$C$63-B62)/(Inputs!$C$64-B62))-1)*(2*B62-1)*LN(B62/(1-B62))-((Inputs!$C$63-B62)/(Inputs!$C$64-B62))*(2*Inputs!$C$64-1)*LN(Inputs!$C$64/(1-Inputs!$C$64)))*Inputs!$C$72+Inputs!$C$62</f>
        <v>4335.5470360273</v>
      </c>
    </row>
    <row r="63" customFormat="false" ht="15" hidden="false" customHeight="false" outlineLevel="0" collapsed="false">
      <c r="B63" s="17" t="n">
        <v>0.00078</v>
      </c>
      <c r="C63" s="18" t="n">
        <f aca="false">((Inputs!$C$63-B63)/(Inputs!$C$64-B63))*Inputs!$C$68*Inputs!$C$59+((Inputs!$C$63-B63)/(Inputs!$C$64-B63))*Inputs!$C$60+((2*Inputs!$C$63-1)*LN(Inputs!$C$63/(1-Inputs!$C$63))+(((Inputs!$C$63-B63)/(Inputs!$C$64-B63))-1)*(2*B63-1)*LN(B63/(1-B63))-((Inputs!$C$63-B63)/(Inputs!$C$64-B63))*(2*Inputs!$C$64-1)*LN(Inputs!$C$64/(1-Inputs!$C$64)))*Inputs!$C$61+Inputs!$C$62</f>
        <v>4182.38220035487</v>
      </c>
      <c r="D63" s="18" t="n">
        <f aca="false">((Inputs!$C$63-B63)/(Inputs!$C$64-B63))*Inputs!$C$68*Inputs!$C$69+((Inputs!$C$63-B63)/(Inputs!$C$64-B63))*Inputs!$C$60+((2*Inputs!$C$63-1)*LN(Inputs!$C$63/(1-Inputs!$C$63))+(((Inputs!$C$63-B63)/(Inputs!$C$64-B63))-1)*(2*B63-1)*LN(B63/(1-B63))-((Inputs!$C$63-B63)/(Inputs!$C$64-B63))*(2*Inputs!$C$64-1)*LN(Inputs!$C$64/(1-Inputs!$C$64)))*Inputs!$C$70+Inputs!$C$62</f>
        <v>3455.91675959658</v>
      </c>
      <c r="E63" s="18" t="n">
        <f aca="false">((Inputs!$C$63-B63)/(Inputs!$C$64-B63))*Inputs!$C$68*Inputs!$C$71+((Inputs!$C$63-B63)/(Inputs!$C$64-B63))*Inputs!$C$60+((2*Inputs!$C$63-1)*LN(Inputs!$C$63/(1-Inputs!$C$63))+(((Inputs!$C$63-B63)/(Inputs!$C$64-B63))-1)*(2*B63-1)*LN(B63/(1-B63))-((Inputs!$C$63-B63)/(Inputs!$C$64-B63))*(2*Inputs!$C$64-1)*LN(Inputs!$C$64/(1-Inputs!$C$64)))*Inputs!$C$72+Inputs!$C$62</f>
        <v>4332.28752364052</v>
      </c>
    </row>
    <row r="64" customFormat="false" ht="15" hidden="false" customHeight="false" outlineLevel="0" collapsed="false">
      <c r="B64" s="17" t="n">
        <v>0.00079</v>
      </c>
      <c r="C64" s="18" t="n">
        <f aca="false">((Inputs!$C$63-B64)/(Inputs!$C$64-B64))*Inputs!$C$68*Inputs!$C$59+((Inputs!$C$63-B64)/(Inputs!$C$64-B64))*Inputs!$C$60+((2*Inputs!$C$63-1)*LN(Inputs!$C$63/(1-Inputs!$C$63))+(((Inputs!$C$63-B64)/(Inputs!$C$64-B64))-1)*(2*B64-1)*LN(B64/(1-B64))-((Inputs!$C$63-B64)/(Inputs!$C$64-B64))*(2*Inputs!$C$64-1)*LN(Inputs!$C$64/(1-Inputs!$C$64)))*Inputs!$C$61+Inputs!$C$62</f>
        <v>4175.46487705673</v>
      </c>
      <c r="D64" s="18" t="n">
        <f aca="false">((Inputs!$C$63-B64)/(Inputs!$C$64-B64))*Inputs!$C$68*Inputs!$C$69+((Inputs!$C$63-B64)/(Inputs!$C$64-B64))*Inputs!$C$60+((2*Inputs!$C$63-1)*LN(Inputs!$C$63/(1-Inputs!$C$63))+(((Inputs!$C$63-B64)/(Inputs!$C$64-B64))-1)*(2*B64-1)*LN(B64/(1-B64))-((Inputs!$C$63-B64)/(Inputs!$C$64-B64))*(2*Inputs!$C$64-1)*LN(Inputs!$C$64/(1-Inputs!$C$64)))*Inputs!$C$70+Inputs!$C$62</f>
        <v>3448.01450996812</v>
      </c>
      <c r="E64" s="18" t="n">
        <f aca="false">((Inputs!$C$63-B64)/(Inputs!$C$64-B64))*Inputs!$C$68*Inputs!$C$71+((Inputs!$C$63-B64)/(Inputs!$C$64-B64))*Inputs!$C$60+((2*Inputs!$C$63-1)*LN(Inputs!$C$63/(1-Inputs!$C$63))+(((Inputs!$C$63-B64)/(Inputs!$C$64-B64))-1)*(2*B64-1)*LN(B64/(1-B64))-((Inputs!$C$63-B64)/(Inputs!$C$64-B64))*(2*Inputs!$C$64-1)*LN(Inputs!$C$64/(1-Inputs!$C$64)))*Inputs!$C$72+Inputs!$C$62</f>
        <v>4329.13614032001</v>
      </c>
    </row>
    <row r="65" customFormat="false" ht="15" hidden="false" customHeight="false" outlineLevel="0" collapsed="false">
      <c r="B65" s="17" t="n">
        <v>0.0008</v>
      </c>
      <c r="C65" s="18" t="n">
        <f aca="false">((Inputs!$C$63-B65)/(Inputs!$C$64-B65))*Inputs!$C$68*Inputs!$C$59+((Inputs!$C$63-B65)/(Inputs!$C$64-B65))*Inputs!$C$60+((2*Inputs!$C$63-1)*LN(Inputs!$C$63/(1-Inputs!$C$63))+(((Inputs!$C$63-B65)/(Inputs!$C$64-B65))-1)*(2*B65-1)*LN(B65/(1-B65))-((Inputs!$C$63-B65)/(Inputs!$C$64-B65))*(2*Inputs!$C$64-1)*LN(Inputs!$C$64/(1-Inputs!$C$64)))*Inputs!$C$61+Inputs!$C$62</f>
        <v>4168.68946550692</v>
      </c>
      <c r="D65" s="18" t="n">
        <f aca="false">((Inputs!$C$63-B65)/(Inputs!$C$64-B65))*Inputs!$C$68*Inputs!$C$69+((Inputs!$C$63-B65)/(Inputs!$C$64-B65))*Inputs!$C$60+((2*Inputs!$C$63-1)*LN(Inputs!$C$63/(1-Inputs!$C$63))+(((Inputs!$C$63-B65)/(Inputs!$C$64-B65))-1)*(2*B65-1)*LN(B65/(1-B65))-((Inputs!$C$63-B65)/(Inputs!$C$64-B65))*(2*Inputs!$C$64-1)*LN(Inputs!$C$64/(1-Inputs!$C$64)))*Inputs!$C$70+Inputs!$C$62</f>
        <v>3440.25105029297</v>
      </c>
      <c r="E65" s="18" t="n">
        <f aca="false">((Inputs!$C$63-B65)/(Inputs!$C$64-B65))*Inputs!$C$68*Inputs!$C$71+((Inputs!$C$63-B65)/(Inputs!$C$64-B65))*Inputs!$C$60+((2*Inputs!$C$63-1)*LN(Inputs!$C$63/(1-Inputs!$C$63))+(((Inputs!$C$63-B65)/(Inputs!$C$64-B65))-1)*(2*B65-1)*LN(B65/(1-B65))-((Inputs!$C$63-B65)/(Inputs!$C$64-B65))*(2*Inputs!$C$64-1)*LN(Inputs!$C$64/(1-Inputs!$C$64)))*Inputs!$C$72+Inputs!$C$62</f>
        <v>4326.09041790047</v>
      </c>
    </row>
    <row r="66" customFormat="false" ht="15" hidden="false" customHeight="false" outlineLevel="0" collapsed="false">
      <c r="B66" s="17" t="n">
        <v>0.00081</v>
      </c>
      <c r="C66" s="18" t="n">
        <f aca="false">((Inputs!$C$63-B66)/(Inputs!$C$64-B66))*Inputs!$C$68*Inputs!$C$59+((Inputs!$C$63-B66)/(Inputs!$C$64-B66))*Inputs!$C$60+((2*Inputs!$C$63-1)*LN(Inputs!$C$63/(1-Inputs!$C$63))+(((Inputs!$C$63-B66)/(Inputs!$C$64-B66))-1)*(2*B66-1)*LN(B66/(1-B66))-((Inputs!$C$63-B66)/(Inputs!$C$64-B66))*(2*Inputs!$C$64-1)*LN(Inputs!$C$64/(1-Inputs!$C$64)))*Inputs!$C$61+Inputs!$C$62</f>
        <v>4162.05256758135</v>
      </c>
      <c r="D66" s="18" t="n">
        <f aca="false">((Inputs!$C$63-B66)/(Inputs!$C$64-B66))*Inputs!$C$68*Inputs!$C$69+((Inputs!$C$63-B66)/(Inputs!$C$64-B66))*Inputs!$C$60+((2*Inputs!$C$63-1)*LN(Inputs!$C$63/(1-Inputs!$C$63))+(((Inputs!$C$63-B66)/(Inputs!$C$64-B66))-1)*(2*B66-1)*LN(B66/(1-B66))-((Inputs!$C$63-B66)/(Inputs!$C$64-B66))*(2*Inputs!$C$64-1)*LN(Inputs!$C$64/(1-Inputs!$C$64)))*Inputs!$C$70+Inputs!$C$62</f>
        <v>3432.62296758135</v>
      </c>
      <c r="E66" s="18" t="n">
        <f aca="false">((Inputs!$C$63-B66)/(Inputs!$C$64-B66))*Inputs!$C$68*Inputs!$C$71+((Inputs!$C$63-B66)/(Inputs!$C$64-B66))*Inputs!$C$60+((2*Inputs!$C$63-1)*LN(Inputs!$C$63/(1-Inputs!$C$63))+(((Inputs!$C$63-B66)/(Inputs!$C$64-B66))-1)*(2*B66-1)*LN(B66/(1-B66))-((Inputs!$C$63-B66)/(Inputs!$C$64-B66))*(2*Inputs!$C$64-1)*LN(Inputs!$C$64/(1-Inputs!$C$64)))*Inputs!$C$72+Inputs!$C$62</f>
        <v>4323.14798383894</v>
      </c>
    </row>
    <row r="67" customFormat="false" ht="15" hidden="false" customHeight="false" outlineLevel="0" collapsed="false">
      <c r="B67" s="17" t="n">
        <v>0.00082</v>
      </c>
      <c r="C67" s="18" t="n">
        <f aca="false">((Inputs!$C$63-B67)/(Inputs!$C$64-B67))*Inputs!$C$68*Inputs!$C$59+((Inputs!$C$63-B67)/(Inputs!$C$64-B67))*Inputs!$C$60+((2*Inputs!$C$63-1)*LN(Inputs!$C$63/(1-Inputs!$C$63))+(((Inputs!$C$63-B67)/(Inputs!$C$64-B67))-1)*(2*B67-1)*LN(B67/(1-B67))-((Inputs!$C$63-B67)/(Inputs!$C$64-B67))*(2*Inputs!$C$64-1)*LN(Inputs!$C$64/(1-Inputs!$C$64)))*Inputs!$C$61+Inputs!$C$62</f>
        <v>4155.55091371236</v>
      </c>
      <c r="D67" s="18" t="n">
        <f aca="false">((Inputs!$C$63-B67)/(Inputs!$C$64-B67))*Inputs!$C$68*Inputs!$C$69+((Inputs!$C$63-B67)/(Inputs!$C$64-B67))*Inputs!$C$60+((2*Inputs!$C$63-1)*LN(Inputs!$C$63/(1-Inputs!$C$63))+(((Inputs!$C$63-B67)/(Inputs!$C$64-B67))-1)*(2*B67-1)*LN(B67/(1-B67))-((Inputs!$C$63-B67)/(Inputs!$C$64-B67))*(2*Inputs!$C$64-1)*LN(Inputs!$C$64/(1-Inputs!$C$64)))*Inputs!$C$70+Inputs!$C$62</f>
        <v>3425.12697730537</v>
      </c>
      <c r="E67" s="18" t="n">
        <f aca="false">((Inputs!$C$63-B67)/(Inputs!$C$64-B67))*Inputs!$C$68*Inputs!$C$71+((Inputs!$C$63-B67)/(Inputs!$C$64-B67))*Inputs!$C$60+((2*Inputs!$C$63-1)*LN(Inputs!$C$63/(1-Inputs!$C$63))+(((Inputs!$C$63-B67)/(Inputs!$C$64-B67))-1)*(2*B67-1)*LN(B67/(1-B67))-((Inputs!$C$63-B67)/(Inputs!$C$64-B67))*(2*Inputs!$C$64-1)*LN(Inputs!$C$64/(1-Inputs!$C$64)))*Inputs!$C$72+Inputs!$C$62</f>
        <v>4320.30655650434</v>
      </c>
    </row>
    <row r="68" customFormat="false" ht="15" hidden="false" customHeight="false" outlineLevel="0" collapsed="false">
      <c r="B68" s="17" t="n">
        <v>0.00083</v>
      </c>
      <c r="C68" s="18" t="n">
        <f aca="false">((Inputs!$C$63-B68)/(Inputs!$C$64-B68))*Inputs!$C$68*Inputs!$C$59+((Inputs!$C$63-B68)/(Inputs!$C$64-B68))*Inputs!$C$60+((2*Inputs!$C$63-1)*LN(Inputs!$C$63/(1-Inputs!$C$63))+(((Inputs!$C$63-B68)/(Inputs!$C$64-B68))-1)*(2*B68-1)*LN(B68/(1-B68))-((Inputs!$C$63-B68)/(Inputs!$C$64-B68))*(2*Inputs!$C$64-1)*LN(Inputs!$C$64/(1-Inputs!$C$64)))*Inputs!$C$61+Inputs!$C$62</f>
        <v>4149.18135662037</v>
      </c>
      <c r="D68" s="18" t="n">
        <f aca="false">((Inputs!$C$63-B68)/(Inputs!$C$64-B68))*Inputs!$C$68*Inputs!$C$69+((Inputs!$C$63-B68)/(Inputs!$C$64-B68))*Inputs!$C$60+((2*Inputs!$C$63-1)*LN(Inputs!$C$63/(1-Inputs!$C$63))+(((Inputs!$C$63-B68)/(Inputs!$C$64-B68))-1)*(2*B68-1)*LN(B68/(1-B68))-((Inputs!$C$63-B68)/(Inputs!$C$64-B68))*(2*Inputs!$C$64-1)*LN(Inputs!$C$64/(1-Inputs!$C$64)))*Inputs!$C$70+Inputs!$C$62</f>
        <v>3417.75991712992</v>
      </c>
      <c r="E68" s="18" t="n">
        <f aca="false">((Inputs!$C$63-B68)/(Inputs!$C$64-B68))*Inputs!$C$68*Inputs!$C$71+((Inputs!$C$63-B68)/(Inputs!$C$64-B68))*Inputs!$C$60+((2*Inputs!$C$63-1)*LN(Inputs!$C$63/(1-Inputs!$C$63))+(((Inputs!$C$63-B68)/(Inputs!$C$64-B68))-1)*(2*B68-1)*LN(B68/(1-B68))-((Inputs!$C$63-B68)/(Inputs!$C$64-B68))*(2*Inputs!$C$64-1)*LN(Inputs!$C$64/(1-Inputs!$C$64)))*Inputs!$C$72+Inputs!$C$62</f>
        <v>4317.56394075413</v>
      </c>
    </row>
    <row r="69" customFormat="false" ht="15" hidden="false" customHeight="false" outlineLevel="0" collapsed="false">
      <c r="B69" s="17" t="n">
        <v>0.00084</v>
      </c>
      <c r="C69" s="18" t="n">
        <f aca="false">((Inputs!$C$63-B69)/(Inputs!$C$64-B69))*Inputs!$C$68*Inputs!$C$59+((Inputs!$C$63-B69)/(Inputs!$C$64-B69))*Inputs!$C$60+((2*Inputs!$C$63-1)*LN(Inputs!$C$63/(1-Inputs!$C$63))+(((Inputs!$C$63-B69)/(Inputs!$C$64-B69))-1)*(2*B69-1)*LN(B69/(1-B69))-((Inputs!$C$63-B69)/(Inputs!$C$64-B69))*(2*Inputs!$C$64-1)*LN(Inputs!$C$64/(1-Inputs!$C$64)))*Inputs!$C$61+Inputs!$C$62</f>
        <v>4142.94086542287</v>
      </c>
      <c r="D69" s="18" t="n">
        <f aca="false">((Inputs!$C$63-B69)/(Inputs!$C$64-B69))*Inputs!$C$68*Inputs!$C$69+((Inputs!$C$63-B69)/(Inputs!$C$64-B69))*Inputs!$C$60+((2*Inputs!$C$63-1)*LN(Inputs!$C$63/(1-Inputs!$C$63))+(((Inputs!$C$63-B69)/(Inputs!$C$64-B69))-1)*(2*B69-1)*LN(B69/(1-B69))-((Inputs!$C$63-B69)/(Inputs!$C$64-B69))*(2*Inputs!$C$64-1)*LN(Inputs!$C$64/(1-Inputs!$C$64)))*Inputs!$C$70+Inputs!$C$62</f>
        <v>3410.51874102096</v>
      </c>
      <c r="E69" s="18" t="n">
        <f aca="false">((Inputs!$C$63-B69)/(Inputs!$C$64-B69))*Inputs!$C$68*Inputs!$C$71+((Inputs!$C$63-B69)/(Inputs!$C$64-B69))*Inputs!$C$60+((2*Inputs!$C$63-1)*LN(Inputs!$C$63/(1-Inputs!$C$63))+(((Inputs!$C$63-B69)/(Inputs!$C$64-B69))-1)*(2*B69-1)*LN(B69/(1-B69))-((Inputs!$C$63-B69)/(Inputs!$C$64-B69))*(2*Inputs!$C$64-1)*LN(Inputs!$C$64/(1-Inputs!$C$64)))*Inputs!$C$72+Inputs!$C$62</f>
        <v>4314.91802377725</v>
      </c>
    </row>
    <row r="70" customFormat="false" ht="15" hidden="false" customHeight="false" outlineLevel="0" collapsed="false">
      <c r="B70" s="17" t="n">
        <v>0.00085</v>
      </c>
      <c r="C70" s="18" t="n">
        <f aca="false">((Inputs!$C$63-B70)/(Inputs!$C$64-B70))*Inputs!$C$68*Inputs!$C$59+((Inputs!$C$63-B70)/(Inputs!$C$64-B70))*Inputs!$C$60+((2*Inputs!$C$63-1)*LN(Inputs!$C$63/(1-Inputs!$C$63))+(((Inputs!$C$63-B70)/(Inputs!$C$64-B70))-1)*(2*B70-1)*LN(B70/(1-B70))-((Inputs!$C$63-B70)/(Inputs!$C$64-B70))*(2*Inputs!$C$64-1)*LN(Inputs!$C$64/(1-Inputs!$C$64)))*Inputs!$C$61+Inputs!$C$62</f>
        <v>4136.82652009395</v>
      </c>
      <c r="D70" s="18" t="n">
        <f aca="false">((Inputs!$C$63-B70)/(Inputs!$C$64-B70))*Inputs!$C$68*Inputs!$C$69+((Inputs!$C$63-B70)/(Inputs!$C$64-B70))*Inputs!$C$60+((2*Inputs!$C$63-1)*LN(Inputs!$C$63/(1-Inputs!$C$63))+(((Inputs!$C$63-B70)/(Inputs!$C$64-B70))-1)*(2*B70-1)*LN(B70/(1-B70))-((Inputs!$C$63-B70)/(Inputs!$C$64-B70))*(2*Inputs!$C$64-1)*LN(Inputs!$C$64/(1-Inputs!$C$64)))*Inputs!$C$70+Inputs!$C$62</f>
        <v>3403.40051370417</v>
      </c>
      <c r="E70" s="18" t="n">
        <f aca="false">((Inputs!$C$63-B70)/(Inputs!$C$64-B70))*Inputs!$C$68*Inputs!$C$71+((Inputs!$C$63-B70)/(Inputs!$C$64-B70))*Inputs!$C$60+((2*Inputs!$C$63-1)*LN(Inputs!$C$63/(1-Inputs!$C$63))+(((Inputs!$C$63-B70)/(Inputs!$C$64-B70))-1)*(2*B70-1)*LN(B70/(1-B70))-((Inputs!$C$63-B70)/(Inputs!$C$64-B70))*(2*Inputs!$C$64-1)*LN(Inputs!$C$64/(1-Inputs!$C$64)))*Inputs!$C$72+Inputs!$C$62</f>
        <v>4312.36677118453</v>
      </c>
    </row>
    <row r="71" customFormat="false" ht="15" hidden="false" customHeight="false" outlineLevel="0" collapsed="false">
      <c r="B71" s="17" t="n">
        <v>0.00086</v>
      </c>
      <c r="C71" s="18" t="n">
        <f aca="false">((Inputs!$C$63-B71)/(Inputs!$C$64-B71))*Inputs!$C$68*Inputs!$C$59+((Inputs!$C$63-B71)/(Inputs!$C$64-B71))*Inputs!$C$60+((2*Inputs!$C$63-1)*LN(Inputs!$C$63/(1-Inputs!$C$63))+(((Inputs!$C$63-B71)/(Inputs!$C$64-B71))-1)*(2*B71-1)*LN(B71/(1-B71))-((Inputs!$C$63-B71)/(Inputs!$C$64-B71))*(2*Inputs!$C$64-1)*LN(Inputs!$C$64/(1-Inputs!$C$64)))*Inputs!$C$61+Inputs!$C$62</f>
        <v>4130.8355062495</v>
      </c>
      <c r="D71" s="18" t="n">
        <f aca="false">((Inputs!$C$63-B71)/(Inputs!$C$64-B71))*Inputs!$C$68*Inputs!$C$69+((Inputs!$C$63-B71)/(Inputs!$C$64-B71))*Inputs!$C$60+((2*Inputs!$C$63-1)*LN(Inputs!$C$63/(1-Inputs!$C$63))+(((Inputs!$C$63-B71)/(Inputs!$C$64-B71))-1)*(2*B71-1)*LN(B71/(1-B71))-((Inputs!$C$63-B71)/(Inputs!$C$64-B71))*(2*Inputs!$C$64-1)*LN(Inputs!$C$64/(1-Inputs!$C$64)))*Inputs!$C$70+Inputs!$C$62</f>
        <v>3396.4024054495</v>
      </c>
      <c r="E71" s="18" t="n">
        <f aca="false">((Inputs!$C$63-B71)/(Inputs!$C$64-B71))*Inputs!$C$68*Inputs!$C$71+((Inputs!$C$63-B71)/(Inputs!$C$64-B71))*Inputs!$C$60+((2*Inputs!$C$63-1)*LN(Inputs!$C$63/(1-Inputs!$C$63))+(((Inputs!$C$63-B71)/(Inputs!$C$64-B71))-1)*(2*B71-1)*LN(B71/(1-B71))-((Inputs!$C$63-B71)/(Inputs!$C$64-B71))*(2*Inputs!$C$64-1)*LN(Inputs!$C$64/(1-Inputs!$C$64)))*Inputs!$C$72+Inputs!$C$62</f>
        <v>4309.90822332906</v>
      </c>
    </row>
    <row r="72" customFormat="false" ht="15" hidden="false" customHeight="false" outlineLevel="0" collapsed="false">
      <c r="B72" s="17" t="n">
        <v>0.00087</v>
      </c>
      <c r="C72" s="18" t="n">
        <f aca="false">((Inputs!$C$63-B72)/(Inputs!$C$64-B72))*Inputs!$C$68*Inputs!$C$59+((Inputs!$C$63-B72)/(Inputs!$C$64-B72))*Inputs!$C$60+((2*Inputs!$C$63-1)*LN(Inputs!$C$63/(1-Inputs!$C$63))+(((Inputs!$C$63-B72)/(Inputs!$C$64-B72))-1)*(2*B72-1)*LN(B72/(1-B72))-((Inputs!$C$63-B72)/(Inputs!$C$64-B72))*(2*Inputs!$C$64-1)*LN(Inputs!$C$64/(1-Inputs!$C$64)))*Inputs!$C$61+Inputs!$C$62</f>
        <v>4124.96511023563</v>
      </c>
      <c r="D72" s="18" t="n">
        <f aca="false">((Inputs!$C$63-B72)/(Inputs!$C$64-B72))*Inputs!$C$68*Inputs!$C$69+((Inputs!$C$63-B72)/(Inputs!$C$64-B72))*Inputs!$C$60+((2*Inputs!$C$63-1)*LN(Inputs!$C$63/(1-Inputs!$C$63))+(((Inputs!$C$63-B72)/(Inputs!$C$64-B72))-1)*(2*B72-1)*LN(B72/(1-B72))-((Inputs!$C$63-B72)/(Inputs!$C$64-B72))*(2*Inputs!$C$64-1)*LN(Inputs!$C$64/(1-Inputs!$C$64)))*Inputs!$C$70+Inputs!$C$62</f>
        <v>3389.5216871587</v>
      </c>
      <c r="E72" s="18" t="n">
        <f aca="false">((Inputs!$C$63-B72)/(Inputs!$C$64-B72))*Inputs!$C$68*Inputs!$C$71+((Inputs!$C$63-B72)/(Inputs!$C$64-B72))*Inputs!$C$60+((2*Inputs!$C$63-1)*LN(Inputs!$C$63/(1-Inputs!$C$63))+(((Inputs!$C$63-B72)/(Inputs!$C$64-B72))-1)*(2*B72-1)*LN(B72/(1-B72))-((Inputs!$C$63-B72)/(Inputs!$C$64-B72))*(2*Inputs!$C$64-1)*LN(Inputs!$C$64/(1-Inputs!$C$64)))*Inputs!$C$72+Inputs!$C$62</f>
        <v>4307.54049184053</v>
      </c>
    </row>
    <row r="73" customFormat="false" ht="15" hidden="false" customHeight="false" outlineLevel="0" collapsed="false">
      <c r="B73" s="17" t="n">
        <v>0.00088</v>
      </c>
      <c r="C73" s="18" t="n">
        <f aca="false">((Inputs!$C$63-B73)/(Inputs!$C$64-B73))*Inputs!$C$68*Inputs!$C$59+((Inputs!$C$63-B73)/(Inputs!$C$64-B73))*Inputs!$C$60+((2*Inputs!$C$63-1)*LN(Inputs!$C$63/(1-Inputs!$C$63))+(((Inputs!$C$63-B73)/(Inputs!$C$64-B73))-1)*(2*B73-1)*LN(B73/(1-B73))-((Inputs!$C$63-B73)/(Inputs!$C$64-B73))*(2*Inputs!$C$64-1)*LN(Inputs!$C$64/(1-Inputs!$C$64)))*Inputs!$C$61+Inputs!$C$62</f>
        <v>4119.21271449927</v>
      </c>
      <c r="D73" s="18" t="n">
        <f aca="false">((Inputs!$C$63-B73)/(Inputs!$C$64-B73))*Inputs!$C$68*Inputs!$C$69+((Inputs!$C$63-B73)/(Inputs!$C$64-B73))*Inputs!$C$60+((2*Inputs!$C$63-1)*LN(Inputs!$C$63/(1-Inputs!$C$63))+(((Inputs!$C$63-B73)/(Inputs!$C$64-B73))-1)*(2*B73-1)*LN(B73/(1-B73))-((Inputs!$C$63-B73)/(Inputs!$C$64-B73))*(2*Inputs!$C$64-1)*LN(Inputs!$C$64/(1-Inputs!$C$64)))*Inputs!$C$70+Inputs!$C$62</f>
        <v>3382.75572573522</v>
      </c>
      <c r="E73" s="18" t="n">
        <f aca="false">((Inputs!$C$63-B73)/(Inputs!$C$64-B73))*Inputs!$C$68*Inputs!$C$71+((Inputs!$C$63-B73)/(Inputs!$C$64-B73))*Inputs!$C$60+((2*Inputs!$C$63-1)*LN(Inputs!$C$63/(1-Inputs!$C$63))+(((Inputs!$C$63-B73)/(Inputs!$C$64-B73))-1)*(2*B73-1)*LN(B73/(1-B73))-((Inputs!$C$63-B73)/(Inputs!$C$64-B73))*(2*Inputs!$C$64-1)*LN(Inputs!$C$64/(1-Inputs!$C$64)))*Inputs!$C$72+Inputs!$C$62</f>
        <v>4305.26175635885</v>
      </c>
    </row>
    <row r="74" customFormat="false" ht="15" hidden="false" customHeight="false" outlineLevel="0" collapsed="false">
      <c r="B74" s="17" t="n">
        <v>0.00089</v>
      </c>
      <c r="C74" s="18" t="n">
        <f aca="false">((Inputs!$C$63-B74)/(Inputs!$C$64-B74))*Inputs!$C$68*Inputs!$C$59+((Inputs!$C$63-B74)/(Inputs!$C$64-B74))*Inputs!$C$60+((2*Inputs!$C$63-1)*LN(Inputs!$C$63/(1-Inputs!$C$63))+(((Inputs!$C$63-B74)/(Inputs!$C$64-B74))-1)*(2*B74-1)*LN(B74/(1-B74))-((Inputs!$C$63-B74)/(Inputs!$C$64-B74))*(2*Inputs!$C$64-1)*LN(Inputs!$C$64/(1-Inputs!$C$64)))*Inputs!$C$61+Inputs!$C$62</f>
        <v>4113.57579322189</v>
      </c>
      <c r="D74" s="18" t="n">
        <f aca="false">((Inputs!$C$63-B74)/(Inputs!$C$64-B74))*Inputs!$C$68*Inputs!$C$69+((Inputs!$C$63-B74)/(Inputs!$C$64-B74))*Inputs!$C$60+((2*Inputs!$C$63-1)*LN(Inputs!$C$63/(1-Inputs!$C$63))+(((Inputs!$C$63-B74)/(Inputs!$C$64-B74))-1)*(2*B74-1)*LN(B74/(1-B74))-((Inputs!$C$63-B74)/(Inputs!$C$64-B74))*(2*Inputs!$C$64-1)*LN(Inputs!$C$64/(1-Inputs!$C$64)))*Inputs!$C$70+Inputs!$C$62</f>
        <v>3376.10197971706</v>
      </c>
      <c r="E74" s="18" t="n">
        <f aca="false">((Inputs!$C$63-B74)/(Inputs!$C$64-B74))*Inputs!$C$68*Inputs!$C$71+((Inputs!$C$63-B74)/(Inputs!$C$64-B74))*Inputs!$C$60+((2*Inputs!$C$63-1)*LN(Inputs!$C$63/(1-Inputs!$C$63))+(((Inputs!$C$63-B74)/(Inputs!$C$64-B74))-1)*(2*B74-1)*LN(B74/(1-B74))-((Inputs!$C$63-B74)/(Inputs!$C$64-B74))*(2*Inputs!$C$64-1)*LN(Inputs!$C$64/(1-Inputs!$C$64)))*Inputs!$C$72+Inputs!$C$62</f>
        <v>4303.07026145339</v>
      </c>
    </row>
    <row r="75" customFormat="false" ht="15" hidden="false" customHeight="false" outlineLevel="0" collapsed="false">
      <c r="B75" s="17" t="n">
        <v>0.0009</v>
      </c>
      <c r="C75" s="18" t="n">
        <f aca="false">((Inputs!$C$63-B75)/(Inputs!$C$64-B75))*Inputs!$C$68*Inputs!$C$59+((Inputs!$C$63-B75)/(Inputs!$C$64-B75))*Inputs!$C$60+((2*Inputs!$C$63-1)*LN(Inputs!$C$63/(1-Inputs!$C$63))+(((Inputs!$C$63-B75)/(Inputs!$C$64-B75))-1)*(2*B75-1)*LN(B75/(1-B75))-((Inputs!$C$63-B75)/(Inputs!$C$64-B75))*(2*Inputs!$C$64-1)*LN(Inputs!$C$64/(1-Inputs!$C$64)))*Inputs!$C$61+Inputs!$C$62</f>
        <v>4108.05190819848</v>
      </c>
      <c r="D75" s="18" t="n">
        <f aca="false">((Inputs!$C$63-B75)/(Inputs!$C$64-B75))*Inputs!$C$68*Inputs!$C$69+((Inputs!$C$63-B75)/(Inputs!$C$64-B75))*Inputs!$C$60+((2*Inputs!$C$63-1)*LN(Inputs!$C$63/(1-Inputs!$C$63))+(((Inputs!$C$63-B75)/(Inputs!$C$64-B75))-1)*(2*B75-1)*LN(B75/(1-B75))-((Inputs!$C$63-B75)/(Inputs!$C$64-B75))*(2*Inputs!$C$64-1)*LN(Inputs!$C$64/(1-Inputs!$C$64)))*Inputs!$C$70+Inputs!$C$62</f>
        <v>3369.557995155</v>
      </c>
      <c r="E75" s="18" t="n">
        <f aca="false">((Inputs!$C$63-B75)/(Inputs!$C$64-B75))*Inputs!$C$68*Inputs!$C$71+((Inputs!$C$63-B75)/(Inputs!$C$64-B75))*Inputs!$C$60+((2*Inputs!$C$63-1)*LN(Inputs!$C$63/(1-Inputs!$C$63))+(((Inputs!$C$63-B75)/(Inputs!$C$64-B75))-1)*(2*B75-1)*LN(B75/(1-B75))-((Inputs!$C$63-B75)/(Inputs!$C$64-B75))*(2*Inputs!$C$64-1)*LN(Inputs!$C$64/(1-Inputs!$C$64)))*Inputs!$C$72+Inputs!$C$62</f>
        <v>4300.96431371555</v>
      </c>
    </row>
    <row r="76" customFormat="false" ht="15" hidden="false" customHeight="false" outlineLevel="0" collapsed="false">
      <c r="B76" s="17" t="n">
        <v>0.00091</v>
      </c>
      <c r="C76" s="18" t="n">
        <f aca="false">((Inputs!$C$63-B76)/(Inputs!$C$64-B76))*Inputs!$C$68*Inputs!$C$59+((Inputs!$C$63-B76)/(Inputs!$C$64-B76))*Inputs!$C$60+((2*Inputs!$C$63-1)*LN(Inputs!$C$63/(1-Inputs!$C$63))+(((Inputs!$C$63-B76)/(Inputs!$C$64-B76))-1)*(2*B76-1)*LN(B76/(1-B76))-((Inputs!$C$63-B76)/(Inputs!$C$64-B76))*(2*Inputs!$C$64-1)*LN(Inputs!$C$64/(1-Inputs!$C$64)))*Inputs!$C$61+Inputs!$C$62</f>
        <v>4102.63870494568</v>
      </c>
      <c r="D76" s="18" t="n">
        <f aca="false">((Inputs!$C$63-B76)/(Inputs!$C$64-B76))*Inputs!$C$68*Inputs!$C$69+((Inputs!$C$63-B76)/(Inputs!$C$64-B76))*Inputs!$C$60+((2*Inputs!$C$63-1)*LN(Inputs!$C$63/(1-Inputs!$C$63))+(((Inputs!$C$63-B76)/(Inputs!$C$64-B76))-1)*(2*B76-1)*LN(B76/(1-B76))-((Inputs!$C$63-B76)/(Inputs!$C$64-B76))*(2*Inputs!$C$64-1)*LN(Inputs!$C$64/(1-Inputs!$C$64)))*Inputs!$C$70+Inputs!$C$62</f>
        <v>3363.12140171987</v>
      </c>
      <c r="E76" s="18" t="n">
        <f aca="false">((Inputs!$C$63-B76)/(Inputs!$C$64-B76))*Inputs!$C$68*Inputs!$C$71+((Inputs!$C$63-B76)/(Inputs!$C$64-B76))*Inputs!$C$60+((2*Inputs!$C$63-1)*LN(Inputs!$C$63/(1-Inputs!$C$63))+(((Inputs!$C$63-B76)/(Inputs!$C$64-B76))-1)*(2*B76-1)*LN(B76/(1-B76))-((Inputs!$C$63-B76)/(Inputs!$C$64-B76))*(2*Inputs!$C$64-1)*LN(Inputs!$C$64/(1-Inputs!$C$64)))*Inputs!$C$72+Inputs!$C$62</f>
        <v>4298.94227901289</v>
      </c>
    </row>
    <row r="77" customFormat="false" ht="15" hidden="false" customHeight="false" outlineLevel="0" collapsed="false">
      <c r="B77" s="17" t="n">
        <v>0.00092</v>
      </c>
      <c r="C77" s="18" t="n">
        <f aca="false">((Inputs!$C$63-B77)/(Inputs!$C$64-B77))*Inputs!$C$68*Inputs!$C$59+((Inputs!$C$63-B77)/(Inputs!$C$64-B77))*Inputs!$C$60+((2*Inputs!$C$63-1)*LN(Inputs!$C$63/(1-Inputs!$C$63))+(((Inputs!$C$63-B77)/(Inputs!$C$64-B77))-1)*(2*B77-1)*LN(B77/(1-B77))-((Inputs!$C$63-B77)/(Inputs!$C$64-B77))*(2*Inputs!$C$64-1)*LN(Inputs!$C$64/(1-Inputs!$C$64)))*Inputs!$C$61+Inputs!$C$62</f>
        <v>4097.33390902376</v>
      </c>
      <c r="D77" s="18" t="n">
        <f aca="false">((Inputs!$C$63-B77)/(Inputs!$C$64-B77))*Inputs!$C$68*Inputs!$C$69+((Inputs!$C$63-B77)/(Inputs!$C$64-B77))*Inputs!$C$60+((2*Inputs!$C$63-1)*LN(Inputs!$C$63/(1-Inputs!$C$63))+(((Inputs!$C$63-B77)/(Inputs!$C$64-B77))-1)*(2*B77-1)*LN(B77/(1-B77))-((Inputs!$C$63-B77)/(Inputs!$C$64-B77))*(2*Inputs!$C$64-1)*LN(Inputs!$C$64/(1-Inputs!$C$64)))*Inputs!$C$70+Inputs!$C$62</f>
        <v>3356.78990902376</v>
      </c>
      <c r="E77" s="18" t="n">
        <f aca="false">((Inputs!$C$63-B77)/(Inputs!$C$64-B77))*Inputs!$C$68*Inputs!$C$71+((Inputs!$C$63-B77)/(Inputs!$C$64-B77))*Inputs!$C$60+((2*Inputs!$C$63-1)*LN(Inputs!$C$63/(1-Inputs!$C$63))+(((Inputs!$C$63-B77)/(Inputs!$C$64-B77))-1)*(2*B77-1)*LN(B77/(1-B77))-((Inputs!$C$63-B77)/(Inputs!$C$64-B77))*(2*Inputs!$C$64-1)*LN(Inputs!$C$64/(1-Inputs!$C$64)))*Inputs!$C$72+Inputs!$C$62</f>
        <v>4297.00257989437</v>
      </c>
    </row>
    <row r="78" customFormat="false" ht="15" hidden="false" customHeight="false" outlineLevel="0" collapsed="false">
      <c r="B78" s="17" t="n">
        <v>0.00093</v>
      </c>
      <c r="C78" s="18" t="n">
        <f aca="false">((Inputs!$C$63-B78)/(Inputs!$C$64-B78))*Inputs!$C$68*Inputs!$C$59+((Inputs!$C$63-B78)/(Inputs!$C$64-B78))*Inputs!$C$60+((2*Inputs!$C$63-1)*LN(Inputs!$C$63/(1-Inputs!$C$63))+(((Inputs!$C$63-B78)/(Inputs!$C$64-B78))-1)*(2*B78-1)*LN(B78/(1-B78))-((Inputs!$C$63-B78)/(Inputs!$C$64-B78))*(2*Inputs!$C$64-1)*LN(Inputs!$C$64/(1-Inputs!$C$64)))*Inputs!$C$61+Inputs!$C$62</f>
        <v>4092.13532255871</v>
      </c>
      <c r="D78" s="18" t="n">
        <f aca="false">((Inputs!$C$63-B78)/(Inputs!$C$64-B78))*Inputs!$C$68*Inputs!$C$69+((Inputs!$C$63-B78)/(Inputs!$C$64-B78))*Inputs!$C$60+((2*Inputs!$C$63-1)*LN(Inputs!$C$63/(1-Inputs!$C$63))+(((Inputs!$C$63-B78)/(Inputs!$C$64-B78))-1)*(2*B78-1)*LN(B78/(1-B78))-((Inputs!$C$63-B78)/(Inputs!$C$64-B78))*(2*Inputs!$C$64-1)*LN(Inputs!$C$64/(1-Inputs!$C$64)))*Inputs!$C$70+Inputs!$C$62</f>
        <v>3350.56130314123</v>
      </c>
      <c r="E78" s="18" t="n">
        <f aca="false">((Inputs!$C$63-B78)/(Inputs!$C$64-B78))*Inputs!$C$68*Inputs!$C$71+((Inputs!$C$63-B78)/(Inputs!$C$64-B78))*Inputs!$C$60+((2*Inputs!$C$63-1)*LN(Inputs!$C$63/(1-Inputs!$C$63))+(((Inputs!$C$63-B78)/(Inputs!$C$64-B78))-1)*(2*B78-1)*LN(B78/(1-B78))-((Inputs!$C$63-B78)/(Inputs!$C$64-B78))*(2*Inputs!$C$64-1)*LN(Inputs!$C$64/(1-Inputs!$C$64)))*Inputs!$C$72+Inputs!$C$62</f>
        <v>4295.14369313681</v>
      </c>
    </row>
    <row r="79" customFormat="false" ht="15" hidden="false" customHeight="false" outlineLevel="0" collapsed="false">
      <c r="B79" s="17" t="n">
        <v>0.00094</v>
      </c>
      <c r="C79" s="18" t="n">
        <f aca="false">((Inputs!$C$63-B79)/(Inputs!$C$64-B79))*Inputs!$C$68*Inputs!$C$59+((Inputs!$C$63-B79)/(Inputs!$C$64-B79))*Inputs!$C$60+((2*Inputs!$C$63-1)*LN(Inputs!$C$63/(1-Inputs!$C$63))+(((Inputs!$C$63-B79)/(Inputs!$C$64-B79))-1)*(2*B79-1)*LN(B79/(1-B79))-((Inputs!$C$63-B79)/(Inputs!$C$64-B79))*(2*Inputs!$C$64-1)*LN(Inputs!$C$64/(1-Inputs!$C$64)))*Inputs!$C$61+Inputs!$C$62</f>
        <v>4087.04082095141</v>
      </c>
      <c r="D79" s="18" t="n">
        <f aca="false">((Inputs!$C$63-B79)/(Inputs!$C$64-B79))*Inputs!$C$68*Inputs!$C$69+((Inputs!$C$63-B79)/(Inputs!$C$64-B79))*Inputs!$C$60+((2*Inputs!$C$63-1)*LN(Inputs!$C$63/(1-Inputs!$C$63))+(((Inputs!$C$63-B79)/(Inputs!$C$64-B79))-1)*(2*B79-1)*LN(B79/(1-B79))-((Inputs!$C$63-B79)/(Inputs!$C$64-B79))*(2*Inputs!$C$64-1)*LN(Inputs!$C$64/(1-Inputs!$C$64)))*Inputs!$C$70+Inputs!$C$62</f>
        <v>3344.4334433177</v>
      </c>
      <c r="E79" s="18" t="n">
        <f aca="false">((Inputs!$C$63-B79)/(Inputs!$C$64-B79))*Inputs!$C$68*Inputs!$C$71+((Inputs!$C$63-B79)/(Inputs!$C$64-B79))*Inputs!$C$60+((2*Inputs!$C$63-1)*LN(Inputs!$C$63/(1-Inputs!$C$63))+(((Inputs!$C$63-B79)/(Inputs!$C$64-B79))-1)*(2*B79-1)*LN(B79/(1-B79))-((Inputs!$C$63-B79)/(Inputs!$C$64-B79))*(2*Inputs!$C$64-1)*LN(Inputs!$C$64/(1-Inputs!$C$64)))*Inputs!$C$72+Inputs!$C$62</f>
        <v>4293.36414742342</v>
      </c>
    </row>
    <row r="80" customFormat="false" ht="15" hidden="false" customHeight="false" outlineLevel="0" collapsed="false">
      <c r="B80" s="17" t="n">
        <v>0.00095</v>
      </c>
      <c r="C80" s="18" t="n">
        <f aca="false">((Inputs!$C$63-B80)/(Inputs!$C$64-B80))*Inputs!$C$68*Inputs!$C$59+((Inputs!$C$63-B80)/(Inputs!$C$64-B80))*Inputs!$C$60+((2*Inputs!$C$63-1)*LN(Inputs!$C$63/(1-Inputs!$C$63))+(((Inputs!$C$63-B80)/(Inputs!$C$64-B80))-1)*(2*B80-1)*LN(B80/(1-B80))-((Inputs!$C$63-B80)/(Inputs!$C$64-B80))*(2*Inputs!$C$64-1)*LN(Inputs!$C$64/(1-Inputs!$C$64)))*Inputs!$C$61+Inputs!$C$62</f>
        <v>4082.0483497621</v>
      </c>
      <c r="D80" s="18" t="n">
        <f aca="false">((Inputs!$C$63-B80)/(Inputs!$C$64-B80))*Inputs!$C$68*Inputs!$C$69+((Inputs!$C$63-B80)/(Inputs!$C$64-B80))*Inputs!$C$60+((2*Inputs!$C$63-1)*LN(Inputs!$C$63/(1-Inputs!$C$63))+(((Inputs!$C$63-B80)/(Inputs!$C$64-B80))-1)*(2*B80-1)*LN(B80/(1-B80))-((Inputs!$C$63-B80)/(Inputs!$C$64-B80))*(2*Inputs!$C$64-1)*LN(Inputs!$C$64/(1-Inputs!$C$64)))*Inputs!$C$70+Inputs!$C$62</f>
        <v>3338.40425885301</v>
      </c>
      <c r="E80" s="18" t="n">
        <f aca="false">((Inputs!$C$63-B80)/(Inputs!$C$64-B80))*Inputs!$C$68*Inputs!$C$71+((Inputs!$C$63-B80)/(Inputs!$C$64-B80))*Inputs!$C$60+((2*Inputs!$C$63-1)*LN(Inputs!$C$63/(1-Inputs!$C$63))+(((Inputs!$C$63-B80)/(Inputs!$C$64-B80))-1)*(2*B80-1)*LN(B80/(1-B80))-((Inputs!$C$63-B80)/(Inputs!$C$64-B80))*(2*Inputs!$C$64-1)*LN(Inputs!$C$64/(1-Inputs!$C$64)))*Inputs!$C$72+Inputs!$C$62</f>
        <v>4291.66252114605</v>
      </c>
    </row>
    <row r="81" customFormat="false" ht="15" hidden="false" customHeight="false" outlineLevel="0" collapsed="false">
      <c r="B81" s="17" t="n">
        <v>0.00096</v>
      </c>
      <c r="C81" s="18" t="n">
        <f aca="false">((Inputs!$C$63-B81)/(Inputs!$C$64-B81))*Inputs!$C$68*Inputs!$C$59+((Inputs!$C$63-B81)/(Inputs!$C$64-B81))*Inputs!$C$60+((2*Inputs!$C$63-1)*LN(Inputs!$C$63/(1-Inputs!$C$63))+(((Inputs!$C$63-B81)/(Inputs!$C$64-B81))-1)*(2*B81-1)*LN(B81/(1-B81))-((Inputs!$C$63-B81)/(Inputs!$C$64-B81))*(2*Inputs!$C$64-1)*LN(Inputs!$C$64/(1-Inputs!$C$64)))*Inputs!$C$61+Inputs!$C$62</f>
        <v>4077.15592175894</v>
      </c>
      <c r="D81" s="18" t="n">
        <f aca="false">((Inputs!$C$63-B81)/(Inputs!$C$64-B81))*Inputs!$C$68*Inputs!$C$69+((Inputs!$C$63-B81)/(Inputs!$C$64-B81))*Inputs!$C$60+((2*Inputs!$C$63-1)*LN(Inputs!$C$63/(1-Inputs!$C$63))+(((Inputs!$C$63-B81)/(Inputs!$C$64-B81))-1)*(2*B81-1)*LN(B81/(1-B81))-((Inputs!$C$63-B81)/(Inputs!$C$64-B81))*(2*Inputs!$C$64-1)*LN(Inputs!$C$64/(1-Inputs!$C$64)))*Inputs!$C$70+Inputs!$C$62</f>
        <v>3332.47174614919</v>
      </c>
      <c r="E81" s="18" t="n">
        <f aca="false">((Inputs!$C$63-B81)/(Inputs!$C$64-B81))*Inputs!$C$68*Inputs!$C$71+((Inputs!$C$63-B81)/(Inputs!$C$64-B81))*Inputs!$C$60+((2*Inputs!$C$63-1)*LN(Inputs!$C$63/(1-Inputs!$C$63))+(((Inputs!$C$63-B81)/(Inputs!$C$64-B81))-1)*(2*B81-1)*LN(B81/(1-B81))-((Inputs!$C$63-B81)/(Inputs!$C$64-B81))*(2*Inputs!$C$64-1)*LN(Inputs!$C$64/(1-Inputs!$C$64)))*Inputs!$C$72+Inputs!$C$62</f>
        <v>4290.03744032338</v>
      </c>
    </row>
    <row r="82" customFormat="false" ht="15" hidden="false" customHeight="false" outlineLevel="0" collapsed="false">
      <c r="B82" s="17" t="n">
        <v>0.00097</v>
      </c>
      <c r="C82" s="18" t="n">
        <f aca="false">((Inputs!$C$63-B82)/(Inputs!$C$64-B82))*Inputs!$C$68*Inputs!$C$59+((Inputs!$C$63-B82)/(Inputs!$C$64-B82))*Inputs!$C$60+((2*Inputs!$C$63-1)*LN(Inputs!$C$63/(1-Inputs!$C$63))+(((Inputs!$C$63-B82)/(Inputs!$C$64-B82))-1)*(2*B82-1)*LN(B82/(1-B82))-((Inputs!$C$63-B82)/(Inputs!$C$64-B82))*(2*Inputs!$C$64-1)*LN(Inputs!$C$64/(1-Inputs!$C$64)))*Inputs!$C$61+Inputs!$C$62</f>
        <v>4072.36161412056</v>
      </c>
      <c r="D82" s="18" t="n">
        <f aca="false">((Inputs!$C$63-B82)/(Inputs!$C$64-B82))*Inputs!$C$68*Inputs!$C$69+((Inputs!$C$63-B82)/(Inputs!$C$64-B82))*Inputs!$C$60+((2*Inputs!$C$63-1)*LN(Inputs!$C$63/(1-Inputs!$C$63))+(((Inputs!$C$63-B82)/(Inputs!$C$64-B82))-1)*(2*B82-1)*LN(B82/(1-B82))-((Inputs!$C$63-B82)/(Inputs!$C$64-B82))*(2*Inputs!$C$64-1)*LN(Inputs!$C$64/(1-Inputs!$C$64)))*Inputs!$C$70+Inputs!$C$62</f>
        <v>3326.63396591209</v>
      </c>
      <c r="E82" s="18" t="n">
        <f aca="false">((Inputs!$C$63-B82)/(Inputs!$C$64-B82))*Inputs!$C$68*Inputs!$C$71+((Inputs!$C$63-B82)/(Inputs!$C$64-B82))*Inputs!$C$60+((2*Inputs!$C$63-1)*LN(Inputs!$C$63/(1-Inputs!$C$63))+(((Inputs!$C$63-B82)/(Inputs!$C$64-B82))-1)*(2*B82-1)*LN(B82/(1-B82))-((Inputs!$C$63-B82)/(Inputs!$C$64-B82))*(2*Inputs!$C$64-1)*LN(Inputs!$C$64/(1-Inputs!$C$64)))*Inputs!$C$72+Inputs!$C$62</f>
        <v>4288.48757662774</v>
      </c>
    </row>
    <row r="83" customFormat="false" ht="15" hidden="false" customHeight="false" outlineLevel="0" collapsed="false">
      <c r="B83" s="17" t="n">
        <v>0.00098</v>
      </c>
      <c r="C83" s="18" t="n">
        <f aca="false">((Inputs!$C$63-B83)/(Inputs!$C$64-B83))*Inputs!$C$68*Inputs!$C$59+((Inputs!$C$63-B83)/(Inputs!$C$64-B83))*Inputs!$C$60+((2*Inputs!$C$63-1)*LN(Inputs!$C$63/(1-Inputs!$C$63))+(((Inputs!$C$63-B83)/(Inputs!$C$64-B83))-1)*(2*B83-1)*LN(B83/(1-B83))-((Inputs!$C$63-B83)/(Inputs!$C$64-B83))*(2*Inputs!$C$64-1)*LN(Inputs!$C$64/(1-Inputs!$C$64)))*Inputs!$C$61+Inputs!$C$62</f>
        <v>4067.66356578298</v>
      </c>
      <c r="D83" s="18" t="n">
        <f aca="false">((Inputs!$C$63-B83)/(Inputs!$C$64-B83))*Inputs!$C$68*Inputs!$C$69+((Inputs!$C$63-B83)/(Inputs!$C$64-B83))*Inputs!$C$60+((2*Inputs!$C$63-1)*LN(Inputs!$C$63/(1-Inputs!$C$63))+(((Inputs!$C$63-B83)/(Inputs!$C$64-B83))-1)*(2*B83-1)*LN(B83/(1-B83))-((Inputs!$C$63-B83)/(Inputs!$C$64-B83))*(2*Inputs!$C$64-1)*LN(Inputs!$C$64/(1-Inputs!$C$64)))*Inputs!$C$70+Inputs!$C$62</f>
        <v>3320.8890404975</v>
      </c>
      <c r="E83" s="18" t="n">
        <f aca="false">((Inputs!$C$63-B83)/(Inputs!$C$64-B83))*Inputs!$C$68*Inputs!$C$71+((Inputs!$C$63-B83)/(Inputs!$C$64-B83))*Inputs!$C$60+((2*Inputs!$C$63-1)*LN(Inputs!$C$63/(1-Inputs!$C$63))+(((Inputs!$C$63-B83)/(Inputs!$C$64-B83))-1)*(2*B83-1)*LN(B83/(1-B83))-((Inputs!$C$63-B83)/(Inputs!$C$64-B83))*(2*Inputs!$C$64-1)*LN(Inputs!$C$64/(1-Inputs!$C$64)))*Inputs!$C$72+Inputs!$C$62</f>
        <v>4287.01164551383</v>
      </c>
    </row>
    <row r="84" customFormat="false" ht="15" hidden="false" customHeight="false" outlineLevel="0" collapsed="false">
      <c r="B84" s="17" t="n">
        <v>0.00099</v>
      </c>
      <c r="C84" s="18" t="n">
        <f aca="false">((Inputs!$C$63-B84)/(Inputs!$C$64-B84))*Inputs!$C$68*Inputs!$C$59+((Inputs!$C$63-B84)/(Inputs!$C$64-B84))*Inputs!$C$60+((2*Inputs!$C$63-1)*LN(Inputs!$C$63/(1-Inputs!$C$63))+(((Inputs!$C$63-B84)/(Inputs!$C$64-B84))-1)*(2*B84-1)*LN(B84/(1-B84))-((Inputs!$C$63-B84)/(Inputs!$C$64-B84))*(2*Inputs!$C$64-1)*LN(Inputs!$C$64/(1-Inputs!$C$64)))*Inputs!$C$61+Inputs!$C$62</f>
        <v>4063.05997492214</v>
      </c>
      <c r="D84" s="18" t="n">
        <f aca="false">((Inputs!$C$63-B84)/(Inputs!$C$64-B84))*Inputs!$C$68*Inputs!$C$69+((Inputs!$C$63-B84)/(Inputs!$C$64-B84))*Inputs!$C$60+((2*Inputs!$C$63-1)*LN(Inputs!$C$63/(1-Inputs!$C$63))+(((Inputs!$C$63-B84)/(Inputs!$C$64-B84))-1)*(2*B84-1)*LN(B84/(1-B84))-((Inputs!$C$63-B84)/(Inputs!$C$64-B84))*(2*Inputs!$C$64-1)*LN(Inputs!$C$64/(1-Inputs!$C$64)))*Inputs!$C$70+Inputs!$C$62</f>
        <v>3315.23515139273</v>
      </c>
      <c r="E84" s="18" t="n">
        <f aca="false">((Inputs!$C$63-B84)/(Inputs!$C$64-B84))*Inputs!$C$68*Inputs!$C$71+((Inputs!$C$63-B84)/(Inputs!$C$64-B84))*Inputs!$C$60+((2*Inputs!$C$63-1)*LN(Inputs!$C$63/(1-Inputs!$C$63))+(((Inputs!$C$63-B84)/(Inputs!$C$64-B84))-1)*(2*B84-1)*LN(B84/(1-B84))-((Inputs!$C$63-B84)/(Inputs!$C$64-B84))*(2*Inputs!$C$64-1)*LN(Inputs!$C$64/(1-Inputs!$C$64)))*Inputs!$C$72+Inputs!$C$62</f>
        <v>4285.60840444331</v>
      </c>
    </row>
    <row r="85" customFormat="false" ht="15" hidden="false" customHeight="false" outlineLevel="0" collapsed="false">
      <c r="B85" s="17" t="n">
        <v>0.001</v>
      </c>
      <c r="C85" s="18" t="n">
        <f aca="false">((Inputs!$C$63-B85)/(Inputs!$C$64-B85))*Inputs!$C$68*Inputs!$C$59+((Inputs!$C$63-B85)/(Inputs!$C$64-B85))*Inputs!$C$60+((2*Inputs!$C$63-1)*LN(Inputs!$C$63/(1-Inputs!$C$63))+(((Inputs!$C$63-B85)/(Inputs!$C$64-B85))-1)*(2*B85-1)*LN(B85/(1-B85))-((Inputs!$C$63-B85)/(Inputs!$C$64-B85))*(2*Inputs!$C$64-1)*LN(Inputs!$C$64/(1-Inputs!$C$64)))*Inputs!$C$61+Inputs!$C$62</f>
        <v>4058.54909656387</v>
      </c>
      <c r="D85" s="18" t="n">
        <f aca="false">((Inputs!$C$63-B85)/(Inputs!$C$64-B85))*Inputs!$C$68*Inputs!$C$69+((Inputs!$C$63-B85)/(Inputs!$C$64-B85))*Inputs!$C$60+((2*Inputs!$C$63-1)*LN(Inputs!$C$63/(1-Inputs!$C$63))+(((Inputs!$C$63-B85)/(Inputs!$C$64-B85))-1)*(2*B85-1)*LN(B85/(1-B85))-((Inputs!$C$63-B85)/(Inputs!$C$64-B85))*(2*Inputs!$C$64-1)*LN(Inputs!$C$64/(1-Inputs!$C$64)))*Inputs!$C$70+Inputs!$C$62</f>
        <v>3309.67053682574</v>
      </c>
      <c r="E85" s="18" t="n">
        <f aca="false">((Inputs!$C$63-B85)/(Inputs!$C$64-B85))*Inputs!$C$68*Inputs!$C$71+((Inputs!$C$63-B85)/(Inputs!$C$64-B85))*Inputs!$C$60+((2*Inputs!$C$63-1)*LN(Inputs!$C$63/(1-Inputs!$C$63))+(((Inputs!$C$63-B85)/(Inputs!$C$64-B85))-1)*(2*B85-1)*LN(B85/(1-B85))-((Inputs!$C$63-B85)/(Inputs!$C$64-B85))*(2*Inputs!$C$64-1)*LN(Inputs!$C$64/(1-Inputs!$C$64)))*Inputs!$C$72+Inputs!$C$62</f>
        <v>4284.27665119922</v>
      </c>
    </row>
    <row r="86" customFormat="false" ht="15" hidden="false" customHeight="false" outlineLevel="0" collapsed="false">
      <c r="B86" s="17" t="n">
        <v>0.00101</v>
      </c>
      <c r="C86" s="18" t="n">
        <f aca="false">((Inputs!$C$63-B86)/(Inputs!$C$64-B86))*Inputs!$C$68*Inputs!$C$59+((Inputs!$C$63-B86)/(Inputs!$C$64-B86))*Inputs!$C$60+((2*Inputs!$C$63-1)*LN(Inputs!$C$63/(1-Inputs!$C$63))+(((Inputs!$C$63-B86)/(Inputs!$C$64-B86))-1)*(2*B86-1)*LN(B86/(1-B86))-((Inputs!$C$63-B86)/(Inputs!$C$64-B86))*(2*Inputs!$C$64-1)*LN(Inputs!$C$64/(1-Inputs!$C$64)))*Inputs!$C$61+Inputs!$C$62</f>
        <v>4054.12924031345</v>
      </c>
      <c r="D86" s="18" t="n">
        <f aca="false">((Inputs!$C$63-B86)/(Inputs!$C$64-B86))*Inputs!$C$68*Inputs!$C$69+((Inputs!$C$63-B86)/(Inputs!$C$64-B86))*Inputs!$C$60+((2*Inputs!$C$63-1)*LN(Inputs!$C$63/(1-Inputs!$C$63))+(((Inputs!$C$63-B86)/(Inputs!$C$64-B86))-1)*(2*B86-1)*LN(B86/(1-B86))-((Inputs!$C$63-B86)/(Inputs!$C$64-B86))*(2*Inputs!$C$64-1)*LN(Inputs!$C$64/(1-Inputs!$C$64)))*Inputs!$C$70+Inputs!$C$62</f>
        <v>3304.19348949378</v>
      </c>
      <c r="E86" s="18" t="n">
        <f aca="false">((Inputs!$C$63-B86)/(Inputs!$C$64-B86))*Inputs!$C$68*Inputs!$C$71+((Inputs!$C$63-B86)/(Inputs!$C$64-B86))*Inputs!$C$60+((2*Inputs!$C$63-1)*LN(Inputs!$C$63/(1-Inputs!$C$63))+(((Inputs!$C$63-B86)/(Inputs!$C$64-B86))-1)*(2*B86-1)*LN(B86/(1-B86))-((Inputs!$C$63-B86)/(Inputs!$C$64-B86))*(2*Inputs!$C$64-1)*LN(Inputs!$C$64/(1-Inputs!$C$64)))*Inputs!$C$72+Inputs!$C$62</f>
        <v>4283.0152222849</v>
      </c>
    </row>
    <row r="87" customFormat="false" ht="15" hidden="false" customHeight="false" outlineLevel="0" collapsed="false">
      <c r="B87" s="17" t="n">
        <v>0.00102</v>
      </c>
      <c r="C87" s="18" t="n">
        <f aca="false">((Inputs!$C$63-B87)/(Inputs!$C$64-B87))*Inputs!$C$68*Inputs!$C$59+((Inputs!$C$63-B87)/(Inputs!$C$64-B87))*Inputs!$C$60+((2*Inputs!$C$63-1)*LN(Inputs!$C$63/(1-Inputs!$C$63))+(((Inputs!$C$63-B87)/(Inputs!$C$64-B87))-1)*(2*B87-1)*LN(B87/(1-B87))-((Inputs!$C$63-B87)/(Inputs!$C$64-B87))*(2*Inputs!$C$64-1)*LN(Inputs!$C$64/(1-Inputs!$C$64)))*Inputs!$C$61+Inputs!$C$62</f>
        <v>4049.79876819799</v>
      </c>
      <c r="D87" s="18" t="n">
        <f aca="false">((Inputs!$C$63-B87)/(Inputs!$C$64-B87))*Inputs!$C$68*Inputs!$C$69+((Inputs!$C$63-B87)/(Inputs!$C$64-B87))*Inputs!$C$60+((2*Inputs!$C$63-1)*LN(Inputs!$C$63/(1-Inputs!$C$63))+(((Inputs!$C$63-B87)/(Inputs!$C$64-B87))-1)*(2*B87-1)*LN(B87/(1-B87))-((Inputs!$C$63-B87)/(Inputs!$C$64-B87))*(2*Inputs!$C$64-1)*LN(Inputs!$C$64/(1-Inputs!$C$64)))*Inputs!$C$70+Inputs!$C$62</f>
        <v>3298.80235440489</v>
      </c>
      <c r="E87" s="18" t="n">
        <f aca="false">((Inputs!$C$63-B87)/(Inputs!$C$64-B87))*Inputs!$C$68*Inputs!$C$71+((Inputs!$C$63-B87)/(Inputs!$C$64-B87))*Inputs!$C$60+((2*Inputs!$C$63-1)*LN(Inputs!$C$63/(1-Inputs!$C$63))+(((Inputs!$C$63-B87)/(Inputs!$C$64-B87))-1)*(2*B87-1)*LN(B87/(1-B87))-((Inputs!$C$63-B87)/(Inputs!$C$64-B87))*(2*Inputs!$C$64-1)*LN(Inputs!$C$64/(1-Inputs!$C$64)))*Inputs!$C$72+Inputs!$C$62</f>
        <v>4281.82299140258</v>
      </c>
    </row>
    <row r="88" customFormat="false" ht="15" hidden="false" customHeight="false" outlineLevel="0" collapsed="false">
      <c r="B88" s="17" t="n">
        <v>0.00103</v>
      </c>
      <c r="C88" s="18" t="n">
        <f aca="false">((Inputs!$C$63-B88)/(Inputs!$C$64-B88))*Inputs!$C$68*Inputs!$C$59+((Inputs!$C$63-B88)/(Inputs!$C$64-B88))*Inputs!$C$60+((2*Inputs!$C$63-1)*LN(Inputs!$C$63/(1-Inputs!$C$63))+(((Inputs!$C$63-B88)/(Inputs!$C$64-B88))-1)*(2*B88-1)*LN(B88/(1-B88))-((Inputs!$C$63-B88)/(Inputs!$C$64-B88))*(2*Inputs!$C$64-1)*LN(Inputs!$C$64/(1-Inputs!$C$64)))*Inputs!$C$61+Inputs!$C$62</f>
        <v>4045.55609261472</v>
      </c>
      <c r="D88" s="18" t="n">
        <f aca="false">((Inputs!$C$63-B88)/(Inputs!$C$64-B88))*Inputs!$C$68*Inputs!$C$69+((Inputs!$C$63-B88)/(Inputs!$C$64-B88))*Inputs!$C$60+((2*Inputs!$C$63-1)*LN(Inputs!$C$63/(1-Inputs!$C$63))+(((Inputs!$C$63-B88)/(Inputs!$C$64-B88))-1)*(2*B88-1)*LN(B88/(1-B88))-((Inputs!$C$63-B88)/(Inputs!$C$64-B88))*(2*Inputs!$C$64-1)*LN(Inputs!$C$64/(1-Inputs!$C$64)))*Inputs!$C$70+Inputs!$C$62</f>
        <v>3293.49552682525</v>
      </c>
      <c r="E88" s="18" t="n">
        <f aca="false">((Inputs!$C$63-B88)/(Inputs!$C$64-B88))*Inputs!$C$68*Inputs!$C$71+((Inputs!$C$63-B88)/(Inputs!$C$64-B88))*Inputs!$C$60+((2*Inputs!$C$63-1)*LN(Inputs!$C$63/(1-Inputs!$C$63))+(((Inputs!$C$63-B88)/(Inputs!$C$64-B88))-1)*(2*B88-1)*LN(B88/(1-B88))-((Inputs!$C$63-B88)/(Inputs!$C$64-B88))*(2*Inputs!$C$64-1)*LN(Inputs!$C$64/(1-Inputs!$C$64)))*Inputs!$C$72+Inputs!$C$62</f>
        <v>4280.69886800668</v>
      </c>
    </row>
    <row r="89" customFormat="false" ht="15" hidden="false" customHeight="false" outlineLevel="0" collapsed="false">
      <c r="B89" s="17" t="n">
        <v>0.00104</v>
      </c>
      <c r="C89" s="18" t="n">
        <f aca="false">((Inputs!$C$63-B89)/(Inputs!$C$64-B89))*Inputs!$C$68*Inputs!$C$59+((Inputs!$C$63-B89)/(Inputs!$C$64-B89))*Inputs!$C$60+((2*Inputs!$C$63-1)*LN(Inputs!$C$63/(1-Inputs!$C$63))+(((Inputs!$C$63-B89)/(Inputs!$C$64-B89))-1)*(2*B89-1)*LN(B89/(1-B89))-((Inputs!$C$63-B89)/(Inputs!$C$64-B89))*(2*Inputs!$C$64-1)*LN(Inputs!$C$64/(1-Inputs!$C$64)))*Inputs!$C$61+Inputs!$C$62</f>
        <v>4041.39967437919</v>
      </c>
      <c r="D89" s="18" t="n">
        <f aca="false">((Inputs!$C$63-B89)/(Inputs!$C$64-B89))*Inputs!$C$68*Inputs!$C$69+((Inputs!$C$63-B89)/(Inputs!$C$64-B89))*Inputs!$C$60+((2*Inputs!$C$63-1)*LN(Inputs!$C$63/(1-Inputs!$C$63))+(((Inputs!$C$63-B89)/(Inputs!$C$64-B89))-1)*(2*B89-1)*LN(B89/(1-B89))-((Inputs!$C$63-B89)/(Inputs!$C$64-B89))*(2*Inputs!$C$64-1)*LN(Inputs!$C$64/(1-Inputs!$C$64)))*Inputs!$C$70+Inputs!$C$62</f>
        <v>3288.27145032647</v>
      </c>
      <c r="E89" s="18" t="n">
        <f aca="false">((Inputs!$C$63-B89)/(Inputs!$C$64-B89))*Inputs!$C$68*Inputs!$C$71+((Inputs!$C$63-B89)/(Inputs!$C$64-B89))*Inputs!$C$60+((2*Inputs!$C$63-1)*LN(Inputs!$C$63/(1-Inputs!$C$63))+(((Inputs!$C$63-B89)/(Inputs!$C$64-B89))-1)*(2*B89-1)*LN(B89/(1-B89))-((Inputs!$C$63-B89)/(Inputs!$C$64-B89))*(2*Inputs!$C$64-1)*LN(Inputs!$C$64/(1-Inputs!$C$64)))*Inputs!$C$72+Inputs!$C$62</f>
        <v>4279.64179592771</v>
      </c>
    </row>
    <row r="90" customFormat="false" ht="15" hidden="false" customHeight="false" outlineLevel="0" collapsed="false">
      <c r="B90" s="17" t="n">
        <v>0.00105</v>
      </c>
      <c r="C90" s="18" t="n">
        <f aca="false">((Inputs!$C$63-B90)/(Inputs!$C$64-B90))*Inputs!$C$68*Inputs!$C$59+((Inputs!$C$63-B90)/(Inputs!$C$64-B90))*Inputs!$C$60+((2*Inputs!$C$63-1)*LN(Inputs!$C$63/(1-Inputs!$C$63))+(((Inputs!$C$63-B90)/(Inputs!$C$64-B90))-1)*(2*B90-1)*LN(B90/(1-B90))-((Inputs!$C$63-B90)/(Inputs!$C$64-B90))*(2*Inputs!$C$64-1)*LN(Inputs!$C$64/(1-Inputs!$C$64)))*Inputs!$C$61+Inputs!$C$62</f>
        <v>4037.32802086748</v>
      </c>
      <c r="D90" s="18" t="n">
        <f aca="false">((Inputs!$C$63-B90)/(Inputs!$C$64-B90))*Inputs!$C$68*Inputs!$C$69+((Inputs!$C$63-B90)/(Inputs!$C$64-B90))*Inputs!$C$60+((2*Inputs!$C$63-1)*LN(Inputs!$C$63/(1-Inputs!$C$63))+(((Inputs!$C$63-B90)/(Inputs!$C$64-B90))-1)*(2*B90-1)*LN(B90/(1-B90))-((Inputs!$C$63-B90)/(Inputs!$C$64-B90))*(2*Inputs!$C$64-1)*LN(Inputs!$C$64/(1-Inputs!$C$64)))*Inputs!$C$70+Inputs!$C$62</f>
        <v>3283.12861492689</v>
      </c>
      <c r="E90" s="18" t="n">
        <f aca="false">((Inputs!$C$63-B90)/(Inputs!$C$64-B90))*Inputs!$C$68*Inputs!$C$71+((Inputs!$C$63-B90)/(Inputs!$C$64-B90))*Inputs!$C$60+((2*Inputs!$C$63-1)*LN(Inputs!$C$63/(1-Inputs!$C$63))+(((Inputs!$C$63-B90)/(Inputs!$C$64-B90))-1)*(2*B90-1)*LN(B90/(1-B90))-((Inputs!$C$63-B90)/(Inputs!$C$64-B90))*(2*Inputs!$C$64-1)*LN(Inputs!$C$64/(1-Inputs!$C$64)))*Inputs!$C$72+Inputs!$C$62</f>
        <v>4278.65075206255</v>
      </c>
    </row>
    <row r="91" customFormat="false" ht="15" hidden="false" customHeight="false" outlineLevel="0" collapsed="false">
      <c r="B91" s="17" t="n">
        <v>0.00106</v>
      </c>
      <c r="C91" s="18" t="n">
        <f aca="false">((Inputs!$C$63-B91)/(Inputs!$C$64-B91))*Inputs!$C$68*Inputs!$C$59+((Inputs!$C$63-B91)/(Inputs!$C$64-B91))*Inputs!$C$60+((2*Inputs!$C$63-1)*LN(Inputs!$C$63/(1-Inputs!$C$63))+(((Inputs!$C$63-B91)/(Inputs!$C$64-B91))-1)*(2*B91-1)*LN(B91/(1-B91))-((Inputs!$C$63-B91)/(Inputs!$C$64-B91))*(2*Inputs!$C$64-1)*LN(Inputs!$C$64/(1-Inputs!$C$64)))*Inputs!$C$61+Inputs!$C$62</f>
        <v>4033.33968424729</v>
      </c>
      <c r="D91" s="18" t="n">
        <f aca="false">((Inputs!$C$63-B91)/(Inputs!$C$64-B91))*Inputs!$C$68*Inputs!$C$69+((Inputs!$C$63-B91)/(Inputs!$C$64-B91))*Inputs!$C$60+((2*Inputs!$C$63-1)*LN(Inputs!$C$63/(1-Inputs!$C$63))+(((Inputs!$C$63-B91)/(Inputs!$C$64-B91))-1)*(2*B91-1)*LN(B91/(1-B91))-((Inputs!$C$63-B91)/(Inputs!$C$64-B91))*(2*Inputs!$C$64-1)*LN(Inputs!$C$64/(1-Inputs!$C$64)))*Inputs!$C$70+Inputs!$C$62</f>
        <v>3278.06555532167</v>
      </c>
      <c r="E91" s="18" t="n">
        <f aca="false">((Inputs!$C$63-B91)/(Inputs!$C$64-B91))*Inputs!$C$68*Inputs!$C$71+((Inputs!$C$63-B91)/(Inputs!$C$64-B91))*Inputs!$C$60+((2*Inputs!$C$63-1)*LN(Inputs!$C$63/(1-Inputs!$C$63))+(((Inputs!$C$63-B91)/(Inputs!$C$64-B91))-1)*(2*B91-1)*LN(B91/(1-B91))-((Inputs!$C$63-B91)/(Inputs!$C$64-B91))*(2*Inputs!$C$64-1)*LN(Inputs!$C$64/(1-Inputs!$C$64)))*Inputs!$C$72+Inputs!$C$62</f>
        <v>4277.7247451274</v>
      </c>
    </row>
    <row r="92" customFormat="false" ht="15" hidden="false" customHeight="false" outlineLevel="0" collapsed="false">
      <c r="B92" s="17" t="n">
        <v>0.00107</v>
      </c>
      <c r="C92" s="18" t="n">
        <f aca="false">((Inputs!$C$63-B92)/(Inputs!$C$64-B92))*Inputs!$C$68*Inputs!$C$59+((Inputs!$C$63-B92)/(Inputs!$C$64-B92))*Inputs!$C$60+((2*Inputs!$C$63-1)*LN(Inputs!$C$63/(1-Inputs!$C$63))+(((Inputs!$C$63-B92)/(Inputs!$C$64-B92))-1)*(2*B92-1)*LN(B92/(1-B92))-((Inputs!$C$63-B92)/(Inputs!$C$64-B92))*(2*Inputs!$C$64-1)*LN(Inputs!$C$64/(1-Inputs!$C$64)))*Inputs!$C$61+Inputs!$C$62</f>
        <v>4029.43325979255</v>
      </c>
      <c r="D92" s="18" t="n">
        <f aca="false">((Inputs!$C$63-B92)/(Inputs!$C$64-B92))*Inputs!$C$68*Inputs!$C$69+((Inputs!$C$63-B92)/(Inputs!$C$64-B92))*Inputs!$C$60+((2*Inputs!$C$63-1)*LN(Inputs!$C$63/(1-Inputs!$C$63))+(((Inputs!$C$63-B92)/(Inputs!$C$64-B92))-1)*(2*B92-1)*LN(B92/(1-B92))-((Inputs!$C$63-B92)/(Inputs!$C$64-B92))*(2*Inputs!$C$64-1)*LN(Inputs!$C$64/(1-Inputs!$C$64)))*Inputs!$C$70+Inputs!$C$62</f>
        <v>3273.08084919652</v>
      </c>
      <c r="E92" s="18" t="n">
        <f aca="false">((Inputs!$C$63-B92)/(Inputs!$C$64-B92))*Inputs!$C$68*Inputs!$C$71+((Inputs!$C$63-B92)/(Inputs!$C$64-B92))*Inputs!$C$60+((2*Inputs!$C$63-1)*LN(Inputs!$C$63/(1-Inputs!$C$63))+(((Inputs!$C$63-B92)/(Inputs!$C$64-B92))-1)*(2*B92-1)*LN(B92/(1-B92))-((Inputs!$C$63-B92)/(Inputs!$C$64-B92))*(2*Inputs!$C$64-1)*LN(Inputs!$C$64/(1-Inputs!$C$64)))*Inputs!$C$72+Inputs!$C$62</f>
        <v>4276.86281446985</v>
      </c>
    </row>
    <row r="93" customFormat="false" ht="15" hidden="false" customHeight="false" outlineLevel="0" collapsed="false">
      <c r="B93" s="17" t="n">
        <v>0.00108</v>
      </c>
      <c r="C93" s="18" t="n">
        <f aca="false">((Inputs!$C$63-B93)/(Inputs!$C$64-B93))*Inputs!$C$68*Inputs!$C$59+((Inputs!$C$63-B93)/(Inputs!$C$64-B93))*Inputs!$C$60+((2*Inputs!$C$63-1)*LN(Inputs!$C$63/(1-Inputs!$C$63))+(((Inputs!$C$63-B93)/(Inputs!$C$64-B93))-1)*(2*B93-1)*LN(B93/(1-B93))-((Inputs!$C$63-B93)/(Inputs!$C$64-B93))*(2*Inputs!$C$64-1)*LN(Inputs!$C$64/(1-Inputs!$C$64)))*Inputs!$C$61+Inputs!$C$62</f>
        <v>4025.60738427721</v>
      </c>
      <c r="D93" s="18" t="n">
        <f aca="false">((Inputs!$C$63-B93)/(Inputs!$C$64-B93))*Inputs!$C$68*Inputs!$C$69+((Inputs!$C$63-B93)/(Inputs!$C$64-B93))*Inputs!$C$60+((2*Inputs!$C$63-1)*LN(Inputs!$C$63/(1-Inputs!$C$63))+(((Inputs!$C$63-B93)/(Inputs!$C$64-B93))-1)*(2*B93-1)*LN(B93/(1-B93))-((Inputs!$C$63-B93)/(Inputs!$C$64-B93))*(2*Inputs!$C$64-1)*LN(Inputs!$C$64/(1-Inputs!$C$64)))*Inputs!$C$70+Inputs!$C$62</f>
        <v>3268.17311562049</v>
      </c>
      <c r="E93" s="18" t="n">
        <f aca="false">((Inputs!$C$63-B93)/(Inputs!$C$64-B93))*Inputs!$C$68*Inputs!$C$71+((Inputs!$C$63-B93)/(Inputs!$C$64-B93))*Inputs!$C$60+((2*Inputs!$C$63-1)*LN(Inputs!$C$63/(1-Inputs!$C$63))+(((Inputs!$C$63-B93)/(Inputs!$C$64-B93))-1)*(2*B93-1)*LN(B93/(1-B93))-((Inputs!$C$63-B93)/(Inputs!$C$64-B93))*(2*Inputs!$C$64-1)*LN(Inputs!$C$64/(1-Inputs!$C$64)))*Inputs!$C$72+Inputs!$C$62</f>
        <v>4276.06402893668</v>
      </c>
    </row>
    <row r="94" customFormat="false" ht="15" hidden="false" customHeight="false" outlineLevel="0" collapsed="false">
      <c r="B94" s="17" t="n">
        <v>0.00109</v>
      </c>
      <c r="C94" s="18" t="n">
        <f aca="false">((Inputs!$C$63-B94)/(Inputs!$C$64-B94))*Inputs!$C$68*Inputs!$C$59+((Inputs!$C$63-B94)/(Inputs!$C$64-B94))*Inputs!$C$60+((2*Inputs!$C$63-1)*LN(Inputs!$C$63/(1-Inputs!$C$63))+(((Inputs!$C$63-B94)/(Inputs!$C$64-B94))-1)*(2*B94-1)*LN(B94/(1-B94))-((Inputs!$C$63-B94)/(Inputs!$C$64-B94))*(2*Inputs!$C$64-1)*LN(Inputs!$C$64/(1-Inputs!$C$64)))*Inputs!$C$61+Inputs!$C$62</f>
        <v>4021.86073444353</v>
      </c>
      <c r="D94" s="18" t="n">
        <f aca="false">((Inputs!$C$63-B94)/(Inputs!$C$64-B94))*Inputs!$C$68*Inputs!$C$69+((Inputs!$C$63-B94)/(Inputs!$C$64-B94))*Inputs!$C$60+((2*Inputs!$C$63-1)*LN(Inputs!$C$63/(1-Inputs!$C$63))+(((Inputs!$C$63-B94)/(Inputs!$C$64-B94))-1)*(2*B94-1)*LN(B94/(1-B94))-((Inputs!$C$63-B94)/(Inputs!$C$64-B94))*(2*Inputs!$C$64-1)*LN(Inputs!$C$64/(1-Inputs!$C$64)))*Inputs!$C$70+Inputs!$C$62</f>
        <v>3263.3410135133</v>
      </c>
      <c r="E94" s="18" t="n">
        <f aca="false">((Inputs!$C$63-B94)/(Inputs!$C$64-B94))*Inputs!$C$68*Inputs!$C$71+((Inputs!$C$63-B94)/(Inputs!$C$64-B94))*Inputs!$C$60+((2*Inputs!$C$63-1)*LN(Inputs!$C$63/(1-Inputs!$C$63))+(((Inputs!$C$63-B94)/(Inputs!$C$64-B94))-1)*(2*B94-1)*LN(B94/(1-B94))-((Inputs!$C$63-B94)/(Inputs!$C$64-B94))*(2*Inputs!$C$64-1)*LN(Inputs!$C$64/(1-Inputs!$C$64)))*Inputs!$C$72+Inputs!$C$62</f>
        <v>4275.32748579442</v>
      </c>
    </row>
    <row r="95" customFormat="false" ht="15" hidden="false" customHeight="false" outlineLevel="0" collapsed="false">
      <c r="B95" s="17" t="n">
        <v>0.0011</v>
      </c>
      <c r="C95" s="18" t="n">
        <f aca="false">((Inputs!$C$63-B95)/(Inputs!$C$64-B95))*Inputs!$C$68*Inputs!$C$59+((Inputs!$C$63-B95)/(Inputs!$C$64-B95))*Inputs!$C$60+((2*Inputs!$C$63-1)*LN(Inputs!$C$63/(1-Inputs!$C$63))+(((Inputs!$C$63-B95)/(Inputs!$C$64-B95))-1)*(2*B95-1)*LN(B95/(1-B95))-((Inputs!$C$63-B95)/(Inputs!$C$64-B95))*(2*Inputs!$C$64-1)*LN(Inputs!$C$64/(1-Inputs!$C$64)))*Inputs!$C$61+Inputs!$C$62</f>
        <v>4018.19202554102</v>
      </c>
      <c r="D95" s="18" t="n">
        <f aca="false">((Inputs!$C$63-B95)/(Inputs!$C$64-B95))*Inputs!$C$68*Inputs!$C$69+((Inputs!$C$63-B95)/(Inputs!$C$64-B95))*Inputs!$C$60+((2*Inputs!$C$63-1)*LN(Inputs!$C$63/(1-Inputs!$C$63))+(((Inputs!$C$63-B95)/(Inputs!$C$64-B95))-1)*(2*B95-1)*LN(B95/(1-B95))-((Inputs!$C$63-B95)/(Inputs!$C$64-B95))*(2*Inputs!$C$64-1)*LN(Inputs!$C$64/(1-Inputs!$C$64)))*Inputs!$C$70+Inputs!$C$62</f>
        <v>3258.58324018328</v>
      </c>
      <c r="E95" s="18" t="n">
        <f aca="false">((Inputs!$C$63-B95)/(Inputs!$C$64-B95))*Inputs!$C$68*Inputs!$C$71+((Inputs!$C$63-B95)/(Inputs!$C$64-B95))*Inputs!$C$60+((2*Inputs!$C$63-1)*LN(Inputs!$C$63/(1-Inputs!$C$63))+(((Inputs!$C$63-B95)/(Inputs!$C$64-B95))-1)*(2*B95-1)*LN(B95/(1-B95))-((Inputs!$C$63-B95)/(Inputs!$C$64-B95))*(2*Inputs!$C$64-1)*LN(Inputs!$C$64/(1-Inputs!$C$64)))*Inputs!$C$72+Inputs!$C$62</f>
        <v>4274.6523096997</v>
      </c>
    </row>
    <row r="96" customFormat="false" ht="15" hidden="false" customHeight="false" outlineLevel="0" collapsed="false">
      <c r="B96" s="17" t="n">
        <v>0.00111</v>
      </c>
      <c r="C96" s="18" t="n">
        <f aca="false">((Inputs!$C$63-B96)/(Inputs!$C$64-B96))*Inputs!$C$68*Inputs!$C$59+((Inputs!$C$63-B96)/(Inputs!$C$64-B96))*Inputs!$C$60+((2*Inputs!$C$63-1)*LN(Inputs!$C$63/(1-Inputs!$C$63))+(((Inputs!$C$63-B96)/(Inputs!$C$64-B96))-1)*(2*B96-1)*LN(B96/(1-B96))-((Inputs!$C$63-B96)/(Inputs!$C$64-B96))*(2*Inputs!$C$64-1)*LN(Inputs!$C$64/(1-Inputs!$C$64)))*Inputs!$C$61+Inputs!$C$62</f>
        <v>4014.6000099319</v>
      </c>
      <c r="D96" s="18" t="n">
        <f aca="false">((Inputs!$C$63-B96)/(Inputs!$C$64-B96))*Inputs!$C$68*Inputs!$C$69+((Inputs!$C$63-B96)/(Inputs!$C$64-B96))*Inputs!$C$60+((2*Inputs!$C$63-1)*LN(Inputs!$C$63/(1-Inputs!$C$63))+(((Inputs!$C$63-B96)/(Inputs!$C$64-B96))-1)*(2*B96-1)*LN(B96/(1-B96))-((Inputs!$C$63-B96)/(Inputs!$C$64-B96))*(2*Inputs!$C$64-1)*LN(Inputs!$C$64/(1-Inputs!$C$64)))*Inputs!$C$70+Inputs!$C$62</f>
        <v>3253.8985299319</v>
      </c>
      <c r="E96" s="18" t="n">
        <f aca="false">((Inputs!$C$63-B96)/(Inputs!$C$64-B96))*Inputs!$C$68*Inputs!$C$71+((Inputs!$C$63-B96)/(Inputs!$C$64-B96))*Inputs!$C$60+((2*Inputs!$C$63-1)*LN(Inputs!$C$63/(1-Inputs!$C$63))+(((Inputs!$C$63-B96)/(Inputs!$C$64-B96))-1)*(2*B96-1)*LN(B96/(1-B96))-((Inputs!$C$63-B96)/(Inputs!$C$64-B96))*(2*Inputs!$C$64-1)*LN(Inputs!$C$64/(1-Inputs!$C$64)))*Inputs!$C$72+Inputs!$C$62</f>
        <v>4274.03765171664</v>
      </c>
    </row>
    <row r="97" customFormat="false" ht="15" hidden="false" customHeight="false" outlineLevel="0" collapsed="false">
      <c r="B97" s="17" t="n">
        <v>0.00112</v>
      </c>
      <c r="C97" s="18" t="n">
        <f aca="false">((Inputs!$C$63-B97)/(Inputs!$C$64-B97))*Inputs!$C$68*Inputs!$C$59+((Inputs!$C$63-B97)/(Inputs!$C$64-B97))*Inputs!$C$60+((2*Inputs!$C$63-1)*LN(Inputs!$C$63/(1-Inputs!$C$63))+(((Inputs!$C$63-B97)/(Inputs!$C$64-B97))-1)*(2*B97-1)*LN(B97/(1-B97))-((Inputs!$C$63-B97)/(Inputs!$C$64-B97))*(2*Inputs!$C$64-1)*LN(Inputs!$C$64/(1-Inputs!$C$64)))*Inputs!$C$61+Inputs!$C$62</f>
        <v>4011.08347575983</v>
      </c>
      <c r="D97" s="18" t="n">
        <f aca="false">((Inputs!$C$63-B97)/(Inputs!$C$64-B97))*Inputs!$C$68*Inputs!$C$69+((Inputs!$C$63-B97)/(Inputs!$C$64-B97))*Inputs!$C$60+((2*Inputs!$C$63-1)*LN(Inputs!$C$63/(1-Inputs!$C$63))+(((Inputs!$C$63-B97)/(Inputs!$C$64-B97))-1)*(2*B97-1)*LN(B97/(1-B97))-((Inputs!$C$63-B97)/(Inputs!$C$64-B97))*(2*Inputs!$C$64-1)*LN(Inputs!$C$64/(1-Inputs!$C$64)))*Inputs!$C$70+Inputs!$C$62</f>
        <v>3249.28565272143</v>
      </c>
      <c r="E97" s="18" t="n">
        <f aca="false">((Inputs!$C$63-B97)/(Inputs!$C$64-B97))*Inputs!$C$68*Inputs!$C$71+((Inputs!$C$63-B97)/(Inputs!$C$64-B97))*Inputs!$C$60+((2*Inputs!$C$63-1)*LN(Inputs!$C$63/(1-Inputs!$C$63))+(((Inputs!$C$63-B97)/(Inputs!$C$64-B97))-1)*(2*B97-1)*LN(B97/(1-B97))-((Inputs!$C$63-B97)/(Inputs!$C$64-B97))*(2*Inputs!$C$64-1)*LN(Inputs!$C$64/(1-Inputs!$C$64)))*Inputs!$C$72+Inputs!$C$62</f>
        <v>4273.48268837883</v>
      </c>
    </row>
    <row r="98" customFormat="false" ht="15" hidden="false" customHeight="false" outlineLevel="0" collapsed="false">
      <c r="B98" s="17" t="n">
        <v>0.00113</v>
      </c>
      <c r="C98" s="18" t="n">
        <f aca="false">((Inputs!$C$63-B98)/(Inputs!$C$64-B98))*Inputs!$C$68*Inputs!$C$59+((Inputs!$C$63-B98)/(Inputs!$C$64-B98))*Inputs!$C$60+((2*Inputs!$C$63-1)*LN(Inputs!$C$63/(1-Inputs!$C$63))+(((Inputs!$C$63-B98)/(Inputs!$C$64-B98))-1)*(2*B98-1)*LN(B98/(1-B98))-((Inputs!$C$63-B98)/(Inputs!$C$64-B98))*(2*Inputs!$C$64-1)*LN(Inputs!$C$64/(1-Inputs!$C$64)))*Inputs!$C$61+Inputs!$C$62</f>
        <v>4007.64124567814</v>
      </c>
      <c r="D98" s="18" t="n">
        <f aca="false">((Inputs!$C$63-B98)/(Inputs!$C$64-B98))*Inputs!$C$68*Inputs!$C$69+((Inputs!$C$63-B98)/(Inputs!$C$64-B98))*Inputs!$C$60+((2*Inputs!$C$63-1)*LN(Inputs!$C$63/(1-Inputs!$C$63))+(((Inputs!$C$63-B98)/(Inputs!$C$64-B98))-1)*(2*B98-1)*LN(B98/(1-B98))-((Inputs!$C$63-B98)/(Inputs!$C$64-B98))*(2*Inputs!$C$64-1)*LN(Inputs!$C$64/(1-Inputs!$C$64)))*Inputs!$C$70+Inputs!$C$62</f>
        <v>3244.74341290222</v>
      </c>
      <c r="E98" s="18" t="n">
        <f aca="false">((Inputs!$C$63-B98)/(Inputs!$C$64-B98))*Inputs!$C$68*Inputs!$C$71+((Inputs!$C$63-B98)/(Inputs!$C$64-B98))*Inputs!$C$60+((2*Inputs!$C$63-1)*LN(Inputs!$C$63/(1-Inputs!$C$63))+(((Inputs!$C$63-B98)/(Inputs!$C$64-B98))-1)*(2*B98-1)*LN(B98/(1-B98))-((Inputs!$C$63-B98)/(Inputs!$C$64-B98))*(2*Inputs!$C$64-1)*LN(Inputs!$C$64/(1-Inputs!$C$64)))*Inputs!$C$72+Inputs!$C$62</f>
        <v>4272.98662079346</v>
      </c>
    </row>
    <row r="99" customFormat="false" ht="15" hidden="false" customHeight="false" outlineLevel="0" collapsed="false">
      <c r="B99" s="17" t="n">
        <v>0.00114</v>
      </c>
      <c r="C99" s="18" t="n">
        <f aca="false">((Inputs!$C$63-B99)/(Inputs!$C$64-B99))*Inputs!$C$68*Inputs!$C$59+((Inputs!$C$63-B99)/(Inputs!$C$64-B99))*Inputs!$C$60+((2*Inputs!$C$63-1)*LN(Inputs!$C$63/(1-Inputs!$C$63))+(((Inputs!$C$63-B99)/(Inputs!$C$64-B99))-1)*(2*B99-1)*LN(B99/(1-B99))-((Inputs!$C$63-B99)/(Inputs!$C$64-B99))*(2*Inputs!$C$64-1)*LN(Inputs!$C$64/(1-Inputs!$C$64)))*Inputs!$C$61+Inputs!$C$62</f>
        <v>4004.27217563476</v>
      </c>
      <c r="D99" s="18" t="n">
        <f aca="false">((Inputs!$C$63-B99)/(Inputs!$C$64-B99))*Inputs!$C$68*Inputs!$C$69+((Inputs!$C$63-B99)/(Inputs!$C$64-B99))*Inputs!$C$60+((2*Inputs!$C$63-1)*LN(Inputs!$C$63/(1-Inputs!$C$63))+(((Inputs!$C$63-B99)/(Inputs!$C$64-B99))-1)*(2*B99-1)*LN(B99/(1-B99))-((Inputs!$C$63-B99)/(Inputs!$C$64-B99))*(2*Inputs!$C$64-1)*LN(Inputs!$C$64/(1-Inputs!$C$64)))*Inputs!$C$70+Inputs!$C$62</f>
        <v>3240.27064799657</v>
      </c>
      <c r="E99" s="18" t="n">
        <f aca="false">((Inputs!$C$63-B99)/(Inputs!$C$64-B99))*Inputs!$C$68*Inputs!$C$71+((Inputs!$C$63-B99)/(Inputs!$C$64-B99))*Inputs!$C$60+((2*Inputs!$C$63-1)*LN(Inputs!$C$63/(1-Inputs!$C$63))+(((Inputs!$C$63-B99)/(Inputs!$C$64-B99))-1)*(2*B99-1)*LN(B99/(1-B99))-((Inputs!$C$63-B99)/(Inputs!$C$64-B99))*(2*Inputs!$C$64-1)*LN(Inputs!$C$64/(1-Inputs!$C$64)))*Inputs!$C$72+Inputs!$C$62</f>
        <v>4272.54867378534</v>
      </c>
    </row>
    <row r="100" customFormat="false" ht="15" hidden="false" customHeight="false" outlineLevel="0" collapsed="false">
      <c r="B100" s="17" t="n">
        <v>0.00115</v>
      </c>
      <c r="C100" s="18" t="n">
        <f aca="false">((Inputs!$C$63-B100)/(Inputs!$C$64-B100))*Inputs!$C$68*Inputs!$C$59+((Inputs!$C$63-B100)/(Inputs!$C$64-B100))*Inputs!$C$60+((2*Inputs!$C$63-1)*LN(Inputs!$C$63/(1-Inputs!$C$63))+(((Inputs!$C$63-B100)/(Inputs!$C$64-B100))-1)*(2*B100-1)*LN(B100/(1-B100))-((Inputs!$C$63-B100)/(Inputs!$C$64-B100))*(2*Inputs!$C$64-1)*LN(Inputs!$C$64/(1-Inputs!$C$64)))*Inputs!$C$61+Inputs!$C$62</f>
        <v>4000.9751537106</v>
      </c>
      <c r="D100" s="18" t="n">
        <f aca="false">((Inputs!$C$63-B100)/(Inputs!$C$64-B100))*Inputs!$C$68*Inputs!$C$69+((Inputs!$C$63-B100)/(Inputs!$C$64-B100))*Inputs!$C$60+((2*Inputs!$C$63-1)*LN(Inputs!$C$63/(1-Inputs!$C$63))+(((Inputs!$C$63-B100)/(Inputs!$C$64-B100))-1)*(2*B100-1)*LN(B100/(1-B100))-((Inputs!$C$63-B100)/(Inputs!$C$64-B100))*(2*Inputs!$C$64-1)*LN(Inputs!$C$64/(1-Inputs!$C$64)))*Inputs!$C$70+Inputs!$C$62</f>
        <v>3235.8662275361</v>
      </c>
      <c r="E100" s="18" t="n">
        <f aca="false">((Inputs!$C$63-B100)/(Inputs!$C$64-B100))*Inputs!$C$68*Inputs!$C$71+((Inputs!$C$63-B100)/(Inputs!$C$64-B100))*Inputs!$C$60+((2*Inputs!$C$63-1)*LN(Inputs!$C$63/(1-Inputs!$C$63))+(((Inputs!$C$63-B100)/(Inputs!$C$64-B100))-1)*(2*B100-1)*LN(B100/(1-B100))-((Inputs!$C$63-B100)/(Inputs!$C$64-B100))*(2*Inputs!$C$64-1)*LN(Inputs!$C$64/(1-Inputs!$C$64)))*Inputs!$C$72+Inputs!$C$62</f>
        <v>4272.16809507878</v>
      </c>
    </row>
    <row r="101" customFormat="false" ht="15" hidden="false" customHeight="false" outlineLevel="0" collapsed="false">
      <c r="B101" s="17" t="n">
        <v>0.00116</v>
      </c>
      <c r="C101" s="18" t="n">
        <f aca="false">((Inputs!$C$63-B101)/(Inputs!$C$64-B101))*Inputs!$C$68*Inputs!$C$59+((Inputs!$C$63-B101)/(Inputs!$C$64-B101))*Inputs!$C$60+((2*Inputs!$C$63-1)*LN(Inputs!$C$63/(1-Inputs!$C$63))+(((Inputs!$C$63-B101)/(Inputs!$C$64-B101))-1)*(2*B101-1)*LN(B101/(1-B101))-((Inputs!$C$63-B101)/(Inputs!$C$64-B101))*(2*Inputs!$C$64-1)*LN(Inputs!$C$64/(1-Inputs!$C$64)))*Inputs!$C$61+Inputs!$C$62</f>
        <v>3997.74909900872</v>
      </c>
      <c r="D101" s="18" t="n">
        <f aca="false">((Inputs!$C$63-B101)/(Inputs!$C$64-B101))*Inputs!$C$68*Inputs!$C$69+((Inputs!$C$63-B101)/(Inputs!$C$64-B101))*Inputs!$C$60+((2*Inputs!$C$63-1)*LN(Inputs!$C$63/(1-Inputs!$C$63))+(((Inputs!$C$63-B101)/(Inputs!$C$64-B101))-1)*(2*B101-1)*LN(B101/(1-B101))-((Inputs!$C$63-B101)/(Inputs!$C$64-B101))*(2*Inputs!$C$64-1)*LN(Inputs!$C$64/(1-Inputs!$C$64)))*Inputs!$C$70+Inputs!$C$62</f>
        <v>3231.52905194989</v>
      </c>
      <c r="E101" s="18" t="n">
        <f aca="false">((Inputs!$C$63-B101)/(Inputs!$C$64-B101))*Inputs!$C$68*Inputs!$C$71+((Inputs!$C$63-B101)/(Inputs!$C$64-B101))*Inputs!$C$60+((2*Inputs!$C$63-1)*LN(Inputs!$C$63/(1-Inputs!$C$63))+(((Inputs!$C$63-B101)/(Inputs!$C$64-B101))-1)*(2*B101-1)*LN(B101/(1-B101))-((Inputs!$C$63-B101)/(Inputs!$C$64-B101))*(2*Inputs!$C$64-1)*LN(Inputs!$C$64/(1-Inputs!$C$64)))*Inputs!$C$72+Inputs!$C$62</f>
        <v>4271.8441545153</v>
      </c>
    </row>
    <row r="102" customFormat="false" ht="15" hidden="false" customHeight="false" outlineLevel="0" collapsed="false">
      <c r="B102" s="17" t="n">
        <v>0.00117</v>
      </c>
      <c r="C102" s="18" t="n">
        <f aca="false">((Inputs!$C$63-B102)/(Inputs!$C$64-B102))*Inputs!$C$68*Inputs!$C$59+((Inputs!$C$63-B102)/(Inputs!$C$64-B102))*Inputs!$C$60+((2*Inputs!$C$63-1)*LN(Inputs!$C$63/(1-Inputs!$C$63))+(((Inputs!$C$63-B102)/(Inputs!$C$64-B102))-1)*(2*B102-1)*LN(B102/(1-B102))-((Inputs!$C$63-B102)/(Inputs!$C$64-B102))*(2*Inputs!$C$64-1)*LN(Inputs!$C$64/(1-Inputs!$C$64)))*Inputs!$C$61+Inputs!$C$62</f>
        <v>3994.59296059167</v>
      </c>
      <c r="D102" s="18" t="n">
        <f aca="false">((Inputs!$C$63-B102)/(Inputs!$C$64-B102))*Inputs!$C$68*Inputs!$C$69+((Inputs!$C$63-B102)/(Inputs!$C$64-B102))*Inputs!$C$60+((2*Inputs!$C$63-1)*LN(Inputs!$C$63/(1-Inputs!$C$63))+(((Inputs!$C$63-B102)/(Inputs!$C$64-B102))-1)*(2*B102-1)*LN(B102/(1-B102))-((Inputs!$C$63-B102)/(Inputs!$C$64-B102))*(2*Inputs!$C$64-1)*LN(Inputs!$C$64/(1-Inputs!$C$64)))*Inputs!$C$70+Inputs!$C$62</f>
        <v>3227.25805150076</v>
      </c>
      <c r="E102" s="18" t="n">
        <f aca="false">((Inputs!$C$63-B102)/(Inputs!$C$64-B102))*Inputs!$C$68*Inputs!$C$71+((Inputs!$C$63-B102)/(Inputs!$C$64-B102))*Inputs!$C$60+((2*Inputs!$C$63-1)*LN(Inputs!$C$63/(1-Inputs!$C$63))+(((Inputs!$C$63-B102)/(Inputs!$C$64-B102))-1)*(2*B102-1)*LN(B102/(1-B102))-((Inputs!$C$63-B102)/(Inputs!$C$64-B102))*(2*Inputs!$C$64-1)*LN(Inputs!$C$64/(1-Inputs!$C$64)))*Inputs!$C$72+Inputs!$C$62</f>
        <v>4271.57614330535</v>
      </c>
    </row>
    <row r="103" customFormat="false" ht="15" hidden="false" customHeight="false" outlineLevel="0" collapsed="false">
      <c r="B103" s="17" t="n">
        <v>0.00118</v>
      </c>
      <c r="C103" s="18" t="n">
        <f aca="false">((Inputs!$C$63-B103)/(Inputs!$C$64-B103))*Inputs!$C$68*Inputs!$C$59+((Inputs!$C$63-B103)/(Inputs!$C$64-B103))*Inputs!$C$60+((2*Inputs!$C$63-1)*LN(Inputs!$C$63/(1-Inputs!$C$63))+(((Inputs!$C$63-B103)/(Inputs!$C$64-B103))-1)*(2*B103-1)*LN(B103/(1-B103))-((Inputs!$C$63-B103)/(Inputs!$C$64-B103))*(2*Inputs!$C$64-1)*LN(Inputs!$C$64/(1-Inputs!$C$64)))*Inputs!$C$61+Inputs!$C$62</f>
        <v>3991.50571646448</v>
      </c>
      <c r="D103" s="18" t="n">
        <f aca="false">((Inputs!$C$63-B103)/(Inputs!$C$64-B103))*Inputs!$C$68*Inputs!$C$69+((Inputs!$C$63-B103)/(Inputs!$C$64-B103))*Inputs!$C$60+((2*Inputs!$C$63-1)*LN(Inputs!$C$63/(1-Inputs!$C$63))+(((Inputs!$C$63-B103)/(Inputs!$C$64-B103))-1)*(2*B103-1)*LN(B103/(1-B103))-((Inputs!$C$63-B103)/(Inputs!$C$64-B103))*(2*Inputs!$C$64-1)*LN(Inputs!$C$64/(1-Inputs!$C$64)))*Inputs!$C$70+Inputs!$C$62</f>
        <v>3223.05218526718</v>
      </c>
      <c r="E103" s="18" t="n">
        <f aca="false">((Inputs!$C$63-B103)/(Inputs!$C$64-B103))*Inputs!$C$68*Inputs!$C$71+((Inputs!$C$63-B103)/(Inputs!$C$64-B103))*Inputs!$C$60+((2*Inputs!$C$63-1)*LN(Inputs!$C$63/(1-Inputs!$C$63))+(((Inputs!$C$63-B103)/(Inputs!$C$64-B103))-1)*(2*B103-1)*LN(B103/(1-B103))-((Inputs!$C$63-B103)/(Inputs!$C$64-B103))*(2*Inputs!$C$64-1)*LN(Inputs!$C$64/(1-Inputs!$C$64)))*Inputs!$C$72+Inputs!$C$62</f>
        <v>4271.3633733123</v>
      </c>
    </row>
    <row r="104" customFormat="false" ht="15" hidden="false" customHeight="false" outlineLevel="0" collapsed="false">
      <c r="B104" s="17" t="n">
        <v>0.00119</v>
      </c>
      <c r="C104" s="18" t="n">
        <f aca="false">((Inputs!$C$63-B104)/(Inputs!$C$64-B104))*Inputs!$C$68*Inputs!$C$59+((Inputs!$C$63-B104)/(Inputs!$C$64-B104))*Inputs!$C$60+((2*Inputs!$C$63-1)*LN(Inputs!$C$63/(1-Inputs!$C$63))+(((Inputs!$C$63-B104)/(Inputs!$C$64-B104))-1)*(2*B104-1)*LN(B104/(1-B104))-((Inputs!$C$63-B104)/(Inputs!$C$64-B104))*(2*Inputs!$C$64-1)*LN(Inputs!$C$64/(1-Inputs!$C$64)))*Inputs!$C$61+Inputs!$C$62</f>
        <v>3988.48637260098</v>
      </c>
      <c r="D104" s="18" t="n">
        <f aca="false">((Inputs!$C$63-B104)/(Inputs!$C$64-B104))*Inputs!$C$68*Inputs!$C$69+((Inputs!$C$63-B104)/(Inputs!$C$64-B104))*Inputs!$C$60+((2*Inputs!$C$63-1)*LN(Inputs!$C$63/(1-Inputs!$C$63))+(((Inputs!$C$63-B104)/(Inputs!$C$64-B104))-1)*(2*B104-1)*LN(B104/(1-B104))-((Inputs!$C$63-B104)/(Inputs!$C$64-B104))*(2*Inputs!$C$64-1)*LN(Inputs!$C$64/(1-Inputs!$C$64)))*Inputs!$C$70+Inputs!$C$62</f>
        <v>3218.91044016855</v>
      </c>
      <c r="E104" s="18" t="n">
        <f aca="false">((Inputs!$C$63-B104)/(Inputs!$C$64-B104))*Inputs!$C$68*Inputs!$C$71+((Inputs!$C$63-B104)/(Inputs!$C$64-B104))*Inputs!$C$60+((2*Inputs!$C$63-1)*LN(Inputs!$C$63/(1-Inputs!$C$63))+(((Inputs!$C$63-B104)/(Inputs!$C$64-B104))-1)*(2*B104-1)*LN(B104/(1-B104))-((Inputs!$C$63-B104)/(Inputs!$C$64-B104))*(2*Inputs!$C$64-1)*LN(Inputs!$C$64/(1-Inputs!$C$64)))*Inputs!$C$72+Inputs!$C$62</f>
        <v>4271.20517636699</v>
      </c>
    </row>
    <row r="105" customFormat="false" ht="15" hidden="false" customHeight="false" outlineLevel="0" collapsed="false">
      <c r="B105" s="17" t="n">
        <v>0.0012</v>
      </c>
      <c r="C105" s="18" t="n">
        <f aca="false">((Inputs!$C$63-B105)/(Inputs!$C$64-B105))*Inputs!$C$68*Inputs!$C$59+((Inputs!$C$63-B105)/(Inputs!$C$64-B105))*Inputs!$C$60+((2*Inputs!$C$63-1)*LN(Inputs!$C$63/(1-Inputs!$C$63))+(((Inputs!$C$63-B105)/(Inputs!$C$64-B105))-1)*(2*B105-1)*LN(B105/(1-B105))-((Inputs!$C$63-B105)/(Inputs!$C$64-B105))*(2*Inputs!$C$64-1)*LN(Inputs!$C$64/(1-Inputs!$C$64)))*Inputs!$C$61+Inputs!$C$62</f>
        <v>3985.5339620113</v>
      </c>
      <c r="D105" s="18" t="n">
        <f aca="false">((Inputs!$C$63-B105)/(Inputs!$C$64-B105))*Inputs!$C$68*Inputs!$C$69+((Inputs!$C$63-B105)/(Inputs!$C$64-B105))*Inputs!$C$60+((2*Inputs!$C$63-1)*LN(Inputs!$C$63/(1-Inputs!$C$63))+(((Inputs!$C$63-B105)/(Inputs!$C$64-B105))-1)*(2*B105-1)*LN(B105/(1-B105))-((Inputs!$C$63-B105)/(Inputs!$C$64-B105))*(2*Inputs!$C$64-1)*LN(Inputs!$C$64/(1-Inputs!$C$64)))*Inputs!$C$70+Inputs!$C$62</f>
        <v>3214.83183003161</v>
      </c>
      <c r="E105" s="18" t="n">
        <f aca="false">((Inputs!$C$63-B105)/(Inputs!$C$64-B105))*Inputs!$C$68*Inputs!$C$71+((Inputs!$C$63-B105)/(Inputs!$C$64-B105))*Inputs!$C$60+((2*Inputs!$C$63-1)*LN(Inputs!$C$63/(1-Inputs!$C$63))+(((Inputs!$C$63-B105)/(Inputs!$C$64-B105))-1)*(2*B105-1)*LN(B105/(1-B105))-((Inputs!$C$63-B105)/(Inputs!$C$64-B105))*(2*Inputs!$C$64-1)*LN(Inputs!$C$64/(1-Inputs!$C$64)))*Inputs!$C$72+Inputs!$C$62</f>
        <v>4271.10090361144</v>
      </c>
    </row>
    <row r="106" customFormat="false" ht="15" hidden="false" customHeight="false" outlineLevel="0" collapsed="false">
      <c r="B106" s="17" t="n">
        <v>0.00121</v>
      </c>
      <c r="C106" s="18" t="n">
        <f aca="false">((Inputs!$C$63-B106)/(Inputs!$C$64-B106))*Inputs!$C$68*Inputs!$C$59+((Inputs!$C$63-B106)/(Inputs!$C$64-B106))*Inputs!$C$60+((2*Inputs!$C$63-1)*LN(Inputs!$C$63/(1-Inputs!$C$63))+(((Inputs!$C$63-B106)/(Inputs!$C$64-B106))-1)*(2*B106-1)*LN(B106/(1-B106))-((Inputs!$C$63-B106)/(Inputs!$C$64-B106))*(2*Inputs!$C$64-1)*LN(Inputs!$C$64/(1-Inputs!$C$64)))*Inputs!$C$61+Inputs!$C$62</f>
        <v>3982.64754384849</v>
      </c>
      <c r="D106" s="18" t="n">
        <f aca="false">((Inputs!$C$63-B106)/(Inputs!$C$64-B106))*Inputs!$C$68*Inputs!$C$69+((Inputs!$C$63-B106)/(Inputs!$C$64-B106))*Inputs!$C$60+((2*Inputs!$C$63-1)*LN(Inputs!$C$63/(1-Inputs!$C$63))+(((Inputs!$C$63-B106)/(Inputs!$C$64-B106))-1)*(2*B106-1)*LN(B106/(1-B106))-((Inputs!$C$63-B106)/(Inputs!$C$64-B106))*(2*Inputs!$C$64-1)*LN(Inputs!$C$64/(1-Inputs!$C$64)))*Inputs!$C$70+Inputs!$C$62</f>
        <v>3210.81539469594</v>
      </c>
      <c r="E106" s="18" t="n">
        <f aca="false">((Inputs!$C$63-B106)/(Inputs!$C$64-B106))*Inputs!$C$68*Inputs!$C$71+((Inputs!$C$63-B106)/(Inputs!$C$64-B106))*Inputs!$C$60+((2*Inputs!$C$63-1)*LN(Inputs!$C$63/(1-Inputs!$C$63))+(((Inputs!$C$63-B106)/(Inputs!$C$64-B106))-1)*(2*B106-1)*LN(B106/(1-B106))-((Inputs!$C$63-B106)/(Inputs!$C$64-B106))*(2*Inputs!$C$64-1)*LN(Inputs!$C$64/(1-Inputs!$C$64)))*Inputs!$C$72+Inputs!$C$62</f>
        <v>4271.04992487012</v>
      </c>
    </row>
    <row r="107" customFormat="false" ht="15" hidden="false" customHeight="false" outlineLevel="0" collapsed="false">
      <c r="B107" s="17" t="n">
        <v>0.00122</v>
      </c>
      <c r="C107" s="18" t="n">
        <f aca="false">((Inputs!$C$63-B107)/(Inputs!$C$64-B107))*Inputs!$C$68*Inputs!$C$59+((Inputs!$C$63-B107)/(Inputs!$C$64-B107))*Inputs!$C$60+((2*Inputs!$C$63-1)*LN(Inputs!$C$63/(1-Inputs!$C$63))+(((Inputs!$C$63-B107)/(Inputs!$C$64-B107))-1)*(2*B107-1)*LN(B107/(1-B107))-((Inputs!$C$63-B107)/(Inputs!$C$64-B107))*(2*Inputs!$C$64-1)*LN(Inputs!$C$64/(1-Inputs!$C$64)))*Inputs!$C$61+Inputs!$C$62</f>
        <v>3979.82620255228</v>
      </c>
      <c r="D107" s="18" t="n">
        <f aca="false">((Inputs!$C$63-B107)/(Inputs!$C$64-B107))*Inputs!$C$68*Inputs!$C$69+((Inputs!$C$63-B107)/(Inputs!$C$64-B107))*Inputs!$C$60+((2*Inputs!$C$63-1)*LN(Inputs!$C$63/(1-Inputs!$C$63))+(((Inputs!$C$63-B107)/(Inputs!$C$64-B107))-1)*(2*B107-1)*LN(B107/(1-B107))-((Inputs!$C$63-B107)/(Inputs!$C$64-B107))*(2*Inputs!$C$64-1)*LN(Inputs!$C$64/(1-Inputs!$C$64)))*Inputs!$C$70+Inputs!$C$62</f>
        <v>3206.86019915669</v>
      </c>
      <c r="E107" s="18" t="n">
        <f aca="false">((Inputs!$C$63-B107)/(Inputs!$C$64-B107))*Inputs!$C$68*Inputs!$C$71+((Inputs!$C$63-B107)/(Inputs!$C$64-B107))*Inputs!$C$60+((2*Inputs!$C$63-1)*LN(Inputs!$C$63/(1-Inputs!$C$63))+(((Inputs!$C$63-B107)/(Inputs!$C$64-B107))-1)*(2*B107-1)*LN(B107/(1-B107))-((Inputs!$C$63-B107)/(Inputs!$C$64-B107))*(2*Inputs!$C$64-1)*LN(Inputs!$C$64/(1-Inputs!$C$64)))*Inputs!$C$72+Inputs!$C$62</f>
        <v>4271.05162804749</v>
      </c>
    </row>
    <row r="108" customFormat="false" ht="15" hidden="false" customHeight="false" outlineLevel="0" collapsed="false">
      <c r="B108" s="17" t="n">
        <v>0.00123</v>
      </c>
      <c r="C108" s="18" t="n">
        <f aca="false">((Inputs!$C$63-B108)/(Inputs!$C$64-B108))*Inputs!$C$68*Inputs!$C$59+((Inputs!$C$63-B108)/(Inputs!$C$64-B108))*Inputs!$C$60+((2*Inputs!$C$63-1)*LN(Inputs!$C$63/(1-Inputs!$C$63))+(((Inputs!$C$63-B108)/(Inputs!$C$64-B108))-1)*(2*B108-1)*LN(B108/(1-B108))-((Inputs!$C$63-B108)/(Inputs!$C$64-B108))*(2*Inputs!$C$64-1)*LN(Inputs!$C$64/(1-Inputs!$C$64)))*Inputs!$C$61+Inputs!$C$62</f>
        <v>3977.06904702822</v>
      </c>
      <c r="D108" s="18" t="n">
        <f aca="false">((Inputs!$C$63-B108)/(Inputs!$C$64-B108))*Inputs!$C$68*Inputs!$C$69+((Inputs!$C$63-B108)/(Inputs!$C$64-B108))*Inputs!$C$60+((2*Inputs!$C$63-1)*LN(Inputs!$C$63/(1-Inputs!$C$63))+(((Inputs!$C$63-B108)/(Inputs!$C$64-B108))-1)*(2*B108-1)*LN(B108/(1-B108))-((Inputs!$C$63-B108)/(Inputs!$C$64-B108))*(2*Inputs!$C$64-1)*LN(Inputs!$C$64/(1-Inputs!$C$64)))*Inputs!$C$70+Inputs!$C$62</f>
        <v>3202.96533274251</v>
      </c>
      <c r="E108" s="18" t="n">
        <f aca="false">((Inputs!$C$63-B108)/(Inputs!$C$64-B108))*Inputs!$C$68*Inputs!$C$71+((Inputs!$C$63-B108)/(Inputs!$C$64-B108))*Inputs!$C$60+((2*Inputs!$C$63-1)*LN(Inputs!$C$63/(1-Inputs!$C$63))+(((Inputs!$C$63-B108)/(Inputs!$C$64-B108))-1)*(2*B108-1)*LN(B108/(1-B108))-((Inputs!$C$63-B108)/(Inputs!$C$64-B108))*(2*Inputs!$C$64-1)*LN(Inputs!$C$64/(1-Inputs!$C$64)))*Inputs!$C$72+Inputs!$C$62</f>
        <v>4271.10541855054</v>
      </c>
    </row>
    <row r="109" customFormat="false" ht="15" hidden="false" customHeight="false" outlineLevel="0" collapsed="false">
      <c r="B109" s="17" t="n">
        <v>0.00124</v>
      </c>
      <c r="C109" s="18" t="n">
        <f aca="false">((Inputs!$C$63-B109)/(Inputs!$C$64-B109))*Inputs!$C$68*Inputs!$C$59+((Inputs!$C$63-B109)/(Inputs!$C$64-B109))*Inputs!$C$60+((2*Inputs!$C$63-1)*LN(Inputs!$C$63/(1-Inputs!$C$63))+(((Inputs!$C$63-B109)/(Inputs!$C$64-B109))-1)*(2*B109-1)*LN(B109/(1-B109))-((Inputs!$C$63-B109)/(Inputs!$C$64-B109))*(2*Inputs!$C$64-1)*LN(Inputs!$C$64/(1-Inputs!$C$64)))*Inputs!$C$61+Inputs!$C$62</f>
        <v>3974.37520986041</v>
      </c>
      <c r="D109" s="18" t="n">
        <f aca="false">((Inputs!$C$63-B109)/(Inputs!$C$64-B109))*Inputs!$C$68*Inputs!$C$69+((Inputs!$C$63-B109)/(Inputs!$C$64-B109))*Inputs!$C$60+((2*Inputs!$C$63-1)*LN(Inputs!$C$63/(1-Inputs!$C$63))+(((Inputs!$C$63-B109)/(Inputs!$C$64-B109))-1)*(2*B109-1)*LN(B109/(1-B109))-((Inputs!$C$63-B109)/(Inputs!$C$64-B109))*(2*Inputs!$C$64-1)*LN(Inputs!$C$64/(1-Inputs!$C$64)))*Inputs!$C$70+Inputs!$C$62</f>
        <v>3199.12990832719</v>
      </c>
      <c r="E109" s="18" t="n">
        <f aca="false">((Inputs!$C$63-B109)/(Inputs!$C$64-B109))*Inputs!$C$68*Inputs!$C$71+((Inputs!$C$63-B109)/(Inputs!$C$64-B109))*Inputs!$C$60+((2*Inputs!$C$63-1)*LN(Inputs!$C$63/(1-Inputs!$C$63))+(((Inputs!$C$63-B109)/(Inputs!$C$64-B109))-1)*(2*B109-1)*LN(B109/(1-B109))-((Inputs!$C$63-B109)/(Inputs!$C$64-B109))*(2*Inputs!$C$64-1)*LN(Inputs!$C$64/(1-Inputs!$C$64)))*Inputs!$C$72+Inputs!$C$62</f>
        <v>4271.21071873502</v>
      </c>
    </row>
    <row r="110" customFormat="false" ht="15" hidden="false" customHeight="false" outlineLevel="0" collapsed="false">
      <c r="B110" s="17" t="n">
        <v>0.00125</v>
      </c>
      <c r="C110" s="18" t="n">
        <f aca="false">((Inputs!$C$63-B110)/(Inputs!$C$64-B110))*Inputs!$C$68*Inputs!$C$59+((Inputs!$C$63-B110)/(Inputs!$C$64-B110))*Inputs!$C$60+((2*Inputs!$C$63-1)*LN(Inputs!$C$63/(1-Inputs!$C$63))+(((Inputs!$C$63-B110)/(Inputs!$C$64-B110))-1)*(2*B110-1)*LN(B110/(1-B110))-((Inputs!$C$63-B110)/(Inputs!$C$64-B110))*(2*Inputs!$C$64-1)*LN(Inputs!$C$64/(1-Inputs!$C$64)))*Inputs!$C$61+Inputs!$C$62</f>
        <v>3971.74384655619</v>
      </c>
      <c r="D110" s="18" t="n">
        <f aca="false">((Inputs!$C$63-B110)/(Inputs!$C$64-B110))*Inputs!$C$68*Inputs!$C$69+((Inputs!$C$63-B110)/(Inputs!$C$64-B110))*Inputs!$C$60+((2*Inputs!$C$63-1)*LN(Inputs!$C$63/(1-Inputs!$C$63))+(((Inputs!$C$63-B110)/(Inputs!$C$64-B110))-1)*(2*B110-1)*LN(B110/(1-B110))-((Inputs!$C$63-B110)/(Inputs!$C$64-B110))*(2*Inputs!$C$64-1)*LN(Inputs!$C$64/(1-Inputs!$C$64)))*Inputs!$C$70+Inputs!$C$62</f>
        <v>3195.35306157326</v>
      </c>
      <c r="E110" s="18" t="n">
        <f aca="false">((Inputs!$C$63-B110)/(Inputs!$C$64-B110))*Inputs!$C$68*Inputs!$C$71+((Inputs!$C$63-B110)/(Inputs!$C$64-B110))*Inputs!$C$60+((2*Inputs!$C$63-1)*LN(Inputs!$C$63/(1-Inputs!$C$63))+(((Inputs!$C$63-B110)/(Inputs!$C$64-B110))-1)*(2*B110-1)*LN(B110/(1-B110))-((Inputs!$C$63-B110)/(Inputs!$C$64-B110))*(2*Inputs!$C$64-1)*LN(Inputs!$C$64/(1-Inputs!$C$64)))*Inputs!$C$72+Inputs!$C$62</f>
        <v>4271.36696737434</v>
      </c>
    </row>
    <row r="111" customFormat="false" ht="15" hidden="false" customHeight="false" outlineLevel="0" collapsed="false">
      <c r="B111" s="17" t="n">
        <v>0.00126</v>
      </c>
      <c r="C111" s="18" t="n">
        <f aca="false">((Inputs!$C$63-B111)/(Inputs!$C$64-B111))*Inputs!$C$68*Inputs!$C$59+((Inputs!$C$63-B111)/(Inputs!$C$64-B111))*Inputs!$C$60+((2*Inputs!$C$63-1)*LN(Inputs!$C$63/(1-Inputs!$C$63))+(((Inputs!$C$63-B111)/(Inputs!$C$64-B111))-1)*(2*B111-1)*LN(B111/(1-B111))-((Inputs!$C$63-B111)/(Inputs!$C$64-B111))*(2*Inputs!$C$64-1)*LN(Inputs!$C$64/(1-Inputs!$C$64)))*Inputs!$C$61+Inputs!$C$62</f>
        <v>3969.17413482135</v>
      </c>
      <c r="D111" s="18" t="n">
        <f aca="false">((Inputs!$C$63-B111)/(Inputs!$C$64-B111))*Inputs!$C$68*Inputs!$C$69+((Inputs!$C$63-B111)/(Inputs!$C$64-B111))*Inputs!$C$60+((2*Inputs!$C$63-1)*LN(Inputs!$C$63/(1-Inputs!$C$63))+(((Inputs!$C$63-B111)/(Inputs!$C$64-B111))-1)*(2*B111-1)*LN(B111/(1-B111))-((Inputs!$C$63-B111)/(Inputs!$C$64-B111))*(2*Inputs!$C$64-1)*LN(Inputs!$C$64/(1-Inputs!$C$64)))*Inputs!$C$70+Inputs!$C$62</f>
        <v>3191.63395020596</v>
      </c>
      <c r="E111" s="18" t="n">
        <f aca="false">((Inputs!$C$63-B111)/(Inputs!$C$64-B111))*Inputs!$C$68*Inputs!$C$71+((Inputs!$C$63-B111)/(Inputs!$C$64-B111))*Inputs!$C$60+((2*Inputs!$C$63-1)*LN(Inputs!$C$63/(1-Inputs!$C$63))+(((Inputs!$C$63-B111)/(Inputs!$C$64-B111))-1)*(2*B111-1)*LN(B111/(1-B111))-((Inputs!$C$63-B111)/(Inputs!$C$64-B111))*(2*Inputs!$C$64-1)*LN(Inputs!$C$64/(1-Inputs!$C$64)))*Inputs!$C$72+Inputs!$C$62</f>
        <v>4271.57361914991</v>
      </c>
    </row>
    <row r="112" customFormat="false" ht="15" hidden="false" customHeight="false" outlineLevel="0" collapsed="false">
      <c r="B112" s="17" t="n">
        <v>0.00127</v>
      </c>
      <c r="C112" s="18" t="n">
        <f aca="false">((Inputs!$C$63-B112)/(Inputs!$C$64-B112))*Inputs!$C$68*Inputs!$C$59+((Inputs!$C$63-B112)/(Inputs!$C$64-B112))*Inputs!$C$60+((2*Inputs!$C$63-1)*LN(Inputs!$C$63/(1-Inputs!$C$63))+(((Inputs!$C$63-B112)/(Inputs!$C$64-B112))-1)*(2*B112-1)*LN(B112/(1-B112))-((Inputs!$C$63-B112)/(Inputs!$C$64-B112))*(2*Inputs!$C$64-1)*LN(Inputs!$C$64/(1-Inputs!$C$64)))*Inputs!$C$61+Inputs!$C$62</f>
        <v>3966.6652738643</v>
      </c>
      <c r="D112" s="18" t="n">
        <f aca="false">((Inputs!$C$63-B112)/(Inputs!$C$64-B112))*Inputs!$C$68*Inputs!$C$69+((Inputs!$C$63-B112)/(Inputs!$C$64-B112))*Inputs!$C$60+((2*Inputs!$C$63-1)*LN(Inputs!$C$63/(1-Inputs!$C$63))+(((Inputs!$C$63-B112)/(Inputs!$C$64-B112))-1)*(2*B112-1)*LN(B112/(1-B112))-((Inputs!$C$63-B112)/(Inputs!$C$64-B112))*(2*Inputs!$C$64-1)*LN(Inputs!$C$64/(1-Inputs!$C$64)))*Inputs!$C$70+Inputs!$C$62</f>
        <v>3187.97175331635</v>
      </c>
      <c r="E112" s="18" t="n">
        <f aca="false">((Inputs!$C$63-B112)/(Inputs!$C$64-B112))*Inputs!$C$68*Inputs!$C$71+((Inputs!$C$63-B112)/(Inputs!$C$64-B112))*Inputs!$C$60+((2*Inputs!$C$63-1)*LN(Inputs!$C$63/(1-Inputs!$C$63))+(((Inputs!$C$63-B112)/(Inputs!$C$64-B112))-1)*(2*B112-1)*LN(B112/(1-B112))-((Inputs!$C$63-B112)/(Inputs!$C$64-B112))*(2*Inputs!$C$64-1)*LN(Inputs!$C$64/(1-Inputs!$C$64)))*Inputs!$C$72+Inputs!$C$62</f>
        <v>4271.83014416207</v>
      </c>
    </row>
    <row r="113" customFormat="false" ht="15" hidden="false" customHeight="false" outlineLevel="0" collapsed="false">
      <c r="B113" s="17" t="n">
        <v>0.00128</v>
      </c>
      <c r="C113" s="18" t="n">
        <f aca="false">((Inputs!$C$63-B113)/(Inputs!$C$64-B113))*Inputs!$C$68*Inputs!$C$59+((Inputs!$C$63-B113)/(Inputs!$C$64-B113))*Inputs!$C$60+((2*Inputs!$C$63-1)*LN(Inputs!$C$63/(1-Inputs!$C$63))+(((Inputs!$C$63-B113)/(Inputs!$C$64-B113))-1)*(2*B113-1)*LN(B113/(1-B113))-((Inputs!$C$63-B113)/(Inputs!$C$64-B113))*(2*Inputs!$C$64-1)*LN(Inputs!$C$64/(1-Inputs!$C$64)))*Inputs!$C$61+Inputs!$C$62</f>
        <v>3964.2164837279</v>
      </c>
      <c r="D113" s="18" t="n">
        <f aca="false">((Inputs!$C$63-B113)/(Inputs!$C$64-B113))*Inputs!$C$68*Inputs!$C$69+((Inputs!$C$63-B113)/(Inputs!$C$64-B113))*Inputs!$C$60+((2*Inputs!$C$63-1)*LN(Inputs!$C$63/(1-Inputs!$C$63))+(((Inputs!$C$63-B113)/(Inputs!$C$64-B113))-1)*(2*B113-1)*LN(B113/(1-B113))-((Inputs!$C$63-B113)/(Inputs!$C$64-B113))*(2*Inputs!$C$64-1)*LN(Inputs!$C$64/(1-Inputs!$C$64)))*Inputs!$C$70+Inputs!$C$62</f>
        <v>3184.36567069188</v>
      </c>
      <c r="E113" s="18" t="n">
        <f aca="false">((Inputs!$C$63-B113)/(Inputs!$C$64-B113))*Inputs!$C$68*Inputs!$C$71+((Inputs!$C$63-B113)/(Inputs!$C$64-B113))*Inputs!$C$60+((2*Inputs!$C$63-1)*LN(Inputs!$C$63/(1-Inputs!$C$63))+(((Inputs!$C$63-B113)/(Inputs!$C$64-B113))-1)*(2*B113-1)*LN(B113/(1-B113))-((Inputs!$C$63-B113)/(Inputs!$C$64-B113))*(2*Inputs!$C$64-1)*LN(Inputs!$C$64/(1-Inputs!$C$64)))*Inputs!$C$72+Inputs!$C$62</f>
        <v>4272.13602746044</v>
      </c>
    </row>
    <row r="114" customFormat="false" ht="15" hidden="false" customHeight="false" outlineLevel="0" collapsed="false">
      <c r="B114" s="17" t="n">
        <v>0.00129</v>
      </c>
      <c r="C114" s="18" t="n">
        <f aca="false">((Inputs!$C$63-B114)/(Inputs!$C$64-B114))*Inputs!$C$68*Inputs!$C$59+((Inputs!$C$63-B114)/(Inputs!$C$64-B114))*Inputs!$C$60+((2*Inputs!$C$63-1)*LN(Inputs!$C$63/(1-Inputs!$C$63))+(((Inputs!$C$63-B114)/(Inputs!$C$64-B114))-1)*(2*B114-1)*LN(B114/(1-B114))-((Inputs!$C$63-B114)/(Inputs!$C$64-B114))*(2*Inputs!$C$64-1)*LN(Inputs!$C$64/(1-Inputs!$C$64)))*Inputs!$C$61+Inputs!$C$62</f>
        <v>3961.82700464763</v>
      </c>
      <c r="D114" s="18" t="n">
        <f aca="false">((Inputs!$C$63-B114)/(Inputs!$C$64-B114))*Inputs!$C$68*Inputs!$C$69+((Inputs!$C$63-B114)/(Inputs!$C$64-B114))*Inputs!$C$60+((2*Inputs!$C$63-1)*LN(Inputs!$C$63/(1-Inputs!$C$63))+(((Inputs!$C$63-B114)/(Inputs!$C$64-B114))-1)*(2*B114-1)*LN(B114/(1-B114))-((Inputs!$C$63-B114)/(Inputs!$C$64-B114))*(2*Inputs!$C$64-1)*LN(Inputs!$C$64/(1-Inputs!$C$64)))*Inputs!$C$70+Inputs!$C$62</f>
        <v>3180.81492217341</v>
      </c>
      <c r="E114" s="18" t="n">
        <f aca="false">((Inputs!$C$63-B114)/(Inputs!$C$64-B114))*Inputs!$C$68*Inputs!$C$71+((Inputs!$C$63-B114)/(Inputs!$C$64-B114))*Inputs!$C$60+((2*Inputs!$C$63-1)*LN(Inputs!$C$63/(1-Inputs!$C$63))+(((Inputs!$C$63-B114)/(Inputs!$C$64-B114))-1)*(2*B114-1)*LN(B114/(1-B114))-((Inputs!$C$63-B114)/(Inputs!$C$64-B114))*(2*Inputs!$C$64-1)*LN(Inputs!$C$64/(1-Inputs!$C$64)))*Inputs!$C$72+Inputs!$C$62</f>
        <v>4272.49076859299</v>
      </c>
    </row>
    <row r="115" customFormat="false" ht="15" hidden="false" customHeight="false" outlineLevel="0" collapsed="false">
      <c r="B115" s="17" t="n">
        <v>0.0013</v>
      </c>
      <c r="C115" s="18" t="n">
        <f aca="false">((Inputs!$C$63-B115)/(Inputs!$C$64-B115))*Inputs!$C$68*Inputs!$C$59+((Inputs!$C$63-B115)/(Inputs!$C$64-B115))*Inputs!$C$60+((2*Inputs!$C$63-1)*LN(Inputs!$C$63/(1-Inputs!$C$63))+(((Inputs!$C$63-B115)/(Inputs!$C$64-B115))-1)*(2*B115-1)*LN(B115/(1-B115))-((Inputs!$C$63-B115)/(Inputs!$C$64-B115))*(2*Inputs!$C$64-1)*LN(Inputs!$C$64/(1-Inputs!$C$64)))*Inputs!$C$61+Inputs!$C$62</f>
        <v>3959.49609643483</v>
      </c>
      <c r="D115" s="18" t="n">
        <f aca="false">((Inputs!$C$63-B115)/(Inputs!$C$64-B115))*Inputs!$C$68*Inputs!$C$69+((Inputs!$C$63-B115)/(Inputs!$C$64-B115))*Inputs!$C$60+((2*Inputs!$C$63-1)*LN(Inputs!$C$63/(1-Inputs!$C$63))+(((Inputs!$C$63-B115)/(Inputs!$C$64-B115))-1)*(2*B115-1)*LN(B115/(1-B115))-((Inputs!$C$63-B115)/(Inputs!$C$64-B115))*(2*Inputs!$C$64-1)*LN(Inputs!$C$64/(1-Inputs!$C$64)))*Inputs!$C$70+Inputs!$C$62</f>
        <v>3177.31874703724</v>
      </c>
      <c r="E115" s="18" t="n">
        <f aca="false">((Inputs!$C$63-B115)/(Inputs!$C$64-B115))*Inputs!$C$68*Inputs!$C$71+((Inputs!$C$63-B115)/(Inputs!$C$64-B115))*Inputs!$C$60+((2*Inputs!$C$63-1)*LN(Inputs!$C$63/(1-Inputs!$C$63))+(((Inputs!$C$63-B115)/(Inputs!$C$64-B115))-1)*(2*B115-1)*LN(B115/(1-B115))-((Inputs!$C$63-B115)/(Inputs!$C$64-B115))*(2*Inputs!$C$64-1)*LN(Inputs!$C$64/(1-Inputs!$C$64)))*Inputs!$C$72+Inputs!$C$62</f>
        <v>4272.89388117279</v>
      </c>
    </row>
    <row r="116" customFormat="false" ht="15" hidden="false" customHeight="false" outlineLevel="0" collapsed="false">
      <c r="B116" s="17" t="n">
        <v>0.00131</v>
      </c>
      <c r="C116" s="18" t="n">
        <f aca="false">((Inputs!$C$63-B116)/(Inputs!$C$64-B116))*Inputs!$C$68*Inputs!$C$59+((Inputs!$C$63-B116)/(Inputs!$C$64-B116))*Inputs!$C$60+((2*Inputs!$C$63-1)*LN(Inputs!$C$63/(1-Inputs!$C$63))+(((Inputs!$C$63-B116)/(Inputs!$C$64-B116))-1)*(2*B116-1)*LN(B116/(1-B116))-((Inputs!$C$63-B116)/(Inputs!$C$64-B116))*(2*Inputs!$C$64-1)*LN(Inputs!$C$64/(1-Inputs!$C$64)))*Inputs!$C$61+Inputs!$C$62</f>
        <v>3957.22303788395</v>
      </c>
      <c r="D116" s="18" t="n">
        <f aca="false">((Inputs!$C$63-B116)/(Inputs!$C$64-B116))*Inputs!$C$68*Inputs!$C$69+((Inputs!$C$63-B116)/(Inputs!$C$64-B116))*Inputs!$C$60+((2*Inputs!$C$63-1)*LN(Inputs!$C$63/(1-Inputs!$C$63))+(((Inputs!$C$63-B116)/(Inputs!$C$64-B116))-1)*(2*B116-1)*LN(B116/(1-B116))-((Inputs!$C$63-B116)/(Inputs!$C$64-B116))*(2*Inputs!$C$64-1)*LN(Inputs!$C$64/(1-Inputs!$C$64)))*Inputs!$C$70+Inputs!$C$62</f>
        <v>3173.87640340119</v>
      </c>
      <c r="E116" s="18" t="n">
        <f aca="false">((Inputs!$C$63-B116)/(Inputs!$C$64-B116))*Inputs!$C$68*Inputs!$C$71+((Inputs!$C$63-B116)/(Inputs!$C$64-B116))*Inputs!$C$60+((2*Inputs!$C$63-1)*LN(Inputs!$C$63/(1-Inputs!$C$63))+(((Inputs!$C$63-B116)/(Inputs!$C$64-B116))-1)*(2*B116-1)*LN(B116/(1-B116))-((Inputs!$C$63-B116)/(Inputs!$C$64-B116))*(2*Inputs!$C$64-1)*LN(Inputs!$C$64/(1-Inputs!$C$64)))*Inputs!$C$72+Inputs!$C$62</f>
        <v>4273.3448924617</v>
      </c>
    </row>
    <row r="117" customFormat="false" ht="15" hidden="false" customHeight="false" outlineLevel="0" collapsed="false">
      <c r="B117" s="17" t="n">
        <v>0.00132</v>
      </c>
      <c r="C117" s="18" t="n">
        <f aca="false">((Inputs!$C$63-B117)/(Inputs!$C$64-B117))*Inputs!$C$68*Inputs!$C$59+((Inputs!$C$63-B117)/(Inputs!$C$64-B117))*Inputs!$C$60+((2*Inputs!$C$63-1)*LN(Inputs!$C$63/(1-Inputs!$C$63))+(((Inputs!$C$63-B117)/(Inputs!$C$64-B117))-1)*(2*B117-1)*LN(B117/(1-B117))-((Inputs!$C$63-B117)/(Inputs!$C$64-B117))*(2*Inputs!$C$64-1)*LN(Inputs!$C$64/(1-Inputs!$C$64)))*Inputs!$C$61+Inputs!$C$62</f>
        <v>3955.00712620266</v>
      </c>
      <c r="D117" s="18" t="n">
        <f aca="false">((Inputs!$C$63-B117)/(Inputs!$C$64-B117))*Inputs!$C$68*Inputs!$C$69+((Inputs!$C$63-B117)/(Inputs!$C$64-B117))*Inputs!$C$60+((2*Inputs!$C$63-1)*LN(Inputs!$C$63/(1-Inputs!$C$63))+(((Inputs!$C$63-B117)/(Inputs!$C$64-B117))-1)*(2*B117-1)*LN(B117/(1-B117))-((Inputs!$C$63-B117)/(Inputs!$C$64-B117))*(2*Inputs!$C$64-1)*LN(Inputs!$C$64/(1-Inputs!$C$64)))*Inputs!$C$70+Inputs!$C$62</f>
        <v>3170.48716765344</v>
      </c>
      <c r="E117" s="18" t="n">
        <f aca="false">((Inputs!$C$63-B117)/(Inputs!$C$64-B117))*Inputs!$C$68*Inputs!$C$71+((Inputs!$C$63-B117)/(Inputs!$C$64-B117))*Inputs!$C$60+((2*Inputs!$C$63-1)*LN(Inputs!$C$63/(1-Inputs!$C$63))+(((Inputs!$C$63-B117)/(Inputs!$C$64-B117))-1)*(2*B117-1)*LN(B117/(1-B117))-((Inputs!$C$63-B117)/(Inputs!$C$64-B117))*(2*Inputs!$C$64-1)*LN(Inputs!$C$64/(1-Inputs!$C$64)))*Inputs!$C$72+Inputs!$C$62</f>
        <v>4273.84334297024</v>
      </c>
    </row>
    <row r="118" customFormat="false" ht="15" hidden="false" customHeight="false" outlineLevel="0" collapsed="false">
      <c r="B118" s="17" t="n">
        <v>0.00133</v>
      </c>
      <c r="C118" s="18" t="n">
        <f aca="false">((Inputs!$C$63-B118)/(Inputs!$C$64-B118))*Inputs!$C$68*Inputs!$C$59+((Inputs!$C$63-B118)/(Inputs!$C$64-B118))*Inputs!$C$60+((2*Inputs!$C$63-1)*LN(Inputs!$C$63/(1-Inputs!$C$63))+(((Inputs!$C$63-B118)/(Inputs!$C$64-B118))-1)*(2*B118-1)*LN(B118/(1-B118))-((Inputs!$C$63-B118)/(Inputs!$C$64-B118))*(2*Inputs!$C$64-1)*LN(Inputs!$C$64/(1-Inputs!$C$64)))*Inputs!$C$61+Inputs!$C$62</f>
        <v>3952.84767646373</v>
      </c>
      <c r="D118" s="18" t="n">
        <f aca="false">((Inputs!$C$63-B118)/(Inputs!$C$64-B118))*Inputs!$C$68*Inputs!$C$69+((Inputs!$C$63-B118)/(Inputs!$C$64-B118))*Inputs!$C$60+((2*Inputs!$C$63-1)*LN(Inputs!$C$63/(1-Inputs!$C$63))+(((Inputs!$C$63-B118)/(Inputs!$C$64-B118))-1)*(2*B118-1)*LN(B118/(1-B118))-((Inputs!$C$63-B118)/(Inputs!$C$64-B118))*(2*Inputs!$C$64-1)*LN(Inputs!$C$64/(1-Inputs!$C$64)))*Inputs!$C$70+Inputs!$C$62</f>
        <v>3167.15033390318</v>
      </c>
      <c r="E118" s="18" t="n">
        <f aca="false">((Inputs!$C$63-B118)/(Inputs!$C$64-B118))*Inputs!$C$68*Inputs!$C$71+((Inputs!$C$63-B118)/(Inputs!$C$64-B118))*Inputs!$C$60+((2*Inputs!$C$63-1)*LN(Inputs!$C$63/(1-Inputs!$C$63))+(((Inputs!$C$63-B118)/(Inputs!$C$64-B118))-1)*(2*B118-1)*LN(B118/(1-B118))-((Inputs!$C$63-B118)/(Inputs!$C$64-B118))*(2*Inputs!$C$64-1)*LN(Inputs!$C$64/(1-Inputs!$C$64)))*Inputs!$C$72+Inputs!$C$62</f>
        <v>4274.38878607291</v>
      </c>
    </row>
    <row r="119" customFormat="false" ht="15" hidden="false" customHeight="false" outlineLevel="0" collapsed="false">
      <c r="B119" s="17" t="n">
        <v>0.00134</v>
      </c>
      <c r="C119" s="18" t="n">
        <f aca="false">((Inputs!$C$63-B119)/(Inputs!$C$64-B119))*Inputs!$C$68*Inputs!$C$59+((Inputs!$C$63-B119)/(Inputs!$C$64-B119))*Inputs!$C$60+((2*Inputs!$C$63-1)*LN(Inputs!$C$63/(1-Inputs!$C$63))+(((Inputs!$C$63-B119)/(Inputs!$C$64-B119))-1)*(2*B119-1)*LN(B119/(1-B119))-((Inputs!$C$63-B119)/(Inputs!$C$64-B119))*(2*Inputs!$C$64-1)*LN(Inputs!$C$64/(1-Inputs!$C$64)))*Inputs!$C$61+Inputs!$C$62</f>
        <v>3950.74402107782</v>
      </c>
      <c r="D119" s="18" t="n">
        <f aca="false">((Inputs!$C$63-B119)/(Inputs!$C$64-B119))*Inputs!$C$68*Inputs!$C$69+((Inputs!$C$63-B119)/(Inputs!$C$64-B119))*Inputs!$C$60+((2*Inputs!$C$63-1)*LN(Inputs!$C$63/(1-Inputs!$C$63))+(((Inputs!$C$63-B119)/(Inputs!$C$64-B119))-1)*(2*B119-1)*LN(B119/(1-B119))-((Inputs!$C$63-B119)/(Inputs!$C$64-B119))*(2*Inputs!$C$64-1)*LN(Inputs!$C$64/(1-Inputs!$C$64)))*Inputs!$C$70+Inputs!$C$62</f>
        <v>3163.86521345217</v>
      </c>
      <c r="E119" s="18" t="n">
        <f aca="false">((Inputs!$C$63-B119)/(Inputs!$C$64-B119))*Inputs!$C$68*Inputs!$C$71+((Inputs!$C$63-B119)/(Inputs!$C$64-B119))*Inputs!$C$60+((2*Inputs!$C$63-1)*LN(Inputs!$C$63/(1-Inputs!$C$63))+(((Inputs!$C$63-B119)/(Inputs!$C$64-B119))-1)*(2*B119-1)*LN(B119/(1-B119))-((Inputs!$C$63-B119)/(Inputs!$C$64-B119))*(2*Inputs!$C$64-1)*LN(Inputs!$C$64/(1-Inputs!$C$64)))*Inputs!$C$72+Inputs!$C$62</f>
        <v>4274.98078763817</v>
      </c>
    </row>
    <row r="120" customFormat="false" ht="15" hidden="false" customHeight="false" outlineLevel="0" collapsed="false">
      <c r="B120" s="17" t="n">
        <v>0.00135</v>
      </c>
      <c r="C120" s="18" t="n">
        <f aca="false">((Inputs!$C$63-B120)/(Inputs!$C$64-B120))*Inputs!$C$68*Inputs!$C$59+((Inputs!$C$63-B120)/(Inputs!$C$64-B120))*Inputs!$C$60+((2*Inputs!$C$63-1)*LN(Inputs!$C$63/(1-Inputs!$C$63))+(((Inputs!$C$63-B120)/(Inputs!$C$64-B120))-1)*(2*B120-1)*LN(B120/(1-B120))-((Inputs!$C$63-B120)/(Inputs!$C$64-B120))*(2*Inputs!$C$64-1)*LN(Inputs!$C$64/(1-Inputs!$C$64)))*Inputs!$C$61+Inputs!$C$62</f>
        <v>3948.69550928608</v>
      </c>
      <c r="D120" s="18" t="n">
        <f aca="false">((Inputs!$C$63-B120)/(Inputs!$C$64-B120))*Inputs!$C$68*Inputs!$C$69+((Inputs!$C$63-B120)/(Inputs!$C$64-B120))*Inputs!$C$60+((2*Inputs!$C$63-1)*LN(Inputs!$C$63/(1-Inputs!$C$63))+(((Inputs!$C$63-B120)/(Inputs!$C$64-B120))-1)*(2*B120-1)*LN(B120/(1-B120))-((Inputs!$C$63-B120)/(Inputs!$C$64-B120))*(2*Inputs!$C$64-1)*LN(Inputs!$C$64/(1-Inputs!$C$64)))*Inputs!$C$70+Inputs!$C$62</f>
        <v>3160.63113428608</v>
      </c>
      <c r="E120" s="18" t="n">
        <f aca="false">((Inputs!$C$63-B120)/(Inputs!$C$64-B120))*Inputs!$C$68*Inputs!$C$71+((Inputs!$C$63-B120)/(Inputs!$C$64-B120))*Inputs!$C$60+((2*Inputs!$C$63-1)*LN(Inputs!$C$63/(1-Inputs!$C$63))+(((Inputs!$C$63-B120)/(Inputs!$C$64-B120))-1)*(2*B120-1)*LN(B120/(1-B120))-((Inputs!$C$63-B120)/(Inputs!$C$64-B120))*(2*Inputs!$C$64-1)*LN(Inputs!$C$64/(1-Inputs!$C$64)))*Inputs!$C$72+Inputs!$C$62</f>
        <v>4275.61892567253</v>
      </c>
    </row>
    <row r="121" customFormat="false" ht="15" hidden="false" customHeight="false" outlineLevel="0" collapsed="false">
      <c r="B121" s="17" t="n">
        <v>0.00136</v>
      </c>
      <c r="C121" s="18" t="n">
        <f aca="false">((Inputs!$C$63-B121)/(Inputs!$C$64-B121))*Inputs!$C$68*Inputs!$C$59+((Inputs!$C$63-B121)/(Inputs!$C$64-B121))*Inputs!$C$60+((2*Inputs!$C$63-1)*LN(Inputs!$C$63/(1-Inputs!$C$63))+(((Inputs!$C$63-B121)/(Inputs!$C$64-B121))-1)*(2*B121-1)*LN(B121/(1-B121))-((Inputs!$C$63-B121)/(Inputs!$C$64-B121))*(2*Inputs!$C$64-1)*LN(Inputs!$C$64/(1-Inputs!$C$64)))*Inputs!$C$61+Inputs!$C$62</f>
        <v>3946.7015066719</v>
      </c>
      <c r="D121" s="18" t="n">
        <f aca="false">((Inputs!$C$63-B121)/(Inputs!$C$64-B121))*Inputs!$C$68*Inputs!$C$69+((Inputs!$C$63-B121)/(Inputs!$C$64-B121))*Inputs!$C$60+((2*Inputs!$C$63-1)*LN(Inputs!$C$63/(1-Inputs!$C$63))+(((Inputs!$C$63-B121)/(Inputs!$C$64-B121))-1)*(2*B121-1)*LN(B121/(1-B121))-((Inputs!$C$63-B121)/(Inputs!$C$64-B121))*(2*Inputs!$C$64-1)*LN(Inputs!$C$64/(1-Inputs!$C$64)))*Inputs!$C$70+Inputs!$C$62</f>
        <v>3157.44744058494</v>
      </c>
      <c r="E121" s="18" t="n">
        <f aca="false">((Inputs!$C$63-B121)/(Inputs!$C$64-B121))*Inputs!$C$68*Inputs!$C$71+((Inputs!$C$63-B121)/(Inputs!$C$64-B121))*Inputs!$C$60+((2*Inputs!$C$63-1)*LN(Inputs!$C$63/(1-Inputs!$C$63))+(((Inputs!$C$63-B121)/(Inputs!$C$64-B121))-1)*(2*B121-1)*LN(B121/(1-B121))-((Inputs!$C$63-B121)/(Inputs!$C$64-B121))*(2*Inputs!$C$64-1)*LN(Inputs!$C$64/(1-Inputs!$C$64)))*Inputs!$C$72+Inputs!$C$62</f>
        <v>4276.30278997812</v>
      </c>
    </row>
    <row r="122" customFormat="false" ht="15" hidden="false" customHeight="false" outlineLevel="0" collapsed="false">
      <c r="B122" s="17" t="n">
        <v>0.00137</v>
      </c>
      <c r="C122" s="18" t="n">
        <f aca="false">((Inputs!$C$63-B122)/(Inputs!$C$64-B122))*Inputs!$C$68*Inputs!$C$59+((Inputs!$C$63-B122)/(Inputs!$C$64-B122))*Inputs!$C$60+((2*Inputs!$C$63-1)*LN(Inputs!$C$63/(1-Inputs!$C$63))+(((Inputs!$C$63-B122)/(Inputs!$C$64-B122))-1)*(2*B122-1)*LN(B122/(1-B122))-((Inputs!$C$63-B122)/(Inputs!$C$64-B122))*(2*Inputs!$C$64-1)*LN(Inputs!$C$64/(1-Inputs!$C$64)))*Inputs!$C$61+Inputs!$C$62</f>
        <v>3944.76139469069</v>
      </c>
      <c r="D122" s="18" t="n">
        <f aca="false">((Inputs!$C$63-B122)/(Inputs!$C$64-B122))*Inputs!$C$68*Inputs!$C$69+((Inputs!$C$63-B122)/(Inputs!$C$64-B122))*Inputs!$C$60+((2*Inputs!$C$63-1)*LN(Inputs!$C$63/(1-Inputs!$C$63))+(((Inputs!$C$63-B122)/(Inputs!$C$64-B122))-1)*(2*B122-1)*LN(B122/(1-B122))-((Inputs!$C$63-B122)/(Inputs!$C$64-B122))*(2*Inputs!$C$64-1)*LN(Inputs!$C$64/(1-Inputs!$C$64)))*Inputs!$C$70+Inputs!$C$62</f>
        <v>3154.31349225166</v>
      </c>
      <c r="E122" s="18" t="n">
        <f aca="false">((Inputs!$C$63-B122)/(Inputs!$C$64-B122))*Inputs!$C$68*Inputs!$C$71+((Inputs!$C$63-B122)/(Inputs!$C$64-B122))*Inputs!$C$60+((2*Inputs!$C$63-1)*LN(Inputs!$C$63/(1-Inputs!$C$63))+(((Inputs!$C$63-B122)/(Inputs!$C$64-B122))-1)*(2*B122-1)*LN(B122/(1-B122))-((Inputs!$C$63-B122)/(Inputs!$C$64-B122))*(2*Inputs!$C$64-1)*LN(Inputs!$C$64/(1-Inputs!$C$64)))*Inputs!$C$72+Inputs!$C$62</f>
        <v>4277.03198182306</v>
      </c>
    </row>
    <row r="123" customFormat="false" ht="15" hidden="false" customHeight="false" outlineLevel="0" collapsed="false">
      <c r="B123" s="17" t="n">
        <v>0.00138</v>
      </c>
      <c r="C123" s="18" t="n">
        <f aca="false">((Inputs!$C$63-B123)/(Inputs!$C$64-B123))*Inputs!$C$68*Inputs!$C$59+((Inputs!$C$63-B123)/(Inputs!$C$64-B123))*Inputs!$C$60+((2*Inputs!$C$63-1)*LN(Inputs!$C$63/(1-Inputs!$C$63))+(((Inputs!$C$63-B123)/(Inputs!$C$64-B123))-1)*(2*B123-1)*LN(B123/(1-B123))-((Inputs!$C$63-B123)/(Inputs!$C$64-B123))*(2*Inputs!$C$64-1)*LN(Inputs!$C$64/(1-Inputs!$C$64)))*Inputs!$C$61+Inputs!$C$62</f>
        <v>3942.87457021717</v>
      </c>
      <c r="D123" s="18" t="n">
        <f aca="false">((Inputs!$C$63-B123)/(Inputs!$C$64-B123))*Inputs!$C$68*Inputs!$C$69+((Inputs!$C$63-B123)/(Inputs!$C$64-B123))*Inputs!$C$60+((2*Inputs!$C$63-1)*LN(Inputs!$C$63/(1-Inputs!$C$63))+(((Inputs!$C$63-B123)/(Inputs!$C$64-B123))-1)*(2*B123-1)*LN(B123/(1-B123))-((Inputs!$C$63-B123)/(Inputs!$C$64-B123))*(2*Inputs!$C$64-1)*LN(Inputs!$C$64/(1-Inputs!$C$64)))*Inputs!$C$70+Inputs!$C$62</f>
        <v>3151.228664458</v>
      </c>
      <c r="E123" s="18" t="n">
        <f aca="false">((Inputs!$C$63-B123)/(Inputs!$C$64-B123))*Inputs!$C$68*Inputs!$C$71+((Inputs!$C$63-B123)/(Inputs!$C$64-B123))*Inputs!$C$60+((2*Inputs!$C$63-1)*LN(Inputs!$C$63/(1-Inputs!$C$63))+(((Inputs!$C$63-B123)/(Inputs!$C$64-B123))-1)*(2*B123-1)*LN(B123/(1-B123))-((Inputs!$C$63-B123)/(Inputs!$C$64-B123))*(2*Inputs!$C$64-1)*LN(Inputs!$C$64/(1-Inputs!$C$64)))*Inputs!$C$72+Inputs!$C$62</f>
        <v>4277.80611362419</v>
      </c>
    </row>
    <row r="124" customFormat="false" ht="15" hidden="false" customHeight="false" outlineLevel="0" collapsed="false">
      <c r="B124" s="17" t="n">
        <v>0.00139</v>
      </c>
      <c r="C124" s="18" t="n">
        <f aca="false">((Inputs!$C$63-B124)/(Inputs!$C$64-B124))*Inputs!$C$68*Inputs!$C$59+((Inputs!$C$63-B124)/(Inputs!$C$64-B124))*Inputs!$C$60+((2*Inputs!$C$63-1)*LN(Inputs!$C$63/(1-Inputs!$C$63))+(((Inputs!$C$63-B124)/(Inputs!$C$64-B124))-1)*(2*B124-1)*LN(B124/(1-B124))-((Inputs!$C$63-B124)/(Inputs!$C$64-B124))*(2*Inputs!$C$64-1)*LN(Inputs!$C$64/(1-Inputs!$C$64)))*Inputs!$C$61+Inputs!$C$62</f>
        <v>3941.04044510924</v>
      </c>
      <c r="D124" s="18" t="n">
        <f aca="false">((Inputs!$C$63-B124)/(Inputs!$C$64-B124))*Inputs!$C$68*Inputs!$C$69+((Inputs!$C$63-B124)/(Inputs!$C$64-B124))*Inputs!$C$60+((2*Inputs!$C$63-1)*LN(Inputs!$C$63/(1-Inputs!$C$63))+(((Inputs!$C$63-B124)/(Inputs!$C$64-B124))-1)*(2*B124-1)*LN(B124/(1-B124))-((Inputs!$C$63-B124)/(Inputs!$C$64-B124))*(2*Inputs!$C$64-1)*LN(Inputs!$C$64/(1-Inputs!$C$64)))*Inputs!$C$70+Inputs!$C$62</f>
        <v>3148.19234720714</v>
      </c>
      <c r="E124" s="18" t="n">
        <f aca="false">((Inputs!$C$63-B124)/(Inputs!$C$64-B124))*Inputs!$C$68*Inputs!$C$71+((Inputs!$C$63-B124)/(Inputs!$C$64-B124))*Inputs!$C$60+((2*Inputs!$C$63-1)*LN(Inputs!$C$63/(1-Inputs!$C$63))+(((Inputs!$C$63-B124)/(Inputs!$C$64-B124))-1)*(2*B124-1)*LN(B124/(1-B124))-((Inputs!$C$63-B124)/(Inputs!$C$64-B124))*(2*Inputs!$C$64-1)*LN(Inputs!$C$64/(1-Inputs!$C$64)))*Inputs!$C$72+Inputs!$C$62</f>
        <v>4278.62480864148</v>
      </c>
    </row>
    <row r="125" customFormat="false" ht="15" hidden="false" customHeight="false" outlineLevel="0" collapsed="false">
      <c r="B125" s="17" t="n">
        <v>0.0014</v>
      </c>
      <c r="C125" s="18" t="n">
        <f aca="false">((Inputs!$C$63-B125)/(Inputs!$C$64-B125))*Inputs!$C$68*Inputs!$C$59+((Inputs!$C$63-B125)/(Inputs!$C$64-B125))*Inputs!$C$60+((2*Inputs!$C$63-1)*LN(Inputs!$C$63/(1-Inputs!$C$63))+(((Inputs!$C$63-B125)/(Inputs!$C$64-B125))-1)*(2*B125-1)*LN(B125/(1-B125))-((Inputs!$C$63-B125)/(Inputs!$C$64-B125))*(2*Inputs!$C$64-1)*LN(Inputs!$C$64/(1-Inputs!$C$64)))*Inputs!$C$61+Inputs!$C$62</f>
        <v>3939.25844578775</v>
      </c>
      <c r="D125" s="18" t="n">
        <f aca="false">((Inputs!$C$63-B125)/(Inputs!$C$64-B125))*Inputs!$C$68*Inputs!$C$69+((Inputs!$C$63-B125)/(Inputs!$C$64-B125))*Inputs!$C$60+((2*Inputs!$C$63-1)*LN(Inputs!$C$63/(1-Inputs!$C$63))+(((Inputs!$C$63-B125)/(Inputs!$C$64-B125))-1)*(2*B125-1)*LN(B125/(1-B125))-((Inputs!$C$63-B125)/(Inputs!$C$64-B125))*(2*Inputs!$C$64-1)*LN(Inputs!$C$64/(1-Inputs!$C$64)))*Inputs!$C$70+Inputs!$C$62</f>
        <v>3145.2039449121</v>
      </c>
      <c r="E125" s="18" t="n">
        <f aca="false">((Inputs!$C$63-B125)/(Inputs!$C$64-B125))*Inputs!$C$68*Inputs!$C$71+((Inputs!$C$63-B125)/(Inputs!$C$64-B125))*Inputs!$C$60+((2*Inputs!$C$63-1)*LN(Inputs!$C$63/(1-Inputs!$C$63))+(((Inputs!$C$63-B125)/(Inputs!$C$64-B125))-1)*(2*B125-1)*LN(B125/(1-B125))-((Inputs!$C$63-B125)/(Inputs!$C$64-B125))*(2*Inputs!$C$64-1)*LN(Inputs!$C$64/(1-Inputs!$C$64)))*Inputs!$C$72+Inputs!$C$62</f>
        <v>4279.4877006838</v>
      </c>
    </row>
    <row r="126" customFormat="false" ht="15" hidden="false" customHeight="false" outlineLevel="0" collapsed="false">
      <c r="B126" s="17" t="n">
        <v>0.00141</v>
      </c>
      <c r="C126" s="18" t="n">
        <f aca="false">((Inputs!$C$63-B126)/(Inputs!$C$64-B126))*Inputs!$C$68*Inputs!$C$59+((Inputs!$C$63-B126)/(Inputs!$C$64-B126))*Inputs!$C$60+((2*Inputs!$C$63-1)*LN(Inputs!$C$63/(1-Inputs!$C$63))+(((Inputs!$C$63-B126)/(Inputs!$C$64-B126))-1)*(2*B126-1)*LN(B126/(1-B126))-((Inputs!$C$63-B126)/(Inputs!$C$64-B126))*(2*Inputs!$C$64-1)*LN(Inputs!$C$64/(1-Inputs!$C$64)))*Inputs!$C$61+Inputs!$C$62</f>
        <v>3937.52801283155</v>
      </c>
      <c r="D126" s="18" t="n">
        <f aca="false">((Inputs!$C$63-B126)/(Inputs!$C$64-B126))*Inputs!$C$68*Inputs!$C$69+((Inputs!$C$63-B126)/(Inputs!$C$64-B126))*Inputs!$C$60+((2*Inputs!$C$63-1)*LN(Inputs!$C$63/(1-Inputs!$C$63))+(((Inputs!$C$63-B126)/(Inputs!$C$64-B126))-1)*(2*B126-1)*LN(B126/(1-B126))-((Inputs!$C$63-B126)/(Inputs!$C$64-B126))*(2*Inputs!$C$64-1)*LN(Inputs!$C$64/(1-Inputs!$C$64)))*Inputs!$C$70+Inputs!$C$62</f>
        <v>3142.26287598945</v>
      </c>
      <c r="E126" s="18" t="n">
        <f aca="false">((Inputs!$C$63-B126)/(Inputs!$C$64-B126))*Inputs!$C$68*Inputs!$C$71+((Inputs!$C$63-B126)/(Inputs!$C$64-B126))*Inputs!$C$60+((2*Inputs!$C$63-1)*LN(Inputs!$C$63/(1-Inputs!$C$63))+(((Inputs!$C$63-B126)/(Inputs!$C$64-B126))-1)*(2*B126-1)*LN(B126/(1-B126))-((Inputs!$C$63-B126)/(Inputs!$C$64-B126))*(2*Inputs!$C$64-1)*LN(Inputs!$C$64/(1-Inputs!$C$64)))*Inputs!$C$72+Inputs!$C$62</f>
        <v>4280.39443382537</v>
      </c>
    </row>
    <row r="127" customFormat="false" ht="15" hidden="false" customHeight="false" outlineLevel="0" collapsed="false">
      <c r="B127" s="17" t="n">
        <v>0.00142</v>
      </c>
      <c r="C127" s="18" t="n">
        <f aca="false">((Inputs!$C$63-B127)/(Inputs!$C$64-B127))*Inputs!$C$68*Inputs!$C$59+((Inputs!$C$63-B127)/(Inputs!$C$64-B127))*Inputs!$C$60+((2*Inputs!$C$63-1)*LN(Inputs!$C$63/(1-Inputs!$C$63))+(((Inputs!$C$63-B127)/(Inputs!$C$64-B127))-1)*(2*B127-1)*LN(B127/(1-B127))-((Inputs!$C$63-B127)/(Inputs!$C$64-B127))*(2*Inputs!$C$64-1)*LN(Inputs!$C$64/(1-Inputs!$C$64)))*Inputs!$C$61+Inputs!$C$62</f>
        <v>3935.84860058706</v>
      </c>
      <c r="D127" s="18" t="n">
        <f aca="false">((Inputs!$C$63-B127)/(Inputs!$C$64-B127))*Inputs!$C$68*Inputs!$C$69+((Inputs!$C$63-B127)/(Inputs!$C$64-B127))*Inputs!$C$60+((2*Inputs!$C$63-1)*LN(Inputs!$C$63/(1-Inputs!$C$63))+(((Inputs!$C$63-B127)/(Inputs!$C$64-B127))-1)*(2*B127-1)*LN(B127/(1-B127))-((Inputs!$C$63-B127)/(Inputs!$C$64-B127))*(2*Inputs!$C$64-1)*LN(Inputs!$C$64/(1-Inputs!$C$64)))*Inputs!$C$70+Inputs!$C$62</f>
        <v>3139.36857246755</v>
      </c>
      <c r="E127" s="18" t="n">
        <f aca="false">((Inputs!$C$63-B127)/(Inputs!$C$64-B127))*Inputs!$C$68*Inputs!$C$71+((Inputs!$C$63-B127)/(Inputs!$C$64-B127))*Inputs!$C$60+((2*Inputs!$C$63-1)*LN(Inputs!$C$63/(1-Inputs!$C$63))+(((Inputs!$C$63-B127)/(Inputs!$C$64-B127))-1)*(2*B127-1)*LN(B127/(1-B127))-((Inputs!$C$63-B127)/(Inputs!$C$64-B127))*(2*Inputs!$C$64-1)*LN(Inputs!$C$64/(1-Inputs!$C$64)))*Inputs!$C$72+Inputs!$C$62</f>
        <v>4281.34466213258</v>
      </c>
    </row>
    <row r="128" customFormat="false" ht="15" hidden="false" customHeight="false" outlineLevel="0" collapsed="false">
      <c r="B128" s="17" t="n">
        <v>0.00143</v>
      </c>
      <c r="C128" s="18" t="n">
        <f aca="false">((Inputs!$C$63-B128)/(Inputs!$C$64-B128))*Inputs!$C$68*Inputs!$C$59+((Inputs!$C$63-B128)/(Inputs!$C$64-B128))*Inputs!$C$60+((2*Inputs!$C$63-1)*LN(Inputs!$C$63/(1-Inputs!$C$63))+(((Inputs!$C$63-B128)/(Inputs!$C$64-B128))-1)*(2*B128-1)*LN(B128/(1-B128))-((Inputs!$C$63-B128)/(Inputs!$C$64-B128))*(2*Inputs!$C$64-1)*LN(Inputs!$C$64/(1-Inputs!$C$64)))*Inputs!$C$61+Inputs!$C$62</f>
        <v>3934.21967679186</v>
      </c>
      <c r="D128" s="18" t="n">
        <f aca="false">((Inputs!$C$63-B128)/(Inputs!$C$64-B128))*Inputs!$C$68*Inputs!$C$69+((Inputs!$C$63-B128)/(Inputs!$C$64-B128))*Inputs!$C$60+((2*Inputs!$C$63-1)*LN(Inputs!$C$63/(1-Inputs!$C$63))+(((Inputs!$C$63-B128)/(Inputs!$C$64-B128))-1)*(2*B128-1)*LN(B128/(1-B128))-((Inputs!$C$63-B128)/(Inputs!$C$64-B128))*(2*Inputs!$C$64-1)*LN(Inputs!$C$64/(1-Inputs!$C$64)))*Inputs!$C$70+Inputs!$C$62</f>
        <v>3136.52047960876</v>
      </c>
      <c r="E128" s="18" t="n">
        <f aca="false">((Inputs!$C$63-B128)/(Inputs!$C$64-B128))*Inputs!$C$68*Inputs!$C$71+((Inputs!$C$63-B128)/(Inputs!$C$64-B128))*Inputs!$C$60+((2*Inputs!$C$63-1)*LN(Inputs!$C$63/(1-Inputs!$C$63))+(((Inputs!$C$63-B128)/(Inputs!$C$64-B128))-1)*(2*B128-1)*LN(B128/(1-B128))-((Inputs!$C$63-B128)/(Inputs!$C$64-B128))*(2*Inputs!$C$64-1)*LN(Inputs!$C$64/(1-Inputs!$C$64)))*Inputs!$C$72+Inputs!$C$62</f>
        <v>4282.33804940072</v>
      </c>
    </row>
    <row r="129" customFormat="false" ht="15" hidden="false" customHeight="false" outlineLevel="0" collapsed="false">
      <c r="B129" s="17" t="n">
        <v>0.00144</v>
      </c>
      <c r="C129" s="18" t="n">
        <f aca="false">((Inputs!$C$63-B129)/(Inputs!$C$64-B129))*Inputs!$C$68*Inputs!$C$59+((Inputs!$C$63-B129)/(Inputs!$C$64-B129))*Inputs!$C$60+((2*Inputs!$C$63-1)*LN(Inputs!$C$63/(1-Inputs!$C$63))+(((Inputs!$C$63-B129)/(Inputs!$C$64-B129))-1)*(2*B129-1)*LN(B129/(1-B129))-((Inputs!$C$63-B129)/(Inputs!$C$64-B129))*(2*Inputs!$C$64-1)*LN(Inputs!$C$64/(1-Inputs!$C$64)))*Inputs!$C$61+Inputs!$C$62</f>
        <v>3932.64072221166</v>
      </c>
      <c r="D129" s="18" t="n">
        <f aca="false">((Inputs!$C$63-B129)/(Inputs!$C$64-B129))*Inputs!$C$68*Inputs!$C$69+((Inputs!$C$63-B129)/(Inputs!$C$64-B129))*Inputs!$C$60+((2*Inputs!$C$63-1)*LN(Inputs!$C$63/(1-Inputs!$C$63))+(((Inputs!$C$63-B129)/(Inputs!$C$64-B129))-1)*(2*B129-1)*LN(B129/(1-B129))-((Inputs!$C$63-B129)/(Inputs!$C$64-B129))*(2*Inputs!$C$64-1)*LN(Inputs!$C$64/(1-Inputs!$C$64)))*Inputs!$C$70+Inputs!$C$62</f>
        <v>3133.71805554499</v>
      </c>
      <c r="E129" s="18" t="n">
        <f aca="false">((Inputs!$C$63-B129)/(Inputs!$C$64-B129))*Inputs!$C$68*Inputs!$C$71+((Inputs!$C$63-B129)/(Inputs!$C$64-B129))*Inputs!$C$60+((2*Inputs!$C$63-1)*LN(Inputs!$C$63/(1-Inputs!$C$63))+(((Inputs!$C$63-B129)/(Inputs!$C$64-B129))-1)*(2*B129-1)*LN(B129/(1-B129))-((Inputs!$C$63-B129)/(Inputs!$C$64-B129))*(2*Inputs!$C$64-1)*LN(Inputs!$C$64/(1-Inputs!$C$64)))*Inputs!$C$72+Inputs!$C$62</f>
        <v>4283.37426890011</v>
      </c>
    </row>
    <row r="130" customFormat="false" ht="15" hidden="false" customHeight="false" outlineLevel="0" collapsed="false">
      <c r="B130" s="17" t="n">
        <v>0.00145</v>
      </c>
      <c r="C130" s="18" t="n">
        <f aca="false">((Inputs!$C$63-B130)/(Inputs!$C$64-B130))*Inputs!$C$68*Inputs!$C$59+((Inputs!$C$63-B130)/(Inputs!$C$64-B130))*Inputs!$C$60+((2*Inputs!$C$63-1)*LN(Inputs!$C$63/(1-Inputs!$C$63))+(((Inputs!$C$63-B130)/(Inputs!$C$64-B130))-1)*(2*B130-1)*LN(B130/(1-B130))-((Inputs!$C$63-B130)/(Inputs!$C$64-B130))*(2*Inputs!$C$64-1)*LN(Inputs!$C$64/(1-Inputs!$C$64)))*Inputs!$C$61+Inputs!$C$62</f>
        <v>3931.11123029005</v>
      </c>
      <c r="D130" s="18" t="n">
        <f aca="false">((Inputs!$C$63-B130)/(Inputs!$C$64-B130))*Inputs!$C$68*Inputs!$C$69+((Inputs!$C$63-B130)/(Inputs!$C$64-B130))*Inputs!$C$60+((2*Inputs!$C$63-1)*LN(Inputs!$C$63/(1-Inputs!$C$63))+(((Inputs!$C$63-B130)/(Inputs!$C$64-B130))-1)*(2*B130-1)*LN(B130/(1-B130))-((Inputs!$C$63-B130)/(Inputs!$C$64-B130))*(2*Inputs!$C$64-1)*LN(Inputs!$C$64/(1-Inputs!$C$64)))*Inputs!$C$70+Inputs!$C$62</f>
        <v>3130.9607709261</v>
      </c>
      <c r="E130" s="18" t="n">
        <f aca="false">((Inputs!$C$63-B130)/(Inputs!$C$64-B130))*Inputs!$C$68*Inputs!$C$71+((Inputs!$C$63-B130)/(Inputs!$C$64-B130))*Inputs!$C$60+((2*Inputs!$C$63-1)*LN(Inputs!$C$63/(1-Inputs!$C$63))+(((Inputs!$C$63-B130)/(Inputs!$C$64-B130))-1)*(2*B130-1)*LN(B130/(1-B130))-((Inputs!$C$63-B130)/(Inputs!$C$64-B130))*(2*Inputs!$C$64-1)*LN(Inputs!$C$64/(1-Inputs!$C$64)))*Inputs!$C$72+Inputs!$C$62</f>
        <v>4284.45300313137</v>
      </c>
    </row>
    <row r="131" customFormat="false" ht="15" hidden="false" customHeight="false" outlineLevel="0" collapsed="false">
      <c r="B131" s="17" t="n">
        <v>0.00146</v>
      </c>
      <c r="C131" s="18" t="n">
        <f aca="false">((Inputs!$C$63-B131)/(Inputs!$C$64-B131))*Inputs!$C$68*Inputs!$C$59+((Inputs!$C$63-B131)/(Inputs!$C$64-B131))*Inputs!$C$60+((2*Inputs!$C$63-1)*LN(Inputs!$C$63/(1-Inputs!$C$63))+(((Inputs!$C$63-B131)/(Inputs!$C$64-B131))-1)*(2*B131-1)*LN(B131/(1-B131))-((Inputs!$C$63-B131)/(Inputs!$C$64-B131))*(2*Inputs!$C$64-1)*LN(Inputs!$C$64/(1-Inputs!$C$64)))*Inputs!$C$61+Inputs!$C$62</f>
        <v>3929.63070681065</v>
      </c>
      <c r="D131" s="18" t="n">
        <f aca="false">((Inputs!$C$63-B131)/(Inputs!$C$64-B131))*Inputs!$C$68*Inputs!$C$69+((Inputs!$C$63-B131)/(Inputs!$C$64-B131))*Inputs!$C$60+((2*Inputs!$C$63-1)*LN(Inputs!$C$63/(1-Inputs!$C$63))+(((Inputs!$C$63-B131)/(Inputs!$C$64-B131))-1)*(2*B131-1)*LN(B131/(1-B131))-((Inputs!$C$63-B131)/(Inputs!$C$64-B131))*(2*Inputs!$C$64-1)*LN(Inputs!$C$64/(1-Inputs!$C$64)))*Inputs!$C$70+Inputs!$C$62</f>
        <v>3128.24810858056</v>
      </c>
      <c r="E131" s="18" t="n">
        <f aca="false">((Inputs!$C$63-B131)/(Inputs!$C$64-B131))*Inputs!$C$68*Inputs!$C$71+((Inputs!$C$63-B131)/(Inputs!$C$64-B131))*Inputs!$C$60+((2*Inputs!$C$63-1)*LN(Inputs!$C$63/(1-Inputs!$C$63))+(((Inputs!$C$63-B131)/(Inputs!$C$64-B131))-1)*(2*B131-1)*LN(B131/(1-B131))-((Inputs!$C$63-B131)/(Inputs!$C$64-B131))*(2*Inputs!$C$64-1)*LN(Inputs!$C$64/(1-Inputs!$C$64)))*Inputs!$C$72+Inputs!$C$62</f>
        <v>4285.5739435894</v>
      </c>
    </row>
    <row r="132" customFormat="false" ht="15" hidden="false" customHeight="false" outlineLevel="0" collapsed="false">
      <c r="B132" s="17" t="n">
        <v>0.00147</v>
      </c>
      <c r="C132" s="18" t="n">
        <f aca="false">((Inputs!$C$63-B132)/(Inputs!$C$64-B132))*Inputs!$C$68*Inputs!$C$59+((Inputs!$C$63-B132)/(Inputs!$C$64-B132))*Inputs!$C$60+((2*Inputs!$C$63-1)*LN(Inputs!$C$63/(1-Inputs!$C$63))+(((Inputs!$C$63-B132)/(Inputs!$C$64-B132))-1)*(2*B132-1)*LN(B132/(1-B132))-((Inputs!$C$63-B132)/(Inputs!$C$64-B132))*(2*Inputs!$C$64-1)*LN(Inputs!$C$64/(1-Inputs!$C$64)))*Inputs!$C$61+Inputs!$C$62</f>
        <v>3928.1986695709</v>
      </c>
      <c r="D132" s="18" t="n">
        <f aca="false">((Inputs!$C$63-B132)/(Inputs!$C$64-B132))*Inputs!$C$68*Inputs!$C$69+((Inputs!$C$63-B132)/(Inputs!$C$64-B132))*Inputs!$C$60+((2*Inputs!$C$63-1)*LN(Inputs!$C$63/(1-Inputs!$C$63))+(((Inputs!$C$63-B132)/(Inputs!$C$64-B132))-1)*(2*B132-1)*LN(B132/(1-B132))-((Inputs!$C$63-B132)/(Inputs!$C$64-B132))*(2*Inputs!$C$64-1)*LN(Inputs!$C$64/(1-Inputs!$C$64)))*Inputs!$C$70+Inputs!$C$62</f>
        <v>3125.57956318792</v>
      </c>
      <c r="E132" s="18" t="n">
        <f aca="false">((Inputs!$C$63-B132)/(Inputs!$C$64-B132))*Inputs!$C$68*Inputs!$C$71+((Inputs!$C$63-B132)/(Inputs!$C$64-B132))*Inputs!$C$60+((2*Inputs!$C$63-1)*LN(Inputs!$C$63/(1-Inputs!$C$63))+(((Inputs!$C$63-B132)/(Inputs!$C$64-B132))-1)*(2*B132-1)*LN(B132/(1-B132))-((Inputs!$C$63-B132)/(Inputs!$C$64-B132))*(2*Inputs!$C$64-1)*LN(Inputs!$C$64/(1-Inputs!$C$64)))*Inputs!$C$72+Inputs!$C$62</f>
        <v>4286.73679053565</v>
      </c>
    </row>
    <row r="133" customFormat="false" ht="15" hidden="false" customHeight="false" outlineLevel="0" collapsed="false">
      <c r="B133" s="17" t="n">
        <v>0.00148</v>
      </c>
      <c r="C133" s="18" t="n">
        <f aca="false">((Inputs!$C$63-B133)/(Inputs!$C$64-B133))*Inputs!$C$68*Inputs!$C$59+((Inputs!$C$63-B133)/(Inputs!$C$64-B133))*Inputs!$C$60+((2*Inputs!$C$63-1)*LN(Inputs!$C$63/(1-Inputs!$C$63))+(((Inputs!$C$63-B133)/(Inputs!$C$64-B133))-1)*(2*B133-1)*LN(B133/(1-B133))-((Inputs!$C$63-B133)/(Inputs!$C$64-B133))*(2*Inputs!$C$64-1)*LN(Inputs!$C$64/(1-Inputs!$C$64)))*Inputs!$C$61+Inputs!$C$62</f>
        <v>3926.81464806729</v>
      </c>
      <c r="D133" s="18" t="n">
        <f aca="false">((Inputs!$C$63-B133)/(Inputs!$C$64-B133))*Inputs!$C$68*Inputs!$C$69+((Inputs!$C$63-B133)/(Inputs!$C$64-B133))*Inputs!$C$60+((2*Inputs!$C$63-1)*LN(Inputs!$C$63/(1-Inputs!$C$63))+(((Inputs!$C$63-B133)/(Inputs!$C$64-B133))-1)*(2*B133-1)*LN(B133/(1-B133))-((Inputs!$C$63-B133)/(Inputs!$C$64-B133))*(2*Inputs!$C$64-1)*LN(Inputs!$C$64/(1-Inputs!$C$64)))*Inputs!$C$70+Inputs!$C$62</f>
        <v>3122.9546409625</v>
      </c>
      <c r="E133" s="18" t="n">
        <f aca="false">((Inputs!$C$63-B133)/(Inputs!$C$64-B133))*Inputs!$C$68*Inputs!$C$71+((Inputs!$C$63-B133)/(Inputs!$C$64-B133))*Inputs!$C$60+((2*Inputs!$C$63-1)*LN(Inputs!$C$63/(1-Inputs!$C$63))+(((Inputs!$C$63-B133)/(Inputs!$C$64-B133))-1)*(2*B133-1)*LN(B133/(1-B133))-((Inputs!$C$63-B133)/(Inputs!$C$64-B133))*(2*Inputs!$C$64-1)*LN(Inputs!$C$64/(1-Inputs!$C$64)))*Inputs!$C$72+Inputs!$C$62</f>
        <v>4287.94125277846</v>
      </c>
    </row>
    <row r="134" customFormat="false" ht="15" hidden="false" customHeight="false" outlineLevel="0" collapsed="false">
      <c r="B134" s="17" t="n">
        <v>0.00149</v>
      </c>
      <c r="C134" s="18" t="n">
        <f aca="false">((Inputs!$C$63-B134)/(Inputs!$C$64-B134))*Inputs!$C$68*Inputs!$C$59+((Inputs!$C$63-B134)/(Inputs!$C$64-B134))*Inputs!$C$60+((2*Inputs!$C$63-1)*LN(Inputs!$C$63/(1-Inputs!$C$63))+(((Inputs!$C$63-B134)/(Inputs!$C$64-B134))-1)*(2*B134-1)*LN(B134/(1-B134))-((Inputs!$C$63-B134)/(Inputs!$C$64-B134))*(2*Inputs!$C$64-1)*LN(Inputs!$C$64/(1-Inputs!$C$64)))*Inputs!$C$61+Inputs!$C$62</f>
        <v>3925.47818319144</v>
      </c>
      <c r="D134" s="18" t="n">
        <f aca="false">((Inputs!$C$63-B134)/(Inputs!$C$64-B134))*Inputs!$C$68*Inputs!$C$69+((Inputs!$C$63-B134)/(Inputs!$C$64-B134))*Inputs!$C$60+((2*Inputs!$C$63-1)*LN(Inputs!$C$63/(1-Inputs!$C$63))+(((Inputs!$C$63-B134)/(Inputs!$C$64-B134))-1)*(2*B134-1)*LN(B134/(1-B134))-((Inputs!$C$63-B134)/(Inputs!$C$64-B134))*(2*Inputs!$C$64-1)*LN(Inputs!$C$64/(1-Inputs!$C$64)))*Inputs!$C$70+Inputs!$C$62</f>
        <v>3120.37285934802</v>
      </c>
      <c r="E134" s="18" t="n">
        <f aca="false">((Inputs!$C$63-B134)/(Inputs!$C$64-B134))*Inputs!$C$68*Inputs!$C$71+((Inputs!$C$63-B134)/(Inputs!$C$64-B134))*Inputs!$C$60+((2*Inputs!$C$63-1)*LN(Inputs!$C$63/(1-Inputs!$C$63))+(((Inputs!$C$63-B134)/(Inputs!$C$64-B134))-1)*(2*B134-1)*LN(B134/(1-B134))-((Inputs!$C$63-B134)/(Inputs!$C$64-B134))*(2*Inputs!$C$64-1)*LN(Inputs!$C$64/(1-Inputs!$C$64)))*Inputs!$C$72+Inputs!$C$62</f>
        <v>4289.18704746107</v>
      </c>
    </row>
    <row r="135" customFormat="false" ht="15" hidden="false" customHeight="false" outlineLevel="0" collapsed="false">
      <c r="B135" s="17" t="n">
        <v>0.0015</v>
      </c>
      <c r="C135" s="18" t="n">
        <f aca="false">((Inputs!$C$63-B135)/(Inputs!$C$64-B135))*Inputs!$C$68*Inputs!$C$59+((Inputs!$C$63-B135)/(Inputs!$C$64-B135))*Inputs!$C$60+((2*Inputs!$C$63-1)*LN(Inputs!$C$63/(1-Inputs!$C$63))+(((Inputs!$C$63-B135)/(Inputs!$C$64-B135))-1)*(2*B135-1)*LN(B135/(1-B135))-((Inputs!$C$63-B135)/(Inputs!$C$64-B135))*(2*Inputs!$C$64-1)*LN(Inputs!$C$64/(1-Inputs!$C$64)))*Inputs!$C$61+Inputs!$C$62</f>
        <v>3924.18882693647</v>
      </c>
      <c r="D135" s="18" t="n">
        <f aca="false">((Inputs!$C$63-B135)/(Inputs!$C$64-B135))*Inputs!$C$68*Inputs!$C$69+((Inputs!$C$63-B135)/(Inputs!$C$64-B135))*Inputs!$C$60+((2*Inputs!$C$63-1)*LN(Inputs!$C$63/(1-Inputs!$C$63))+(((Inputs!$C$63-B135)/(Inputs!$C$64-B135))-1)*(2*B135-1)*LN(B135/(1-B135))-((Inputs!$C$63-B135)/(Inputs!$C$64-B135))*(2*Inputs!$C$64-1)*LN(Inputs!$C$64/(1-Inputs!$C$64)))*Inputs!$C$70+Inputs!$C$62</f>
        <v>3117.83374672257</v>
      </c>
      <c r="E135" s="18" t="n">
        <f aca="false">((Inputs!$C$63-B135)/(Inputs!$C$64-B135))*Inputs!$C$68*Inputs!$C$71+((Inputs!$C$63-B135)/(Inputs!$C$64-B135))*Inputs!$C$60+((2*Inputs!$C$63-1)*LN(Inputs!$C$63/(1-Inputs!$C$63))+(((Inputs!$C$63-B135)/(Inputs!$C$64-B135))-1)*(2*B135-1)*LN(B135/(1-B135))-((Inputs!$C$63-B135)/(Inputs!$C$64-B135))*(2*Inputs!$C$64-1)*LN(Inputs!$C$64/(1-Inputs!$C$64)))*Inputs!$C$72+Inputs!$C$62</f>
        <v>4290.47389985701</v>
      </c>
    </row>
    <row r="136" customFormat="false" ht="15" hidden="false" customHeight="false" outlineLevel="0" collapsed="false">
      <c r="B136" s="17" t="n">
        <v>0.00151</v>
      </c>
      <c r="C136" s="18" t="n">
        <f aca="false">((Inputs!$C$63-B136)/(Inputs!$C$64-B136))*Inputs!$C$68*Inputs!$C$59+((Inputs!$C$63-B136)/(Inputs!$C$64-B136))*Inputs!$C$60+((2*Inputs!$C$63-1)*LN(Inputs!$C$63/(1-Inputs!$C$63))+(((Inputs!$C$63-B136)/(Inputs!$C$64-B136))-1)*(2*B136-1)*LN(B136/(1-B136))-((Inputs!$C$63-B136)/(Inputs!$C$64-B136))*(2*Inputs!$C$64-1)*LN(Inputs!$C$64/(1-Inputs!$C$64)))*Inputs!$C$61+Inputs!$C$62</f>
        <v>3922.94614211356</v>
      </c>
      <c r="D136" s="18" t="n">
        <f aca="false">((Inputs!$C$63-B136)/(Inputs!$C$64-B136))*Inputs!$C$68*Inputs!$C$69+((Inputs!$C$63-B136)/(Inputs!$C$64-B136))*Inputs!$C$60+((2*Inputs!$C$63-1)*LN(Inputs!$C$63/(1-Inputs!$C$63))+(((Inputs!$C$63-B136)/(Inputs!$C$64-B136))-1)*(2*B136-1)*LN(B136/(1-B136))-((Inputs!$C$63-B136)/(Inputs!$C$64-B136))*(2*Inputs!$C$64-1)*LN(Inputs!$C$64/(1-Inputs!$C$64)))*Inputs!$C$70+Inputs!$C$62</f>
        <v>3115.33684211356</v>
      </c>
      <c r="E136" s="18" t="n">
        <f aca="false">((Inputs!$C$63-B136)/(Inputs!$C$64-B136))*Inputs!$C$68*Inputs!$C$71+((Inputs!$C$63-B136)/(Inputs!$C$64-B136))*Inputs!$C$60+((2*Inputs!$C$63-1)*LN(Inputs!$C$63/(1-Inputs!$C$63))+(((Inputs!$C$63-B136)/(Inputs!$C$64-B136))-1)*(2*B136-1)*LN(B136/(1-B136))-((Inputs!$C$63-B136)/(Inputs!$C$64-B136))*(2*Inputs!$C$64-1)*LN(Inputs!$C$64/(1-Inputs!$C$64)))*Inputs!$C$72+Inputs!$C$62</f>
        <v>4291.8015431726</v>
      </c>
    </row>
    <row r="137" customFormat="false" ht="15" hidden="false" customHeight="false" outlineLevel="0" collapsed="false">
      <c r="B137" s="17" t="n">
        <v>0.00152</v>
      </c>
      <c r="C137" s="18" t="n">
        <f aca="false">((Inputs!$C$63-B137)/(Inputs!$C$64-B137))*Inputs!$C$68*Inputs!$C$59+((Inputs!$C$63-B137)/(Inputs!$C$64-B137))*Inputs!$C$60+((2*Inputs!$C$63-1)*LN(Inputs!$C$63/(1-Inputs!$C$63))+(((Inputs!$C$63-B137)/(Inputs!$C$64-B137))-1)*(2*B137-1)*LN(B137/(1-B137))-((Inputs!$C$63-B137)/(Inputs!$C$64-B137))*(2*Inputs!$C$64-1)*LN(Inputs!$C$64/(1-Inputs!$C$64)))*Inputs!$C$61+Inputs!$C$62</f>
        <v>3921.74970207795</v>
      </c>
      <c r="D137" s="18" t="n">
        <f aca="false">((Inputs!$C$63-B137)/(Inputs!$C$64-B137))*Inputs!$C$68*Inputs!$C$69+((Inputs!$C$63-B137)/(Inputs!$C$64-B137))*Inputs!$C$60+((2*Inputs!$C$63-1)*LN(Inputs!$C$63/(1-Inputs!$C$63))+(((Inputs!$C$63-B137)/(Inputs!$C$64-B137))-1)*(2*B137-1)*LN(B137/(1-B137))-((Inputs!$C$63-B137)/(Inputs!$C$64-B137))*(2*Inputs!$C$64-1)*LN(Inputs!$C$64/(1-Inputs!$C$64)))*Inputs!$C$70+Inputs!$C$62</f>
        <v>3112.88169492232</v>
      </c>
      <c r="E137" s="18" t="n">
        <f aca="false">((Inputs!$C$63-B137)/(Inputs!$C$64-B137))*Inputs!$C$68*Inputs!$C$71+((Inputs!$C$63-B137)/(Inputs!$C$64-B137))*Inputs!$C$60+((2*Inputs!$C$63-1)*LN(Inputs!$C$63/(1-Inputs!$C$63))+(((Inputs!$C$63-B137)/(Inputs!$C$64-B137))-1)*(2*B137-1)*LN(B137/(1-B137))-((Inputs!$C$63-B137)/(Inputs!$C$64-B137))*(2*Inputs!$C$64-1)*LN(Inputs!$C$64/(1-Inputs!$C$64)))*Inputs!$C$72+Inputs!$C$62</f>
        <v>4293.16971835619</v>
      </c>
    </row>
    <row r="138" customFormat="false" ht="15" hidden="false" customHeight="false" outlineLevel="0" collapsed="false">
      <c r="B138" s="17" t="n">
        <v>0.00153</v>
      </c>
      <c r="C138" s="18" t="n">
        <f aca="false">((Inputs!$C$63-B138)/(Inputs!$C$64-B138))*Inputs!$C$68*Inputs!$C$59+((Inputs!$C$63-B138)/(Inputs!$C$64-B138))*Inputs!$C$60+((2*Inputs!$C$63-1)*LN(Inputs!$C$63/(1-Inputs!$C$63))+(((Inputs!$C$63-B138)/(Inputs!$C$64-B138))-1)*(2*B138-1)*LN(B138/(1-B138))-((Inputs!$C$63-B138)/(Inputs!$C$64-B138))*(2*Inputs!$C$64-1)*LN(Inputs!$C$64/(1-Inputs!$C$64)))*Inputs!$C$61+Inputs!$C$62</f>
        <v>3920.59909046427</v>
      </c>
      <c r="D138" s="18" t="n">
        <f aca="false">((Inputs!$C$63-B138)/(Inputs!$C$64-B138))*Inputs!$C$68*Inputs!$C$69+((Inputs!$C$63-B138)/(Inputs!$C$64-B138))*Inputs!$C$60+((2*Inputs!$C$63-1)*LN(Inputs!$C$63/(1-Inputs!$C$63))+(((Inputs!$C$63-B138)/(Inputs!$C$64-B138))-1)*(2*B138-1)*LN(B138/(1-B138))-((Inputs!$C$63-B138)/(Inputs!$C$64-B138))*(2*Inputs!$C$64-1)*LN(Inputs!$C$64/(1-Inputs!$C$64)))*Inputs!$C$70+Inputs!$C$62</f>
        <v>3110.46786465781</v>
      </c>
      <c r="E138" s="18" t="n">
        <f aca="false">((Inputs!$C$63-B138)/(Inputs!$C$64-B138))*Inputs!$C$68*Inputs!$C$71+((Inputs!$C$63-B138)/(Inputs!$C$64-B138))*Inputs!$C$60+((2*Inputs!$C$63-1)*LN(Inputs!$C$63/(1-Inputs!$C$63))+(((Inputs!$C$63-B138)/(Inputs!$C$64-B138))-1)*(2*B138-1)*LN(B138/(1-B138))-((Inputs!$C$63-B138)/(Inputs!$C$64-B138))*(2*Inputs!$C$64-1)*LN(Inputs!$C$64/(1-Inputs!$C$64)))*Inputs!$C$72+Inputs!$C$62</f>
        <v>4294.57817391406</v>
      </c>
    </row>
    <row r="139" customFormat="false" ht="15" hidden="false" customHeight="false" outlineLevel="0" collapsed="false">
      <c r="B139" s="17" t="n">
        <v>0.00154</v>
      </c>
      <c r="C139" s="18" t="n">
        <f aca="false">((Inputs!$C$63-B139)/(Inputs!$C$64-B139))*Inputs!$C$68*Inputs!$C$59+((Inputs!$C$63-B139)/(Inputs!$C$64-B139))*Inputs!$C$60+((2*Inputs!$C$63-1)*LN(Inputs!$C$63/(1-Inputs!$C$63))+(((Inputs!$C$63-B139)/(Inputs!$C$64-B139))-1)*(2*B139-1)*LN(B139/(1-B139))-((Inputs!$C$63-B139)/(Inputs!$C$64-B139))*(2*Inputs!$C$64-1)*LN(Inputs!$C$64/(1-Inputs!$C$64)))*Inputs!$C$61+Inputs!$C$62</f>
        <v>3919.49390093069</v>
      </c>
      <c r="D139" s="18" t="n">
        <f aca="false">((Inputs!$C$63-B139)/(Inputs!$C$64-B139))*Inputs!$C$68*Inputs!$C$69+((Inputs!$C$63-B139)/(Inputs!$C$64-B139))*Inputs!$C$60+((2*Inputs!$C$63-1)*LN(Inputs!$C$63/(1-Inputs!$C$63))+(((Inputs!$C$63-B139)/(Inputs!$C$64-B139))-1)*(2*B139-1)*LN(B139/(1-B139))-((Inputs!$C$63-B139)/(Inputs!$C$64-B139))*(2*Inputs!$C$64-1)*LN(Inputs!$C$64/(1-Inputs!$C$64)))*Inputs!$C$70+Inputs!$C$62</f>
        <v>3108.09492067935</v>
      </c>
      <c r="E139" s="18" t="n">
        <f aca="false">((Inputs!$C$63-B139)/(Inputs!$C$64-B139))*Inputs!$C$68*Inputs!$C$71+((Inputs!$C$63-B139)/(Inputs!$C$64-B139))*Inputs!$C$60+((2*Inputs!$C$63-1)*LN(Inputs!$C$63/(1-Inputs!$C$63))+(((Inputs!$C$63-B139)/(Inputs!$C$64-B139))-1)*(2*B139-1)*LN(B139/(1-B139))-((Inputs!$C$63-B139)/(Inputs!$C$64-B139))*(2*Inputs!$C$64-1)*LN(Inputs!$C$64/(1-Inputs!$C$64)))*Inputs!$C$72+Inputs!$C$62</f>
        <v>4296.02666573247</v>
      </c>
    </row>
    <row r="140" customFormat="false" ht="15" hidden="false" customHeight="false" outlineLevel="0" collapsed="false">
      <c r="B140" s="17" t="n">
        <v>0.00155</v>
      </c>
      <c r="C140" s="18" t="n">
        <f aca="false">((Inputs!$C$63-B140)/(Inputs!$C$64-B140))*Inputs!$C$68*Inputs!$C$59+((Inputs!$C$63-B140)/(Inputs!$C$64-B140))*Inputs!$C$60+((2*Inputs!$C$63-1)*LN(Inputs!$C$63/(1-Inputs!$C$63))+(((Inputs!$C$63-B140)/(Inputs!$C$64-B140))-1)*(2*B140-1)*LN(B140/(1-B140))-((Inputs!$C$63-B140)/(Inputs!$C$64-B140))*(2*Inputs!$C$64-1)*LN(Inputs!$C$64/(1-Inputs!$C$64)))*Inputs!$C$61+Inputs!$C$62</f>
        <v>3918.43373691166</v>
      </c>
      <c r="D140" s="18" t="n">
        <f aca="false">((Inputs!$C$63-B140)/(Inputs!$C$64-B140))*Inputs!$C$68*Inputs!$C$69+((Inputs!$C$63-B140)/(Inputs!$C$64-B140))*Inputs!$C$60+((2*Inputs!$C$63-1)*LN(Inputs!$C$63/(1-Inputs!$C$63))+(((Inputs!$C$63-B140)/(Inputs!$C$64-B140))-1)*(2*B140-1)*LN(B140/(1-B140))-((Inputs!$C$63-B140)/(Inputs!$C$64-B140))*(2*Inputs!$C$64-1)*LN(Inputs!$C$64/(1-Inputs!$C$64)))*Inputs!$C$70+Inputs!$C$62</f>
        <v>3105.76244194763</v>
      </c>
      <c r="E140" s="18" t="n">
        <f aca="false">((Inputs!$C$63-B140)/(Inputs!$C$64-B140))*Inputs!$C$68*Inputs!$C$71+((Inputs!$C$63-B140)/(Inputs!$C$64-B140))*Inputs!$C$60+((2*Inputs!$C$63-1)*LN(Inputs!$C$63/(1-Inputs!$C$63))+(((Inputs!$C$63-B140)/(Inputs!$C$64-B140))-1)*(2*B140-1)*LN(B140/(1-B140))-((Inputs!$C$63-B140)/(Inputs!$C$64-B140))*(2*Inputs!$C$64-1)*LN(Inputs!$C$64/(1-Inputs!$C$64)))*Inputs!$C$72+Inputs!$C$62</f>
        <v>4297.5149569059</v>
      </c>
    </row>
    <row r="141" customFormat="false" ht="15" hidden="false" customHeight="false" outlineLevel="0" collapsed="false">
      <c r="B141" s="17" t="n">
        <v>0.00156</v>
      </c>
      <c r="C141" s="18" t="n">
        <f aca="false">((Inputs!$C$63-B141)/(Inputs!$C$64-B141))*Inputs!$C$68*Inputs!$C$59+((Inputs!$C$63-B141)/(Inputs!$C$64-B141))*Inputs!$C$60+((2*Inputs!$C$63-1)*LN(Inputs!$C$63/(1-Inputs!$C$63))+(((Inputs!$C$63-B141)/(Inputs!$C$64-B141))-1)*(2*B141-1)*LN(B141/(1-B141))-((Inputs!$C$63-B141)/(Inputs!$C$64-B141))*(2*Inputs!$C$64-1)*LN(Inputs!$C$64/(1-Inputs!$C$64)))*Inputs!$C$61+Inputs!$C$62</f>
        <v>3917.41821137871</v>
      </c>
      <c r="D141" s="18" t="n">
        <f aca="false">((Inputs!$C$63-B141)/(Inputs!$C$64-B141))*Inputs!$C$68*Inputs!$C$69+((Inputs!$C$63-B141)/(Inputs!$C$64-B141))*Inputs!$C$60+((2*Inputs!$C$63-1)*LN(Inputs!$C$63/(1-Inputs!$C$63))+(((Inputs!$C$63-B141)/(Inputs!$C$64-B141))-1)*(2*B141-1)*LN(B141/(1-B141))-((Inputs!$C$63-B141)/(Inputs!$C$64-B141))*(2*Inputs!$C$64-1)*LN(Inputs!$C$64/(1-Inputs!$C$64)))*Inputs!$C$70+Inputs!$C$62</f>
        <v>3103.47001678411</v>
      </c>
      <c r="E141" s="18" t="n">
        <f aca="false">((Inputs!$C$63-B141)/(Inputs!$C$64-B141))*Inputs!$C$68*Inputs!$C$71+((Inputs!$C$63-B141)/(Inputs!$C$64-B141))*Inputs!$C$60+((2*Inputs!$C$63-1)*LN(Inputs!$C$63/(1-Inputs!$C$63))+(((Inputs!$C$63-B141)/(Inputs!$C$64-B141))-1)*(2*B141-1)*LN(B141/(1-B141))-((Inputs!$C$63-B141)/(Inputs!$C$64-B141))*(2*Inputs!$C$64-1)*LN(Inputs!$C$64/(1-Inputs!$C$64)))*Inputs!$C$72+Inputs!$C$62</f>
        <v>4299.04281757098</v>
      </c>
    </row>
    <row r="142" customFormat="false" ht="15" hidden="false" customHeight="false" outlineLevel="0" collapsed="false">
      <c r="B142" s="17" t="n">
        <v>0.00157</v>
      </c>
      <c r="C142" s="18" t="n">
        <f aca="false">((Inputs!$C$63-B142)/(Inputs!$C$64-B142))*Inputs!$C$68*Inputs!$C$59+((Inputs!$C$63-B142)/(Inputs!$C$64-B142))*Inputs!$C$60+((2*Inputs!$C$63-1)*LN(Inputs!$C$63/(1-Inputs!$C$63))+(((Inputs!$C$63-B142)/(Inputs!$C$64-B142))-1)*(2*B142-1)*LN(B142/(1-B142))-((Inputs!$C$63-B142)/(Inputs!$C$64-B142))*(2*Inputs!$C$64-1)*LN(Inputs!$C$64/(1-Inputs!$C$64)))*Inputs!$C$61+Inputs!$C$62</f>
        <v>3916.4469466093</v>
      </c>
      <c r="D142" s="18" t="n">
        <f aca="false">((Inputs!$C$63-B142)/(Inputs!$C$64-B142))*Inputs!$C$68*Inputs!$C$69+((Inputs!$C$63-B142)/(Inputs!$C$64-B142))*Inputs!$C$60+((2*Inputs!$C$63-1)*LN(Inputs!$C$63/(1-Inputs!$C$63))+(((Inputs!$C$63-B142)/(Inputs!$C$64-B142))-1)*(2*B142-1)*LN(B142/(1-B142))-((Inputs!$C$63-B142)/(Inputs!$C$64-B142))*(2*Inputs!$C$64-1)*LN(Inputs!$C$64/(1-Inputs!$C$64)))*Inputs!$C$70+Inputs!$C$62</f>
        <v>3101.21724263818</v>
      </c>
      <c r="E142" s="18" t="n">
        <f aca="false">((Inputs!$C$63-B142)/(Inputs!$C$64-B142))*Inputs!$C$68*Inputs!$C$71+((Inputs!$C$63-B142)/(Inputs!$C$64-B142))*Inputs!$C$60+((2*Inputs!$C$63-1)*LN(Inputs!$C$63/(1-Inputs!$C$63))+(((Inputs!$C$63-B142)/(Inputs!$C$64-B142))-1)*(2*B142-1)*LN(B142/(1-B142))-((Inputs!$C$63-B142)/(Inputs!$C$64-B142))*(2*Inputs!$C$64-1)*LN(Inputs!$C$64/(1-Inputs!$C$64)))*Inputs!$C$72+Inputs!$C$62</f>
        <v>4300.61002474608</v>
      </c>
    </row>
    <row r="143" customFormat="false" ht="15" hidden="false" customHeight="false" outlineLevel="0" collapsed="false">
      <c r="B143" s="17" t="n">
        <v>0.00158</v>
      </c>
      <c r="C143" s="18" t="n">
        <f aca="false">((Inputs!$C$63-B143)/(Inputs!$C$64-B143))*Inputs!$C$68*Inputs!$C$59+((Inputs!$C$63-B143)/(Inputs!$C$64-B143))*Inputs!$C$60+((2*Inputs!$C$63-1)*LN(Inputs!$C$63/(1-Inputs!$C$63))+(((Inputs!$C$63-B143)/(Inputs!$C$64-B143))-1)*(2*B143-1)*LN(B143/(1-B143))-((Inputs!$C$63-B143)/(Inputs!$C$64-B143))*(2*Inputs!$C$64-1)*LN(Inputs!$C$64/(1-Inputs!$C$64)))*Inputs!$C$61+Inputs!$C$62</f>
        <v>3915.51957396311</v>
      </c>
      <c r="D143" s="18" t="n">
        <f aca="false">((Inputs!$C$63-B143)/(Inputs!$C$64-B143))*Inputs!$C$68*Inputs!$C$69+((Inputs!$C$63-B143)/(Inputs!$C$64-B143))*Inputs!$C$60+((2*Inputs!$C$63-1)*LN(Inputs!$C$63/(1-Inputs!$C$63))+(((Inputs!$C$63-B143)/(Inputs!$C$64-B143))-1)*(2*B143-1)*LN(B143/(1-B143))-((Inputs!$C$63-B143)/(Inputs!$C$64-B143))*(2*Inputs!$C$64-1)*LN(Inputs!$C$64/(1-Inputs!$C$64)))*Inputs!$C$70+Inputs!$C$62</f>
        <v>3099.00372586184</v>
      </c>
      <c r="E143" s="18" t="n">
        <f aca="false">((Inputs!$C$63-B143)/(Inputs!$C$64-B143))*Inputs!$C$68*Inputs!$C$71+((Inputs!$C$63-B143)/(Inputs!$C$64-B143))*Inputs!$C$60+((2*Inputs!$C$63-1)*LN(Inputs!$C$63/(1-Inputs!$C$63))+(((Inputs!$C$63-B143)/(Inputs!$C$64-B143))-1)*(2*B143-1)*LN(B143/(1-B143))-((Inputs!$C$63-B143)/(Inputs!$C$64-B143))*(2*Inputs!$C$64-1)*LN(Inputs!$C$64/(1-Inputs!$C$64)))*Inputs!$C$72+Inputs!$C$62</f>
        <v>4302.21636217628</v>
      </c>
    </row>
    <row r="144" customFormat="false" ht="15" hidden="false" customHeight="false" outlineLevel="0" collapsed="false">
      <c r="B144" s="17" t="n">
        <v>0.00159</v>
      </c>
      <c r="C144" s="18" t="n">
        <f aca="false">((Inputs!$C$63-B144)/(Inputs!$C$64-B144))*Inputs!$C$68*Inputs!$C$59+((Inputs!$C$63-B144)/(Inputs!$C$64-B144))*Inputs!$C$60+((2*Inputs!$C$63-1)*LN(Inputs!$C$63/(1-Inputs!$C$63))+(((Inputs!$C$63-B144)/(Inputs!$C$64-B144))-1)*(2*B144-1)*LN(B144/(1-B144))-((Inputs!$C$63-B144)/(Inputs!$C$64-B144))*(2*Inputs!$C$64-1)*LN(Inputs!$C$64/(1-Inputs!$C$64)))*Inputs!$C$61+Inputs!$C$62</f>
        <v>3914.63573366573</v>
      </c>
      <c r="D144" s="18" t="n">
        <f aca="false">((Inputs!$C$63-B144)/(Inputs!$C$64-B144))*Inputs!$C$68*Inputs!$C$69+((Inputs!$C$63-B144)/(Inputs!$C$64-B144))*Inputs!$C$60+((2*Inputs!$C$63-1)*LN(Inputs!$C$63/(1-Inputs!$C$63))+(((Inputs!$C$63-B144)/(Inputs!$C$64-B144))-1)*(2*B144-1)*LN(B144/(1-B144))-((Inputs!$C$63-B144)/(Inputs!$C$64-B144))*(2*Inputs!$C$64-1)*LN(Inputs!$C$64/(1-Inputs!$C$64)))*Inputs!$C$70+Inputs!$C$62</f>
        <v>3096.82908149182</v>
      </c>
      <c r="E144" s="18" t="n">
        <f aca="false">((Inputs!$C$63-B144)/(Inputs!$C$64-B144))*Inputs!$C$68*Inputs!$C$71+((Inputs!$C$63-B144)/(Inputs!$C$64-B144))*Inputs!$C$60+((2*Inputs!$C$63-1)*LN(Inputs!$C$63/(1-Inputs!$C$63))+(((Inputs!$C$63-B144)/(Inputs!$C$64-B144))-1)*(2*B144-1)*LN(B144/(1-B144))-((Inputs!$C$63-B144)/(Inputs!$C$64-B144))*(2*Inputs!$C$64-1)*LN(Inputs!$C$64/(1-Inputs!$C$64)))*Inputs!$C$72+Inputs!$C$62</f>
        <v>4303.86162018348</v>
      </c>
    </row>
    <row r="145" customFormat="false" ht="15" hidden="false" customHeight="false" outlineLevel="0" collapsed="false">
      <c r="B145" s="17" t="n">
        <v>0.0016</v>
      </c>
      <c r="C145" s="18" t="n">
        <f aca="false">((Inputs!$C$63-B145)/(Inputs!$C$64-B145))*Inputs!$C$68*Inputs!$C$59+((Inputs!$C$63-B145)/(Inputs!$C$64-B145))*Inputs!$C$60+((2*Inputs!$C$63-1)*LN(Inputs!$C$63/(1-Inputs!$C$63))+(((Inputs!$C$63-B145)/(Inputs!$C$64-B145))-1)*(2*B145-1)*LN(B145/(1-B145))-((Inputs!$C$63-B145)/(Inputs!$C$64-B145))*(2*Inputs!$C$64-1)*LN(Inputs!$C$64/(1-Inputs!$C$64)))*Inputs!$C$61+Inputs!$C$62</f>
        <v>3913.79507459927</v>
      </c>
      <c r="D145" s="18" t="n">
        <f aca="false">((Inputs!$C$63-B145)/(Inputs!$C$64-B145))*Inputs!$C$68*Inputs!$C$69+((Inputs!$C$63-B145)/(Inputs!$C$64-B145))*Inputs!$C$60+((2*Inputs!$C$63-1)*LN(Inputs!$C$63/(1-Inputs!$C$63))+(((Inputs!$C$63-B145)/(Inputs!$C$64-B145))-1)*(2*B145-1)*LN(B145/(1-B145))-((Inputs!$C$63-B145)/(Inputs!$C$64-B145))*(2*Inputs!$C$64-1)*LN(Inputs!$C$64/(1-Inputs!$C$64)))*Inputs!$C$70+Inputs!$C$62</f>
        <v>3094.69293303848</v>
      </c>
      <c r="E145" s="18" t="n">
        <f aca="false">((Inputs!$C$63-B145)/(Inputs!$C$64-B145))*Inputs!$C$68*Inputs!$C$71+((Inputs!$C$63-B145)/(Inputs!$C$64-B145))*Inputs!$C$60+((2*Inputs!$C$63-1)*LN(Inputs!$C$63/(1-Inputs!$C$63))+(((Inputs!$C$63-B145)/(Inputs!$C$64-B145))-1)*(2*B145-1)*LN(B145/(1-B145))-((Inputs!$C$63-B145)/(Inputs!$C$64-B145))*(2*Inputs!$C$64-1)*LN(Inputs!$C$64/(1-Inputs!$C$64)))*Inputs!$C$72+Inputs!$C$62</f>
        <v>4305.54559552156</v>
      </c>
    </row>
    <row r="146" customFormat="false" ht="15" hidden="false" customHeight="false" outlineLevel="0" collapsed="false">
      <c r="B146" s="17" t="n">
        <v>0.00161</v>
      </c>
      <c r="C146" s="18" t="n">
        <f aca="false">((Inputs!$C$63-B146)/(Inputs!$C$64-B146))*Inputs!$C$68*Inputs!$C$59+((Inputs!$C$63-B146)/(Inputs!$C$64-B146))*Inputs!$C$60+((2*Inputs!$C$63-1)*LN(Inputs!$C$63/(1-Inputs!$C$63))+(((Inputs!$C$63-B146)/(Inputs!$C$64-B146))-1)*(2*B146-1)*LN(B146/(1-B146))-((Inputs!$C$63-B146)/(Inputs!$C$64-B146))*(2*Inputs!$C$64-1)*LN(Inputs!$C$64/(1-Inputs!$C$64)))*Inputs!$C$61+Inputs!$C$62</f>
        <v>3912.99725409984</v>
      </c>
      <c r="D146" s="18" t="n">
        <f aca="false">((Inputs!$C$63-B146)/(Inputs!$C$64-B146))*Inputs!$C$68*Inputs!$C$69+((Inputs!$C$63-B146)/(Inputs!$C$64-B146))*Inputs!$C$60+((2*Inputs!$C$63-1)*LN(Inputs!$C$63/(1-Inputs!$C$63))+(((Inputs!$C$63-B146)/(Inputs!$C$64-B146))-1)*(2*B146-1)*LN(B146/(1-B146))-((Inputs!$C$63-B146)/(Inputs!$C$64-B146))*(2*Inputs!$C$64-1)*LN(Inputs!$C$64/(1-Inputs!$C$64)))*Inputs!$C$70+Inputs!$C$62</f>
        <v>3092.59491228166</v>
      </c>
      <c r="E146" s="18" t="n">
        <f aca="false">((Inputs!$C$63-B146)/(Inputs!$C$64-B146))*Inputs!$C$68*Inputs!$C$71+((Inputs!$C$63-B146)/(Inputs!$C$64-B146))*Inputs!$C$60+((2*Inputs!$C$63-1)*LN(Inputs!$C$63/(1-Inputs!$C$63))+(((Inputs!$C$63-B146)/(Inputs!$C$64-B146))-1)*(2*B146-1)*LN(B146/(1-B146))-((Inputs!$C$63-B146)/(Inputs!$C$64-B146))*(2*Inputs!$C$64-1)*LN(Inputs!$C$64/(1-Inputs!$C$64)))*Inputs!$C$72+Inputs!$C$62</f>
        <v>4307.26809123625</v>
      </c>
    </row>
    <row r="147" customFormat="false" ht="15" hidden="false" customHeight="false" outlineLevel="0" collapsed="false">
      <c r="B147" s="17" t="n">
        <v>0.00162</v>
      </c>
      <c r="C147" s="18" t="n">
        <f aca="false">((Inputs!$C$63-B147)/(Inputs!$C$64-B147))*Inputs!$C$68*Inputs!$C$59+((Inputs!$C$63-B147)/(Inputs!$C$64-B147))*Inputs!$C$60+((2*Inputs!$C$63-1)*LN(Inputs!$C$63/(1-Inputs!$C$63))+(((Inputs!$C$63-B147)/(Inputs!$C$64-B147))-1)*(2*B147-1)*LN(B147/(1-B147))-((Inputs!$C$63-B147)/(Inputs!$C$64-B147))*(2*Inputs!$C$64-1)*LN(Inputs!$C$64/(1-Inputs!$C$64)))*Inputs!$C$61+Inputs!$C$62</f>
        <v>3912.24193776144</v>
      </c>
      <c r="D147" s="18" t="n">
        <f aca="false">((Inputs!$C$63-B147)/(Inputs!$C$64-B147))*Inputs!$C$68*Inputs!$C$69+((Inputs!$C$63-B147)/(Inputs!$C$64-B147))*Inputs!$C$60+((2*Inputs!$C$63-1)*LN(Inputs!$C$63/(1-Inputs!$C$63))+(((Inputs!$C$63-B147)/(Inputs!$C$64-B147))-1)*(2*B147-1)*LN(B147/(1-B147))-((Inputs!$C$63-B147)/(Inputs!$C$64-B147))*(2*Inputs!$C$64-1)*LN(Inputs!$C$64/(1-Inputs!$C$64)))*Inputs!$C$70+Inputs!$C$62</f>
        <v>3090.53465907291</v>
      </c>
      <c r="E147" s="18" t="n">
        <f aca="false">((Inputs!$C$63-B147)/(Inputs!$C$64-B147))*Inputs!$C$68*Inputs!$C$71+((Inputs!$C$63-B147)/(Inputs!$C$64-B147))*Inputs!$C$60+((2*Inputs!$C$63-1)*LN(Inputs!$C$63/(1-Inputs!$C$63))+(((Inputs!$C$63-B147)/(Inputs!$C$64-B147))-1)*(2*B147-1)*LN(B147/(1-B147))-((Inputs!$C$63-B147)/(Inputs!$C$64-B147))*(2*Inputs!$C$64-1)*LN(Inputs!$C$64/(1-Inputs!$C$64)))*Inputs!$C$72+Inputs!$C$62</f>
        <v>4309.02891652977</v>
      </c>
    </row>
    <row r="148" customFormat="false" ht="15" hidden="false" customHeight="false" outlineLevel="0" collapsed="false">
      <c r="B148" s="17" t="n">
        <v>0.00163</v>
      </c>
      <c r="C148" s="18" t="n">
        <f aca="false">((Inputs!$C$63-B148)/(Inputs!$C$64-B148))*Inputs!$C$68*Inputs!$C$59+((Inputs!$C$63-B148)/(Inputs!$C$64-B148))*Inputs!$C$60+((2*Inputs!$C$63-1)*LN(Inputs!$C$63/(1-Inputs!$C$63))+(((Inputs!$C$63-B148)/(Inputs!$C$64-B148))-1)*(2*B148-1)*LN(B148/(1-B148))-((Inputs!$C$63-B148)/(Inputs!$C$64-B148))*(2*Inputs!$C$64-1)*LN(Inputs!$C$64/(1-Inputs!$C$64)))*Inputs!$C$61+Inputs!$C$62</f>
        <v>3911.52879924616</v>
      </c>
      <c r="D148" s="18" t="n">
        <f aca="false">((Inputs!$C$63-B148)/(Inputs!$C$64-B148))*Inputs!$C$68*Inputs!$C$69+((Inputs!$C$63-B148)/(Inputs!$C$64-B148))*Inputs!$C$60+((2*Inputs!$C$63-1)*LN(Inputs!$C$63/(1-Inputs!$C$63))+(((Inputs!$C$63-B148)/(Inputs!$C$64-B148))-1)*(2*B148-1)*LN(B148/(1-B148))-((Inputs!$C$63-B148)/(Inputs!$C$64-B148))*(2*Inputs!$C$64-1)*LN(Inputs!$C$64/(1-Inputs!$C$64)))*Inputs!$C$70+Inputs!$C$62</f>
        <v>3088.51182114397</v>
      </c>
      <c r="E148" s="18" t="n">
        <f aca="false">((Inputs!$C$63-B148)/(Inputs!$C$64-B148))*Inputs!$C$68*Inputs!$C$71+((Inputs!$C$63-B148)/(Inputs!$C$64-B148))*Inputs!$C$60+((2*Inputs!$C$63-1)*LN(Inputs!$C$63/(1-Inputs!$C$63))+(((Inputs!$C$63-B148)/(Inputs!$C$64-B148))-1)*(2*B148-1)*LN(B148/(1-B148))-((Inputs!$C$63-B148)/(Inputs!$C$64-B148))*(2*Inputs!$C$64-1)*LN(Inputs!$C$64/(1-Inputs!$C$64)))*Inputs!$C$72+Inputs!$C$62</f>
        <v>4310.82788662975</v>
      </c>
    </row>
    <row r="149" customFormat="false" ht="15" hidden="false" customHeight="false" outlineLevel="0" collapsed="false">
      <c r="B149" s="17" t="n">
        <v>0.00164</v>
      </c>
      <c r="C149" s="18" t="n">
        <f aca="false">((Inputs!$C$63-B149)/(Inputs!$C$64-B149))*Inputs!$C$68*Inputs!$C$59+((Inputs!$C$63-B149)/(Inputs!$C$64-B149))*Inputs!$C$60+((2*Inputs!$C$63-1)*LN(Inputs!$C$63/(1-Inputs!$C$63))+(((Inputs!$C$63-B149)/(Inputs!$C$64-B149))-1)*(2*B149-1)*LN(B149/(1-B149))-((Inputs!$C$63-B149)/(Inputs!$C$64-B149))*(2*Inputs!$C$64-1)*LN(Inputs!$C$64/(1-Inputs!$C$64)))*Inputs!$C$61+Inputs!$C$62</f>
        <v>3910.85752010048</v>
      </c>
      <c r="D149" s="18" t="n">
        <f aca="false">((Inputs!$C$63-B149)/(Inputs!$C$64-B149))*Inputs!$C$68*Inputs!$C$69+((Inputs!$C$63-B149)/(Inputs!$C$64-B149))*Inputs!$C$60+((2*Inputs!$C$63-1)*LN(Inputs!$C$63/(1-Inputs!$C$63))+(((Inputs!$C$63-B149)/(Inputs!$C$64-B149))-1)*(2*B149-1)*LN(B149/(1-B149))-((Inputs!$C$63-B149)/(Inputs!$C$64-B149))*(2*Inputs!$C$64-1)*LN(Inputs!$C$64/(1-Inputs!$C$64)))*Inputs!$C$70+Inputs!$C$62</f>
        <v>3086.52605392132</v>
      </c>
      <c r="E149" s="18" t="n">
        <f aca="false">((Inputs!$C$63-B149)/(Inputs!$C$64-B149))*Inputs!$C$68*Inputs!$C$71+((Inputs!$C$63-B149)/(Inputs!$C$64-B149))*Inputs!$C$60+((2*Inputs!$C$63-1)*LN(Inputs!$C$63/(1-Inputs!$C$63))+(((Inputs!$C$63-B149)/(Inputs!$C$64-B149))-1)*(2*B149-1)*LN(B149/(1-B149))-((Inputs!$C$63-B149)/(Inputs!$C$64-B149))*(2*Inputs!$C$64-1)*LN(Inputs!$C$64/(1-Inputs!$C$64)))*Inputs!$C$72+Inputs!$C$62</f>
        <v>4312.6648226626</v>
      </c>
    </row>
    <row r="150" customFormat="false" ht="15" hidden="false" customHeight="false" outlineLevel="0" collapsed="false">
      <c r="B150" s="17" t="n">
        <v>0.00165</v>
      </c>
      <c r="C150" s="18" t="n">
        <f aca="false">((Inputs!$C$63-B150)/(Inputs!$C$64-B150))*Inputs!$C$68*Inputs!$C$59+((Inputs!$C$63-B150)/(Inputs!$C$64-B150))*Inputs!$C$60+((2*Inputs!$C$63-1)*LN(Inputs!$C$63/(1-Inputs!$C$63))+(((Inputs!$C$63-B150)/(Inputs!$C$64-B150))-1)*(2*B150-1)*LN(B150/(1-B150))-((Inputs!$C$63-B150)/(Inputs!$C$64-B150))*(2*Inputs!$C$64-1)*LN(Inputs!$C$64/(1-Inputs!$C$64)))*Inputs!$C$61+Inputs!$C$62</f>
        <v>3910.22778957724</v>
      </c>
      <c r="D150" s="18" t="n">
        <f aca="false">((Inputs!$C$63-B150)/(Inputs!$C$64-B150))*Inputs!$C$68*Inputs!$C$69+((Inputs!$C$63-B150)/(Inputs!$C$64-B150))*Inputs!$C$60+((2*Inputs!$C$63-1)*LN(Inputs!$C$63/(1-Inputs!$C$63))+(((Inputs!$C$63-B150)/(Inputs!$C$64-B150))-1)*(2*B150-1)*LN(B150/(1-B150))-((Inputs!$C$63-B150)/(Inputs!$C$64-B150))*(2*Inputs!$C$64-1)*LN(Inputs!$C$64/(1-Inputs!$C$64)))*Inputs!$C$70+Inputs!$C$62</f>
        <v>3084.57702034647</v>
      </c>
      <c r="E150" s="18" t="n">
        <f aca="false">((Inputs!$C$63-B150)/(Inputs!$C$64-B150))*Inputs!$C$68*Inputs!$C$71+((Inputs!$C$63-B150)/(Inputs!$C$64-B150))*Inputs!$C$60+((2*Inputs!$C$63-1)*LN(Inputs!$C$63/(1-Inputs!$C$63))+(((Inputs!$C$63-B150)/(Inputs!$C$64-B150))-1)*(2*B150-1)*LN(B150/(1-B150))-((Inputs!$C$63-B150)/(Inputs!$C$64-B150))*(2*Inputs!$C$64-1)*LN(Inputs!$C$64/(1-Inputs!$C$64)))*Inputs!$C$72+Inputs!$C$62</f>
        <v>4314.53955153093</v>
      </c>
    </row>
    <row r="151" customFormat="false" ht="15" hidden="false" customHeight="false" outlineLevel="0" collapsed="false">
      <c r="B151" s="17" t="n">
        <v>0.00166</v>
      </c>
      <c r="C151" s="18" t="n">
        <f aca="false">((Inputs!$C$63-B151)/(Inputs!$C$64-B151))*Inputs!$C$68*Inputs!$C$59+((Inputs!$C$63-B151)/(Inputs!$C$64-B151))*Inputs!$C$60+((2*Inputs!$C$63-1)*LN(Inputs!$C$63/(1-Inputs!$C$63))+(((Inputs!$C$63-B151)/(Inputs!$C$64-B151))-1)*(2*B151-1)*LN(B151/(1-B151))-((Inputs!$C$63-B151)/(Inputs!$C$64-B151))*(2*Inputs!$C$64-1)*LN(Inputs!$C$64/(1-Inputs!$C$64)))*Inputs!$C$61+Inputs!$C$62</f>
        <v>3909.6393044634</v>
      </c>
      <c r="D151" s="18" t="n">
        <f aca="false">((Inputs!$C$63-B151)/(Inputs!$C$64-B151))*Inputs!$C$68*Inputs!$C$69+((Inputs!$C$63-B151)/(Inputs!$C$64-B151))*Inputs!$C$60+((2*Inputs!$C$63-1)*LN(Inputs!$C$63/(1-Inputs!$C$63))+(((Inputs!$C$63-B151)/(Inputs!$C$64-B151))-1)*(2*B151-1)*LN(B151/(1-B151))-((Inputs!$C$63-B151)/(Inputs!$C$64-B151))*(2*Inputs!$C$64-1)*LN(Inputs!$C$64/(1-Inputs!$C$64)))*Inputs!$C$70+Inputs!$C$62</f>
        <v>3082.66439070193</v>
      </c>
      <c r="E151" s="18" t="n">
        <f aca="false">((Inputs!$C$63-B151)/(Inputs!$C$64-B151))*Inputs!$C$68*Inputs!$C$71+((Inputs!$C$63-B151)/(Inputs!$C$64-B151))*Inputs!$C$60+((2*Inputs!$C$63-1)*LN(Inputs!$C$63/(1-Inputs!$C$63))+(((Inputs!$C$63-B151)/(Inputs!$C$64-B151))-1)*(2*B151-1)*LN(B151/(1-B151))-((Inputs!$C$63-B151)/(Inputs!$C$64-B151))*(2*Inputs!$C$64-1)*LN(Inputs!$C$64/(1-Inputs!$C$64)))*Inputs!$C$72+Inputs!$C$62</f>
        <v>4316.451905795</v>
      </c>
    </row>
    <row r="152" customFormat="false" ht="15" hidden="false" customHeight="false" outlineLevel="0" collapsed="false">
      <c r="B152" s="17" t="n">
        <v>0.00167</v>
      </c>
      <c r="C152" s="18" t="n">
        <f aca="false">((Inputs!$C$63-B152)/(Inputs!$C$64-B152))*Inputs!$C$68*Inputs!$C$59+((Inputs!$C$63-B152)/(Inputs!$C$64-B152))*Inputs!$C$60+((2*Inputs!$C$63-1)*LN(Inputs!$C$63/(1-Inputs!$C$63))+(((Inputs!$C$63-B152)/(Inputs!$C$64-B152))-1)*(2*B152-1)*LN(B152/(1-B152))-((Inputs!$C$63-B152)/(Inputs!$C$64-B152))*(2*Inputs!$C$64-1)*LN(Inputs!$C$64/(1-Inputs!$C$64)))*Inputs!$C$61+Inputs!$C$62</f>
        <v>3909.09176891307</v>
      </c>
      <c r="D152" s="18" t="n">
        <f aca="false">((Inputs!$C$63-B152)/(Inputs!$C$64-B152))*Inputs!$C$68*Inputs!$C$69+((Inputs!$C$63-B152)/(Inputs!$C$64-B152))*Inputs!$C$60+((2*Inputs!$C$63-1)*LN(Inputs!$C$63/(1-Inputs!$C$63))+(((Inputs!$C$63-B152)/(Inputs!$C$64-B152))-1)*(2*B152-1)*LN(B152/(1-B152))-((Inputs!$C$63-B152)/(Inputs!$C$64-B152))*(2*Inputs!$C$64-1)*LN(Inputs!$C$64/(1-Inputs!$C$64)))*Inputs!$C$70+Inputs!$C$62</f>
        <v>3080.78784244248</v>
      </c>
      <c r="E152" s="18" t="n">
        <f aca="false">((Inputs!$C$63-B152)/(Inputs!$C$64-B152))*Inputs!$C$68*Inputs!$C$71+((Inputs!$C$63-B152)/(Inputs!$C$64-B152))*Inputs!$C$60+((2*Inputs!$C$63-1)*LN(Inputs!$C$63/(1-Inputs!$C$63))+(((Inputs!$C$63-B152)/(Inputs!$C$64-B152))-1)*(2*B152-1)*LN(B152/(1-B152))-((Inputs!$C$63-B152)/(Inputs!$C$64-B152))*(2*Inputs!$C$64-1)*LN(Inputs!$C$64/(1-Inputs!$C$64)))*Inputs!$C$72+Inputs!$C$62</f>
        <v>4318.40172355802</v>
      </c>
    </row>
    <row r="153" customFormat="false" ht="15" hidden="false" customHeight="false" outlineLevel="0" collapsed="false">
      <c r="B153" s="17" t="n">
        <v>0.00168</v>
      </c>
      <c r="C153" s="18" t="n">
        <f aca="false">((Inputs!$C$63-B153)/(Inputs!$C$64-B153))*Inputs!$C$68*Inputs!$C$59+((Inputs!$C$63-B153)/(Inputs!$C$64-B153))*Inputs!$C$60+((2*Inputs!$C$63-1)*LN(Inputs!$C$63/(1-Inputs!$C$63))+(((Inputs!$C$63-B153)/(Inputs!$C$64-B153))-1)*(2*B153-1)*LN(B153/(1-B153))-((Inputs!$C$63-B153)/(Inputs!$C$64-B153))*(2*Inputs!$C$64-1)*LN(Inputs!$C$64/(1-Inputs!$C$64)))*Inputs!$C$61+Inputs!$C$62</f>
        <v>3908.58489428583</v>
      </c>
      <c r="D153" s="18" t="n">
        <f aca="false">((Inputs!$C$63-B153)/(Inputs!$C$64-B153))*Inputs!$C$68*Inputs!$C$69+((Inputs!$C$63-B153)/(Inputs!$C$64-B153))*Inputs!$C$60+((2*Inputs!$C$63-1)*LN(Inputs!$C$63/(1-Inputs!$C$63))+(((Inputs!$C$63-B153)/(Inputs!$C$64-B153))-1)*(2*B153-1)*LN(B153/(1-B153))-((Inputs!$C$63-B153)/(Inputs!$C$64-B153))*(2*Inputs!$C$64-1)*LN(Inputs!$C$64/(1-Inputs!$C$64)))*Inputs!$C$70+Inputs!$C$62</f>
        <v>3078.94706003168</v>
      </c>
      <c r="E153" s="18" t="n">
        <f aca="false">((Inputs!$C$63-B153)/(Inputs!$C$64-B153))*Inputs!$C$68*Inputs!$C$71+((Inputs!$C$63-B153)/(Inputs!$C$64-B153))*Inputs!$C$60+((2*Inputs!$C$63-1)*LN(Inputs!$C$63/(1-Inputs!$C$63))+(((Inputs!$C$63-B153)/(Inputs!$C$64-B153))-1)*(2*B153-1)*LN(B153/(1-B153))-((Inputs!$C$63-B153)/(Inputs!$C$64-B153))*(2*Inputs!$C$64-1)*LN(Inputs!$C$64/(1-Inputs!$C$64)))*Inputs!$C$72+Inputs!$C$62</f>
        <v>4320.38884835516</v>
      </c>
    </row>
    <row r="154" customFormat="false" ht="15" hidden="false" customHeight="false" outlineLevel="0" collapsed="false">
      <c r="B154" s="17" t="n">
        <v>0.00169</v>
      </c>
      <c r="C154" s="18" t="n">
        <f aca="false">((Inputs!$C$63-B154)/(Inputs!$C$64-B154))*Inputs!$C$68*Inputs!$C$59+((Inputs!$C$63-B154)/(Inputs!$C$64-B154))*Inputs!$C$60+((2*Inputs!$C$63-1)*LN(Inputs!$C$63/(1-Inputs!$C$63))+(((Inputs!$C$63-B154)/(Inputs!$C$64-B154))-1)*(2*B154-1)*LN(B154/(1-B154))-((Inputs!$C$63-B154)/(Inputs!$C$64-B154))*(2*Inputs!$C$64-1)*LN(Inputs!$C$64/(1-Inputs!$C$64)))*Inputs!$C$61+Inputs!$C$62</f>
        <v>3908.11839899004</v>
      </c>
      <c r="D154" s="18" t="n">
        <f aca="false">((Inputs!$C$63-B154)/(Inputs!$C$64-B154))*Inputs!$C$68*Inputs!$C$69+((Inputs!$C$63-B154)/(Inputs!$C$64-B154))*Inputs!$C$60+((2*Inputs!$C$63-1)*LN(Inputs!$C$63/(1-Inputs!$C$63))+(((Inputs!$C$63-B154)/(Inputs!$C$64-B154))-1)*(2*B154-1)*LN(B154/(1-B154))-((Inputs!$C$63-B154)/(Inputs!$C$64-B154))*(2*Inputs!$C$64-1)*LN(Inputs!$C$64/(1-Inputs!$C$64)))*Inputs!$C$70+Inputs!$C$62</f>
        <v>3077.1417347834</v>
      </c>
      <c r="E154" s="18" t="n">
        <f aca="false">((Inputs!$C$63-B154)/(Inputs!$C$64-B154))*Inputs!$C$68*Inputs!$C$71+((Inputs!$C$63-B154)/(Inputs!$C$64-B154))*Inputs!$C$60+((2*Inputs!$C$63-1)*LN(Inputs!$C$63/(1-Inputs!$C$63))+(((Inputs!$C$63-B154)/(Inputs!$C$64-B154))-1)*(2*B154-1)*LN(B154/(1-B154))-((Inputs!$C$63-B154)/(Inputs!$C$64-B154))*(2*Inputs!$C$64-1)*LN(Inputs!$C$64/(1-Inputs!$C$64)))*Inputs!$C$72+Inputs!$C$62</f>
        <v>4322.41312904615</v>
      </c>
    </row>
    <row r="155" customFormat="false" ht="15" hidden="false" customHeight="false" outlineLevel="0" collapsed="false">
      <c r="B155" s="17" t="n">
        <v>0.0017</v>
      </c>
      <c r="C155" s="18" t="n">
        <f aca="false">((Inputs!$C$63-B155)/(Inputs!$C$64-B155))*Inputs!$C$68*Inputs!$C$59+((Inputs!$C$63-B155)/(Inputs!$C$64-B155))*Inputs!$C$60+((2*Inputs!$C$63-1)*LN(Inputs!$C$63/(1-Inputs!$C$63))+(((Inputs!$C$63-B155)/(Inputs!$C$64-B155))-1)*(2*B155-1)*LN(B155/(1-B155))-((Inputs!$C$63-B155)/(Inputs!$C$64-B155))*(2*Inputs!$C$64-1)*LN(Inputs!$C$64/(1-Inputs!$C$64)))*Inputs!$C$61+Inputs!$C$62</f>
        <v>3907.69200833109</v>
      </c>
      <c r="D155" s="18" t="n">
        <f aca="false">((Inputs!$C$63-B155)/(Inputs!$C$64-B155))*Inputs!$C$68*Inputs!$C$69+((Inputs!$C$63-B155)/(Inputs!$C$64-B155))*Inputs!$C$60+((2*Inputs!$C$63-1)*LN(Inputs!$C$63/(1-Inputs!$C$63))+(((Inputs!$C$63-B155)/(Inputs!$C$64-B155))-1)*(2*B155-1)*LN(B155/(1-B155))-((Inputs!$C$63-B155)/(Inputs!$C$64-B155))*(2*Inputs!$C$64-1)*LN(Inputs!$C$64/(1-Inputs!$C$64)))*Inputs!$C$70+Inputs!$C$62</f>
        <v>3075.37156470817</v>
      </c>
      <c r="E155" s="18" t="n">
        <f aca="false">((Inputs!$C$63-B155)/(Inputs!$C$64-B155))*Inputs!$C$68*Inputs!$C$71+((Inputs!$C$63-B155)/(Inputs!$C$64-B155))*Inputs!$C$60+((2*Inputs!$C$63-1)*LN(Inputs!$C$63/(1-Inputs!$C$63))+(((Inputs!$C$63-B155)/(Inputs!$C$64-B155))-1)*(2*B155-1)*LN(B155/(1-B155))-((Inputs!$C$63-B155)/(Inputs!$C$64-B155))*(2*Inputs!$C$64-1)*LN(Inputs!$C$64/(1-Inputs!$C$64)))*Inputs!$C$72+Inputs!$C$62</f>
        <v>4324.47441971136</v>
      </c>
    </row>
    <row r="156" customFormat="false" ht="15" hidden="false" customHeight="false" outlineLevel="0" collapsed="false">
      <c r="B156" s="17" t="n">
        <v>0.00171</v>
      </c>
      <c r="C156" s="18" t="n">
        <f aca="false">((Inputs!$C$63-B156)/(Inputs!$C$64-B156))*Inputs!$C$68*Inputs!$C$59+((Inputs!$C$63-B156)/(Inputs!$C$64-B156))*Inputs!$C$60+((2*Inputs!$C$63-1)*LN(Inputs!$C$63/(1-Inputs!$C$63))+(((Inputs!$C$63-B156)/(Inputs!$C$64-B156))-1)*(2*B156-1)*LN(B156/(1-B156))-((Inputs!$C$63-B156)/(Inputs!$C$64-B156))*(2*Inputs!$C$64-1)*LN(Inputs!$C$64/(1-Inputs!$C$64)))*Inputs!$C$61+Inputs!$C$62</f>
        <v>3907.30545436419</v>
      </c>
      <c r="D156" s="18" t="n">
        <f aca="false">((Inputs!$C$63-B156)/(Inputs!$C$64-B156))*Inputs!$C$68*Inputs!$C$69+((Inputs!$C$63-B156)/(Inputs!$C$64-B156))*Inputs!$C$60+((2*Inputs!$C$63-1)*LN(Inputs!$C$63/(1-Inputs!$C$63))+(((Inputs!$C$63-B156)/(Inputs!$C$64-B156))-1)*(2*B156-1)*LN(B156/(1-B156))-((Inputs!$C$63-B156)/(Inputs!$C$64-B156))*(2*Inputs!$C$64-1)*LN(Inputs!$C$64/(1-Inputs!$C$64)))*Inputs!$C$70+Inputs!$C$62</f>
        <v>3073.63625436419</v>
      </c>
      <c r="E156" s="18" t="n">
        <f aca="false">((Inputs!$C$63-B156)/(Inputs!$C$64-B156))*Inputs!$C$68*Inputs!$C$71+((Inputs!$C$63-B156)/(Inputs!$C$64-B156))*Inputs!$C$60+((2*Inputs!$C$63-1)*LN(Inputs!$C$63/(1-Inputs!$C$63))+(((Inputs!$C$63-B156)/(Inputs!$C$64-B156))-1)*(2*B156-1)*LN(B156/(1-B156))-((Inputs!$C$63-B156)/(Inputs!$C$64-B156))*(2*Inputs!$C$64-1)*LN(Inputs!$C$64/(1-Inputs!$C$64)))*Inputs!$C$72+Inputs!$C$62</f>
        <v>4326.57257955119</v>
      </c>
    </row>
    <row r="157" customFormat="false" ht="15" hidden="false" customHeight="false" outlineLevel="0" collapsed="false">
      <c r="B157" s="17" t="n">
        <v>0.00172</v>
      </c>
      <c r="C157" s="18" t="n">
        <f aca="false">((Inputs!$C$63-B157)/(Inputs!$C$64-B157))*Inputs!$C$68*Inputs!$C$59+((Inputs!$C$63-B157)/(Inputs!$C$64-B157))*Inputs!$C$60+((2*Inputs!$C$63-1)*LN(Inputs!$C$63/(1-Inputs!$C$63))+(((Inputs!$C$63-B157)/(Inputs!$C$64-B157))-1)*(2*B157-1)*LN(B157/(1-B157))-((Inputs!$C$63-B157)/(Inputs!$C$64-B157))*(2*Inputs!$C$64-1)*LN(Inputs!$C$64/(1-Inputs!$C$64)))*Inputs!$C$61+Inputs!$C$62</f>
        <v>3906.95847575183</v>
      </c>
      <c r="D157" s="18" t="n">
        <f aca="false">((Inputs!$C$63-B157)/(Inputs!$C$64-B157))*Inputs!$C$68*Inputs!$C$69+((Inputs!$C$63-B157)/(Inputs!$C$64-B157))*Inputs!$C$60+((2*Inputs!$C$63-1)*LN(Inputs!$C$63/(1-Inputs!$C$63))+(((Inputs!$C$63-B157)/(Inputs!$C$64-B157))-1)*(2*B157-1)*LN(B157/(1-B157))-((Inputs!$C$63-B157)/(Inputs!$C$64-B157))*(2*Inputs!$C$64-1)*LN(Inputs!$C$64/(1-Inputs!$C$64)))*Inputs!$C$70+Inputs!$C$62</f>
        <v>3071.93551471287</v>
      </c>
      <c r="E157" s="18" t="n">
        <f aca="false">((Inputs!$C$63-B157)/(Inputs!$C$64-B157))*Inputs!$C$68*Inputs!$C$71+((Inputs!$C$63-B157)/(Inputs!$C$64-B157))*Inputs!$C$60+((2*Inputs!$C$63-1)*LN(Inputs!$C$63/(1-Inputs!$C$63))+(((Inputs!$C$63-B157)/(Inputs!$C$64-B157))-1)*(2*B157-1)*LN(B157/(1-B157))-((Inputs!$C$63-B157)/(Inputs!$C$64-B157))*(2*Inputs!$C$64-1)*LN(Inputs!$C$64/(1-Inputs!$C$64)))*Inputs!$C$72+Inputs!$C$62</f>
        <v>4328.7074727887</v>
      </c>
    </row>
    <row r="158" customFormat="false" ht="15" hidden="false" customHeight="false" outlineLevel="0" collapsed="false">
      <c r="B158" s="17" t="n">
        <v>0.00173</v>
      </c>
      <c r="C158" s="18" t="n">
        <f aca="false">((Inputs!$C$63-B158)/(Inputs!$C$64-B158))*Inputs!$C$68*Inputs!$C$59+((Inputs!$C$63-B158)/(Inputs!$C$64-B158))*Inputs!$C$60+((2*Inputs!$C$63-1)*LN(Inputs!$C$63/(1-Inputs!$C$63))+(((Inputs!$C$63-B158)/(Inputs!$C$64-B158))-1)*(2*B158-1)*LN(B158/(1-B158))-((Inputs!$C$63-B158)/(Inputs!$C$64-B158))*(2*Inputs!$C$64-1)*LN(Inputs!$C$64/(1-Inputs!$C$64)))*Inputs!$C$61+Inputs!$C$62</f>
        <v>3906.65081762554</v>
      </c>
      <c r="D158" s="18" t="n">
        <f aca="false">((Inputs!$C$63-B158)/(Inputs!$C$64-B158))*Inputs!$C$68*Inputs!$C$69+((Inputs!$C$63-B158)/(Inputs!$C$64-B158))*Inputs!$C$60+((2*Inputs!$C$63-1)*LN(Inputs!$C$63/(1-Inputs!$C$63))+(((Inputs!$C$63-B158)/(Inputs!$C$64-B158))-1)*(2*B158-1)*LN(B158/(1-B158))-((Inputs!$C$63-B158)/(Inputs!$C$64-B158))*(2*Inputs!$C$64-1)*LN(Inputs!$C$64/(1-Inputs!$C$64)))*Inputs!$C$70+Inputs!$C$62</f>
        <v>3070.2690629787</v>
      </c>
      <c r="E158" s="18" t="n">
        <f aca="false">((Inputs!$C$63-B158)/(Inputs!$C$64-B158))*Inputs!$C$68*Inputs!$C$71+((Inputs!$C$63-B158)/(Inputs!$C$64-B158))*Inputs!$C$60+((2*Inputs!$C$63-1)*LN(Inputs!$C$63/(1-Inputs!$C$63))+(((Inputs!$C$63-B158)/(Inputs!$C$64-B158))-1)*(2*B158-1)*LN(B158/(1-B158))-((Inputs!$C$63-B158)/(Inputs!$C$64-B158))*(2*Inputs!$C$64-1)*LN(Inputs!$C$64/(1-Inputs!$C$64)))*Inputs!$C$72+Inputs!$C$62</f>
        <v>4330.87896857539</v>
      </c>
    </row>
    <row r="159" customFormat="false" ht="15" hidden="false" customHeight="false" outlineLevel="0" collapsed="false">
      <c r="B159" s="17" t="n">
        <v>0.00174</v>
      </c>
      <c r="C159" s="18" t="n">
        <f aca="false">((Inputs!$C$63-B159)/(Inputs!$C$64-B159))*Inputs!$C$68*Inputs!$C$59+((Inputs!$C$63-B159)/(Inputs!$C$64-B159))*Inputs!$C$60+((2*Inputs!$C$63-1)*LN(Inputs!$C$63/(1-Inputs!$C$63))+(((Inputs!$C$63-B159)/(Inputs!$C$64-B159))-1)*(2*B159-1)*LN(B159/(1-B159))-((Inputs!$C$63-B159)/(Inputs!$C$64-B159))*(2*Inputs!$C$64-1)*LN(Inputs!$C$64/(1-Inputs!$C$64)))*Inputs!$C$61+Inputs!$C$62</f>
        <v>3906.38223145186</v>
      </c>
      <c r="D159" s="18" t="n">
        <f aca="false">((Inputs!$C$63-B159)/(Inputs!$C$64-B159))*Inputs!$C$68*Inputs!$C$69+((Inputs!$C$63-B159)/(Inputs!$C$64-B159))*Inputs!$C$60+((2*Inputs!$C$63-1)*LN(Inputs!$C$63/(1-Inputs!$C$63))+(((Inputs!$C$63-B159)/(Inputs!$C$64-B159))-1)*(2*B159-1)*LN(B159/(1-B159))-((Inputs!$C$63-B159)/(Inputs!$C$64-B159))*(2*Inputs!$C$64-1)*LN(Inputs!$C$64/(1-Inputs!$C$64)))*Inputs!$C$70+Inputs!$C$62</f>
        <v>3068.63662251331</v>
      </c>
      <c r="E159" s="18" t="n">
        <f aca="false">((Inputs!$C$63-B159)/(Inputs!$C$64-B159))*Inputs!$C$68*Inputs!$C$71+((Inputs!$C$63-B159)/(Inputs!$C$64-B159))*Inputs!$C$60+((2*Inputs!$C$63-1)*LN(Inputs!$C$63/(1-Inputs!$C$63))+(((Inputs!$C$63-B159)/(Inputs!$C$64-B159))-1)*(2*B159-1)*LN(B159/(1-B159))-((Inputs!$C$63-B159)/(Inputs!$C$64-B159))*(2*Inputs!$C$64-1)*LN(Inputs!$C$64/(1-Inputs!$C$64)))*Inputs!$C$72+Inputs!$C$62</f>
        <v>4333.08694089996</v>
      </c>
    </row>
    <row r="160" customFormat="false" ht="15" hidden="false" customHeight="false" outlineLevel="0" collapsed="false">
      <c r="B160" s="17" t="n">
        <v>0.00175</v>
      </c>
      <c r="C160" s="18" t="n">
        <f aca="false">((Inputs!$C$63-B160)/(Inputs!$C$64-B160))*Inputs!$C$68*Inputs!$C$59+((Inputs!$C$63-B160)/(Inputs!$C$64-B160))*Inputs!$C$60+((2*Inputs!$C$63-1)*LN(Inputs!$C$63/(1-Inputs!$C$63))+(((Inputs!$C$63-B160)/(Inputs!$C$64-B160))-1)*(2*B160-1)*LN(B160/(1-B160))-((Inputs!$C$63-B160)/(Inputs!$C$64-B160))*(2*Inputs!$C$64-1)*LN(Inputs!$C$64/(1-Inputs!$C$64)))*Inputs!$C$61+Inputs!$C$62</f>
        <v>3906.15247490239</v>
      </c>
      <c r="D160" s="18" t="n">
        <f aca="false">((Inputs!$C$63-B160)/(Inputs!$C$64-B160))*Inputs!$C$68*Inputs!$C$69+((Inputs!$C$63-B160)/(Inputs!$C$64-B160))*Inputs!$C$60+((2*Inputs!$C$63-1)*LN(Inputs!$C$63/(1-Inputs!$C$63))+(((Inputs!$C$63-B160)/(Inputs!$C$64-B160))-1)*(2*B160-1)*LN(B160/(1-B160))-((Inputs!$C$63-B160)/(Inputs!$C$64-B160))*(2*Inputs!$C$64-1)*LN(Inputs!$C$64/(1-Inputs!$C$64)))*Inputs!$C$70+Inputs!$C$62</f>
        <v>3067.03792266358</v>
      </c>
      <c r="E160" s="18" t="n">
        <f aca="false">((Inputs!$C$63-B160)/(Inputs!$C$64-B160))*Inputs!$C$68*Inputs!$C$71+((Inputs!$C$63-B160)/(Inputs!$C$64-B160))*Inputs!$C$60+((2*Inputs!$C$63-1)*LN(Inputs!$C$63/(1-Inputs!$C$63))+(((Inputs!$C$63-B160)/(Inputs!$C$64-B160))-1)*(2*B160-1)*LN(B160/(1-B160))-((Inputs!$C$63-B160)/(Inputs!$C$64-B160))*(2*Inputs!$C$64-1)*LN(Inputs!$C$64/(1-Inputs!$C$64)))*Inputs!$C$72+Inputs!$C$62</f>
        <v>4335.33126850002</v>
      </c>
    </row>
    <row r="161" customFormat="false" ht="15" hidden="false" customHeight="false" outlineLevel="0" collapsed="false">
      <c r="B161" s="17" t="n">
        <v>0.00176</v>
      </c>
      <c r="C161" s="18" t="n">
        <f aca="false">((Inputs!$C$63-B161)/(Inputs!$C$64-B161))*Inputs!$C$68*Inputs!$C$59+((Inputs!$C$63-B161)/(Inputs!$C$64-B161))*Inputs!$C$60+((2*Inputs!$C$63-1)*LN(Inputs!$C$63/(1-Inputs!$C$63))+(((Inputs!$C$63-B161)/(Inputs!$C$64-B161))-1)*(2*B161-1)*LN(B161/(1-B161))-((Inputs!$C$63-B161)/(Inputs!$C$64-B161))*(2*Inputs!$C$64-1)*LN(Inputs!$C$64/(1-Inputs!$C$64)))*Inputs!$C$61+Inputs!$C$62</f>
        <v>3905.96131172784</v>
      </c>
      <c r="D161" s="18" t="n">
        <f aca="false">((Inputs!$C$63-B161)/(Inputs!$C$64-B161))*Inputs!$C$68*Inputs!$C$69+((Inputs!$C$63-B161)/(Inputs!$C$64-B161))*Inputs!$C$60+((2*Inputs!$C$63-1)*LN(Inputs!$C$63/(1-Inputs!$C$63))+(((Inputs!$C$63-B161)/(Inputs!$C$64-B161))-1)*(2*B161-1)*LN(B161/(1-B161))-((Inputs!$C$63-B161)/(Inputs!$C$64-B161))*(2*Inputs!$C$64-1)*LN(Inputs!$C$64/(1-Inputs!$C$64)))*Inputs!$C$70+Inputs!$C$62</f>
        <v>3065.47269864372</v>
      </c>
      <c r="E161" s="18" t="n">
        <f aca="false">((Inputs!$C$63-B161)/(Inputs!$C$64-B161))*Inputs!$C$68*Inputs!$C$71+((Inputs!$C$63-B161)/(Inputs!$C$64-B161))*Inputs!$C$60+((2*Inputs!$C$63-1)*LN(Inputs!$C$63/(1-Inputs!$C$63))+(((Inputs!$C$63-B161)/(Inputs!$C$64-B161))-1)*(2*B161-1)*LN(B161/(1-B161))-((Inputs!$C$63-B161)/(Inputs!$C$64-B161))*(2*Inputs!$C$64-1)*LN(Inputs!$C$64/(1-Inputs!$C$64)))*Inputs!$C$72+Inputs!$C$62</f>
        <v>4337.61183477655</v>
      </c>
    </row>
    <row r="162" customFormat="false" ht="15" hidden="false" customHeight="false" outlineLevel="0" collapsed="false">
      <c r="B162" s="17" t="n">
        <v>0.00177</v>
      </c>
      <c r="C162" s="18" t="n">
        <f aca="false">((Inputs!$C$63-B162)/(Inputs!$C$64-B162))*Inputs!$C$68*Inputs!$C$59+((Inputs!$C$63-B162)/(Inputs!$C$64-B162))*Inputs!$C$60+((2*Inputs!$C$63-1)*LN(Inputs!$C$63/(1-Inputs!$C$63))+(((Inputs!$C$63-B162)/(Inputs!$C$64-B162))-1)*(2*B162-1)*LN(B162/(1-B162))-((Inputs!$C$63-B162)/(Inputs!$C$64-B162))*(2*Inputs!$C$64-1)*LN(Inputs!$C$64/(1-Inputs!$C$64)))*Inputs!$C$61+Inputs!$C$62</f>
        <v>3905.80851163576</v>
      </c>
      <c r="D162" s="18" t="n">
        <f aca="false">((Inputs!$C$63-B162)/(Inputs!$C$64-B162))*Inputs!$C$68*Inputs!$C$69+((Inputs!$C$63-B162)/(Inputs!$C$64-B162))*Inputs!$C$60+((2*Inputs!$C$63-1)*LN(Inputs!$C$63/(1-Inputs!$C$63))+(((Inputs!$C$63-B162)/(Inputs!$C$64-B162))-1)*(2*B162-1)*LN(B162/(1-B162))-((Inputs!$C$63-B162)/(Inputs!$C$64-B162))*(2*Inputs!$C$64-1)*LN(Inputs!$C$64/(1-Inputs!$C$64)))*Inputs!$C$70+Inputs!$C$62</f>
        <v>3063.94069141104</v>
      </c>
      <c r="E162" s="18" t="n">
        <f aca="false">((Inputs!$C$63-B162)/(Inputs!$C$64-B162))*Inputs!$C$68*Inputs!$C$71+((Inputs!$C$63-B162)/(Inputs!$C$64-B162))*Inputs!$C$60+((2*Inputs!$C$63-1)*LN(Inputs!$C$63/(1-Inputs!$C$63))+(((Inputs!$C$63-B162)/(Inputs!$C$64-B162))-1)*(2*B162-1)*LN(B162/(1-B162))-((Inputs!$C$63-B162)/(Inputs!$C$64-B162))*(2*Inputs!$C$64-1)*LN(Inputs!$C$64/(1-Inputs!$C$64)))*Inputs!$C$72+Inputs!$C$62</f>
        <v>4339.92852771116</v>
      </c>
    </row>
    <row r="163" customFormat="false" ht="15" hidden="false" customHeight="false" outlineLevel="0" collapsed="false">
      <c r="B163" s="17" t="n">
        <v>0.00178</v>
      </c>
      <c r="C163" s="18" t="n">
        <f aca="false">((Inputs!$C$63-B163)/(Inputs!$C$64-B163))*Inputs!$C$68*Inputs!$C$59+((Inputs!$C$63-B163)/(Inputs!$C$64-B163))*Inputs!$C$60+((2*Inputs!$C$63-1)*LN(Inputs!$C$63/(1-Inputs!$C$63))+(((Inputs!$C$63-B163)/(Inputs!$C$64-B163))-1)*(2*B163-1)*LN(B163/(1-B163))-((Inputs!$C$63-B163)/(Inputs!$C$64-B163))*(2*Inputs!$C$64-1)*LN(Inputs!$C$64/(1-Inputs!$C$64)))*Inputs!$C$61+Inputs!$C$62</f>
        <v>3905.6938501721</v>
      </c>
      <c r="D163" s="18" t="n">
        <f aca="false">((Inputs!$C$63-B163)/(Inputs!$C$64-B163))*Inputs!$C$68*Inputs!$C$69+((Inputs!$C$63-B163)/(Inputs!$C$64-B163))*Inputs!$C$60+((2*Inputs!$C$63-1)*LN(Inputs!$C$63/(1-Inputs!$C$63))+(((Inputs!$C$63-B163)/(Inputs!$C$64-B163))-1)*(2*B163-1)*LN(B163/(1-B163))-((Inputs!$C$63-B163)/(Inputs!$C$64-B163))*(2*Inputs!$C$64-1)*LN(Inputs!$C$64/(1-Inputs!$C$64)))*Inputs!$C$70+Inputs!$C$62</f>
        <v>3062.44164754546</v>
      </c>
      <c r="E163" s="18" t="n">
        <f aca="false">((Inputs!$C$63-B163)/(Inputs!$C$64-B163))*Inputs!$C$68*Inputs!$C$71+((Inputs!$C$63-B163)/(Inputs!$C$64-B163))*Inputs!$C$60+((2*Inputs!$C$63-1)*LN(Inputs!$C$63/(1-Inputs!$C$63))+(((Inputs!$C$63-B163)/(Inputs!$C$64-B163))-1)*(2*B163-1)*LN(B163/(1-B163))-((Inputs!$C$63-B163)/(Inputs!$C$64-B163))*(2*Inputs!$C$64-1)*LN(Inputs!$C$64/(1-Inputs!$C$64)))*Inputs!$C$72+Inputs!$C$62</f>
        <v>4342.28123978598</v>
      </c>
    </row>
    <row r="164" customFormat="false" ht="15" hidden="false" customHeight="false" outlineLevel="0" collapsed="false">
      <c r="B164" s="17" t="n">
        <v>0.00179</v>
      </c>
      <c r="C164" s="18" t="n">
        <f aca="false">((Inputs!$C$63-B164)/(Inputs!$C$64-B164))*Inputs!$C$68*Inputs!$C$59+((Inputs!$C$63-B164)/(Inputs!$C$64-B164))*Inputs!$C$60+((2*Inputs!$C$63-1)*LN(Inputs!$C$63/(1-Inputs!$C$63))+(((Inputs!$C$63-B164)/(Inputs!$C$64-B164))-1)*(2*B164-1)*LN(B164/(1-B164))-((Inputs!$C$63-B164)/(Inputs!$C$64-B164))*(2*Inputs!$C$64-1)*LN(Inputs!$C$64/(1-Inputs!$C$64)))*Inputs!$C$61+Inputs!$C$62</f>
        <v>3905.61710860619</v>
      </c>
      <c r="D164" s="18" t="n">
        <f aca="false">((Inputs!$C$63-B164)/(Inputs!$C$64-B164))*Inputs!$C$68*Inputs!$C$69+((Inputs!$C$63-B164)/(Inputs!$C$64-B164))*Inputs!$C$60+((2*Inputs!$C$63-1)*LN(Inputs!$C$63/(1-Inputs!$C$63))+(((Inputs!$C$63-B164)/(Inputs!$C$64-B164))-1)*(2*B164-1)*LN(B164/(1-B164))-((Inputs!$C$63-B164)/(Inputs!$C$64-B164))*(2*Inputs!$C$64-1)*LN(Inputs!$C$64/(1-Inputs!$C$64)))*Inputs!$C$70+Inputs!$C$62</f>
        <v>3060.97531913251</v>
      </c>
      <c r="E164" s="18" t="n">
        <f aca="false">((Inputs!$C$63-B164)/(Inputs!$C$64-B164))*Inputs!$C$68*Inputs!$C$71+((Inputs!$C$63-B164)/(Inputs!$C$64-B164))*Inputs!$C$60+((2*Inputs!$C$63-1)*LN(Inputs!$C$63/(1-Inputs!$C$63))+(((Inputs!$C$63-B164)/(Inputs!$C$64-B164))-1)*(2*B164-1)*LN(B164/(1-B164))-((Inputs!$C$63-B164)/(Inputs!$C$64-B164))*(2*Inputs!$C$64-1)*LN(Inputs!$C$64/(1-Inputs!$C$64)))*Inputs!$C$72+Inputs!$C$62</f>
        <v>4344.66986790601</v>
      </c>
    </row>
    <row r="165" customFormat="false" ht="15" hidden="false" customHeight="false" outlineLevel="0" collapsed="false">
      <c r="B165" s="17" t="n">
        <v>0.0018</v>
      </c>
      <c r="C165" s="18" t="n">
        <f aca="false">((Inputs!$C$63-B165)/(Inputs!$C$64-B165))*Inputs!$C$68*Inputs!$C$59+((Inputs!$C$63-B165)/(Inputs!$C$64-B165))*Inputs!$C$60+((2*Inputs!$C$63-1)*LN(Inputs!$C$63/(1-Inputs!$C$63))+(((Inputs!$C$63-B165)/(Inputs!$C$64-B165))-1)*(2*B165-1)*LN(B165/(1-B165))-((Inputs!$C$63-B165)/(Inputs!$C$64-B165))*(2*Inputs!$C$64-1)*LN(Inputs!$C$64/(1-Inputs!$C$64)))*Inputs!$C$61+Inputs!$C$62</f>
        <v>3905.57807381926</v>
      </c>
      <c r="D165" s="18" t="n">
        <f aca="false">((Inputs!$C$63-B165)/(Inputs!$C$64-B165))*Inputs!$C$68*Inputs!$C$69+((Inputs!$C$63-B165)/(Inputs!$C$64-B165))*Inputs!$C$60+((2*Inputs!$C$63-1)*LN(Inputs!$C$63/(1-Inputs!$C$63))+(((Inputs!$C$63-B165)/(Inputs!$C$64-B165))-1)*(2*B165-1)*LN(B165/(1-B165))-((Inputs!$C$63-B165)/(Inputs!$C$64-B165))*(2*Inputs!$C$64-1)*LN(Inputs!$C$64/(1-Inputs!$C$64)))*Inputs!$C$70+Inputs!$C$62</f>
        <v>3059.54146364977</v>
      </c>
      <c r="E165" s="18" t="n">
        <f aca="false">((Inputs!$C$63-B165)/(Inputs!$C$64-B165))*Inputs!$C$68*Inputs!$C$71+((Inputs!$C$63-B165)/(Inputs!$C$64-B165))*Inputs!$C$60+((2*Inputs!$C$63-1)*LN(Inputs!$C$63/(1-Inputs!$C$63))+(((Inputs!$C$63-B165)/(Inputs!$C$64-B165))-1)*(2*B165-1)*LN(B165/(1-B165))-((Inputs!$C$63-B165)/(Inputs!$C$64-B165))*(2*Inputs!$C$64-1)*LN(Inputs!$C$64/(1-Inputs!$C$64)))*Inputs!$C$72+Inputs!$C$62</f>
        <v>4347.09431332406</v>
      </c>
    </row>
    <row r="166" customFormat="false" ht="15" hidden="false" customHeight="false" outlineLevel="0" collapsed="false">
      <c r="B166" s="17" t="n">
        <v>0.00181</v>
      </c>
      <c r="C166" s="18" t="n">
        <f aca="false">((Inputs!$C$63-B166)/(Inputs!$C$64-B166))*Inputs!$C$68*Inputs!$C$59+((Inputs!$C$63-B166)/(Inputs!$C$64-B166))*Inputs!$C$60+((2*Inputs!$C$63-1)*LN(Inputs!$C$63/(1-Inputs!$C$63))+(((Inputs!$C$63-B166)/(Inputs!$C$64-B166))-1)*(2*B166-1)*LN(B166/(1-B166))-((Inputs!$C$63-B166)/(Inputs!$C$64-B166))*(2*Inputs!$C$64-1)*LN(Inputs!$C$64/(1-Inputs!$C$64)))*Inputs!$C$61+Inputs!$C$62</f>
        <v>3905.57653819621</v>
      </c>
      <c r="D166" s="18" t="n">
        <f aca="false">((Inputs!$C$63-B166)/(Inputs!$C$64-B166))*Inputs!$C$68*Inputs!$C$69+((Inputs!$C$63-B166)/(Inputs!$C$64-B166))*Inputs!$C$60+((2*Inputs!$C$63-1)*LN(Inputs!$C$63/(1-Inputs!$C$63))+(((Inputs!$C$63-B166)/(Inputs!$C$64-B166))-1)*(2*B166-1)*LN(B166/(1-B166))-((Inputs!$C$63-B166)/(Inputs!$C$64-B166))*(2*Inputs!$C$64-1)*LN(Inputs!$C$64/(1-Inputs!$C$64)))*Inputs!$C$70+Inputs!$C$62</f>
        <v>3058.13984385659</v>
      </c>
      <c r="E166" s="18" t="n">
        <f aca="false">((Inputs!$C$63-B166)/(Inputs!$C$64-B166))*Inputs!$C$68*Inputs!$C$71+((Inputs!$C$63-B166)/(Inputs!$C$64-B166))*Inputs!$C$60+((2*Inputs!$C$63-1)*LN(Inputs!$C$63/(1-Inputs!$C$63))+(((Inputs!$C$63-B166)/(Inputs!$C$64-B166))-1)*(2*B166-1)*LN(B166/(1-B166))-((Inputs!$C$63-B166)/(Inputs!$C$64-B166))*(2*Inputs!$C$64-1)*LN(Inputs!$C$64/(1-Inputs!$C$64)))*Inputs!$C$72+Inputs!$C$62</f>
        <v>4349.55448156803</v>
      </c>
    </row>
    <row r="167" customFormat="false" ht="15" hidden="false" customHeight="false" outlineLevel="0" collapsed="false">
      <c r="B167" s="17" t="n">
        <v>0.00182</v>
      </c>
      <c r="C167" s="18" t="n">
        <f aca="false">((Inputs!$C$63-B167)/(Inputs!$C$64-B167))*Inputs!$C$68*Inputs!$C$59+((Inputs!$C$63-B167)/(Inputs!$C$64-B167))*Inputs!$C$60+((2*Inputs!$C$63-1)*LN(Inputs!$C$63/(1-Inputs!$C$63))+(((Inputs!$C$63-B167)/(Inputs!$C$64-B167))-1)*(2*B167-1)*LN(B167/(1-B167))-((Inputs!$C$63-B167)/(Inputs!$C$64-B167))*(2*Inputs!$C$64-1)*LN(Inputs!$C$64/(1-Inputs!$C$64)))*Inputs!$C$61+Inputs!$C$62</f>
        <v>3905.61229952067</v>
      </c>
      <c r="D167" s="18" t="n">
        <f aca="false">((Inputs!$C$63-B167)/(Inputs!$C$64-B167))*Inputs!$C$68*Inputs!$C$69+((Inputs!$C$63-B167)/(Inputs!$C$64-B167))*Inputs!$C$60+((2*Inputs!$C$63-1)*LN(Inputs!$C$63/(1-Inputs!$C$63))+(((Inputs!$C$63-B167)/(Inputs!$C$64-B167))-1)*(2*B167-1)*LN(B167/(1-B167))-((Inputs!$C$63-B167)/(Inputs!$C$64-B167))*(2*Inputs!$C$64-1)*LN(Inputs!$C$64/(1-Inputs!$C$64)))*Inputs!$C$70+Inputs!$C$62</f>
        <v>3056.77022768703</v>
      </c>
      <c r="E167" s="18" t="n">
        <f aca="false">((Inputs!$C$63-B167)/(Inputs!$C$64-B167))*Inputs!$C$68*Inputs!$C$71+((Inputs!$C$63-B167)/(Inputs!$C$64-B167))*Inputs!$C$60+((2*Inputs!$C$63-1)*LN(Inputs!$C$63/(1-Inputs!$C$63))+(((Inputs!$C$63-B167)/(Inputs!$C$64-B167))-1)*(2*B167-1)*LN(B167/(1-B167))-((Inputs!$C$63-B167)/(Inputs!$C$64-B167))*(2*Inputs!$C$64-1)*LN(Inputs!$C$64/(1-Inputs!$C$64)))*Inputs!$C$72+Inputs!$C$62</f>
        <v>4352.05028237043</v>
      </c>
    </row>
    <row r="168" customFormat="false" ht="15" hidden="false" customHeight="false" outlineLevel="0" collapsed="false">
      <c r="B168" s="17" t="n">
        <v>0.00183</v>
      </c>
      <c r="C168" s="18" t="n">
        <f aca="false">((Inputs!$C$63-B168)/(Inputs!$C$64-B168))*Inputs!$C$68*Inputs!$C$59+((Inputs!$C$63-B168)/(Inputs!$C$64-B168))*Inputs!$C$60+((2*Inputs!$C$63-1)*LN(Inputs!$C$63/(1-Inputs!$C$63))+(((Inputs!$C$63-B168)/(Inputs!$C$64-B168))-1)*(2*B168-1)*LN(B168/(1-B168))-((Inputs!$C$63-B168)/(Inputs!$C$64-B168))*(2*Inputs!$C$64-1)*LN(Inputs!$C$64/(1-Inputs!$C$64)))*Inputs!$C$61+Inputs!$C$62</f>
        <v>3905.68516087314</v>
      </c>
      <c r="D168" s="18" t="n">
        <f aca="false">((Inputs!$C$63-B168)/(Inputs!$C$64-B168))*Inputs!$C$68*Inputs!$C$69+((Inputs!$C$63-B168)/(Inputs!$C$64-B168))*Inputs!$C$60+((2*Inputs!$C$63-1)*LN(Inputs!$C$63/(1-Inputs!$C$63))+(((Inputs!$C$63-B168)/(Inputs!$C$64-B168))-1)*(2*B168-1)*LN(B168/(1-B168))-((Inputs!$C$63-B168)/(Inputs!$C$64-B168))*(2*Inputs!$C$64-1)*LN(Inputs!$C$64/(1-Inputs!$C$64)))*Inputs!$C$70+Inputs!$C$62</f>
        <v>3055.43238814586</v>
      </c>
      <c r="E168" s="18" t="n">
        <f aca="false">((Inputs!$C$63-B168)/(Inputs!$C$64-B168))*Inputs!$C$68*Inputs!$C$71+((Inputs!$C$63-B168)/(Inputs!$C$64-B168))*Inputs!$C$60+((2*Inputs!$C$63-1)*LN(Inputs!$C$63/(1-Inputs!$C$63))+(((Inputs!$C$63-B168)/(Inputs!$C$64-B168))-1)*(2*B168-1)*LN(B168/(1-B168))-((Inputs!$C$63-B168)/(Inputs!$C$64-B168))*(2*Inputs!$C$64-1)*LN(Inputs!$C$64/(1-Inputs!$C$64)))*Inputs!$C$72+Inputs!$C$62</f>
        <v>4354.58162960029</v>
      </c>
    </row>
    <row r="169" customFormat="false" ht="15" hidden="false" customHeight="false" outlineLevel="0" collapsed="false">
      <c r="B169" s="17" t="n">
        <v>0.00184</v>
      </c>
      <c r="C169" s="18" t="n">
        <f aca="false">((Inputs!$C$63-B169)/(Inputs!$C$64-B169))*Inputs!$C$68*Inputs!$C$59+((Inputs!$C$63-B169)/(Inputs!$C$64-B169))*Inputs!$C$60+((2*Inputs!$C$63-1)*LN(Inputs!$C$63/(1-Inputs!$C$63))+(((Inputs!$C$63-B169)/(Inputs!$C$64-B169))-1)*(2*B169-1)*LN(B169/(1-B169))-((Inputs!$C$63-B169)/(Inputs!$C$64-B169))*(2*Inputs!$C$64-1)*LN(Inputs!$C$64/(1-Inputs!$C$64)))*Inputs!$C$61+Inputs!$C$62</f>
        <v>3905.79493053209</v>
      </c>
      <c r="D169" s="18" t="n">
        <f aca="false">((Inputs!$C$63-B169)/(Inputs!$C$64-B169))*Inputs!$C$68*Inputs!$C$69+((Inputs!$C$63-B169)/(Inputs!$C$64-B169))*Inputs!$C$60+((2*Inputs!$C$63-1)*LN(Inputs!$C$63/(1-Inputs!$C$63))+(((Inputs!$C$63-B169)/(Inputs!$C$64-B169))-1)*(2*B169-1)*LN(B169/(1-B169))-((Inputs!$C$63-B169)/(Inputs!$C$64-B169))*(2*Inputs!$C$64-1)*LN(Inputs!$C$64/(1-Inputs!$C$64)))*Inputs!$C$70+Inputs!$C$62</f>
        <v>3054.12610320762</v>
      </c>
      <c r="E169" s="18" t="n">
        <f aca="false">((Inputs!$C$63-B169)/(Inputs!$C$64-B169))*Inputs!$C$68*Inputs!$C$71+((Inputs!$C$63-B169)/(Inputs!$C$64-B169))*Inputs!$C$60+((2*Inputs!$C$63-1)*LN(Inputs!$C$63/(1-Inputs!$C$63))+(((Inputs!$C$63-B169)/(Inputs!$C$64-B169))-1)*(2*B169-1)*LN(B169/(1-B169))-((Inputs!$C$63-B169)/(Inputs!$C$64-B169))*(2*Inputs!$C$64-1)*LN(Inputs!$C$64/(1-Inputs!$C$64)))*Inputs!$C$72+Inputs!$C$62</f>
        <v>4357.14844119712</v>
      </c>
    </row>
    <row r="170" customFormat="false" ht="15" hidden="false" customHeight="false" outlineLevel="0" collapsed="false">
      <c r="B170" s="17" t="n">
        <v>0.00185</v>
      </c>
      <c r="C170" s="18" t="n">
        <f aca="false">((Inputs!$C$63-B170)/(Inputs!$C$64-B170))*Inputs!$C$68*Inputs!$C$59+((Inputs!$C$63-B170)/(Inputs!$C$64-B170))*Inputs!$C$60+((2*Inputs!$C$63-1)*LN(Inputs!$C$63/(1-Inputs!$C$63))+(((Inputs!$C$63-B170)/(Inputs!$C$64-B170))-1)*(2*B170-1)*LN(B170/(1-B170))-((Inputs!$C$63-B170)/(Inputs!$C$64-B170))*(2*Inputs!$C$64-1)*LN(Inputs!$C$64/(1-Inputs!$C$64)))*Inputs!$C$61+Inputs!$C$62</f>
        <v>3905.94142187815</v>
      </c>
      <c r="D170" s="18" t="n">
        <f aca="false">((Inputs!$C$63-B170)/(Inputs!$C$64-B170))*Inputs!$C$68*Inputs!$C$69+((Inputs!$C$63-B170)/(Inputs!$C$64-B170))*Inputs!$C$60+((2*Inputs!$C$63-1)*LN(Inputs!$C$63/(1-Inputs!$C$63))+(((Inputs!$C$63-B170)/(Inputs!$C$64-B170))-1)*(2*B170-1)*LN(B170/(1-B170))-((Inputs!$C$63-B170)/(Inputs!$C$64-B170))*(2*Inputs!$C$64-1)*LN(Inputs!$C$64/(1-Inputs!$C$64)))*Inputs!$C$70+Inputs!$C$62</f>
        <v>3052.85115571845</v>
      </c>
      <c r="E170" s="18" t="n">
        <f aca="false">((Inputs!$C$63-B170)/(Inputs!$C$64-B170))*Inputs!$C$68*Inputs!$C$71+((Inputs!$C$63-B170)/(Inputs!$C$64-B170))*Inputs!$C$60+((2*Inputs!$C$63-1)*LN(Inputs!$C$63/(1-Inputs!$C$63))+(((Inputs!$C$63-B170)/(Inputs!$C$64-B170))-1)*(2*B170-1)*LN(B170/(1-B170))-((Inputs!$C$63-B170)/(Inputs!$C$64-B170))*(2*Inputs!$C$64-1)*LN(Inputs!$C$64/(1-Inputs!$C$64)))*Inputs!$C$72+Inputs!$C$62</f>
        <v>4359.75063910701</v>
      </c>
    </row>
    <row r="171" customFormat="false" ht="15" hidden="false" customHeight="false" outlineLevel="0" collapsed="false">
      <c r="B171" s="17" t="n">
        <v>0.00186</v>
      </c>
      <c r="C171" s="18" t="n">
        <f aca="false">((Inputs!$C$63-B171)/(Inputs!$C$64-B171))*Inputs!$C$68*Inputs!$C$59+((Inputs!$C$63-B171)/(Inputs!$C$64-B171))*Inputs!$C$60+((2*Inputs!$C$63-1)*LN(Inputs!$C$63/(1-Inputs!$C$63))+(((Inputs!$C$63-B171)/(Inputs!$C$64-B171))-1)*(2*B171-1)*LN(B171/(1-B171))-((Inputs!$C$63-B171)/(Inputs!$C$64-B171))*(2*Inputs!$C$64-1)*LN(Inputs!$C$64/(1-Inputs!$C$64)))*Inputs!$C$61+Inputs!$C$62</f>
        <v>3906.1244533009</v>
      </c>
      <c r="D171" s="18" t="n">
        <f aca="false">((Inputs!$C$63-B171)/(Inputs!$C$64-B171))*Inputs!$C$68*Inputs!$C$69+((Inputs!$C$63-B171)/(Inputs!$C$64-B171))*Inputs!$C$60+((2*Inputs!$C$63-1)*LN(Inputs!$C$63/(1-Inputs!$C$63))+(((Inputs!$C$63-B171)/(Inputs!$C$64-B171))-1)*(2*B171-1)*LN(B171/(1-B171))-((Inputs!$C$63-B171)/(Inputs!$C$64-B171))*(2*Inputs!$C$64-1)*LN(Inputs!$C$64/(1-Inputs!$C$64)))*Inputs!$C$70+Inputs!$C$62</f>
        <v>3051.6073333009</v>
      </c>
      <c r="E171" s="18" t="n">
        <f aca="false">((Inputs!$C$63-B171)/(Inputs!$C$64-B171))*Inputs!$C$68*Inputs!$C$71+((Inputs!$C$63-B171)/(Inputs!$C$64-B171))*Inputs!$C$60+((2*Inputs!$C$63-1)*LN(Inputs!$C$63/(1-Inputs!$C$63))+(((Inputs!$C$63-B171)/(Inputs!$C$64-B171))-1)*(2*B171-1)*LN(B171/(1-B171))-((Inputs!$C$63-B171)/(Inputs!$C$64-B171))*(2*Inputs!$C$64-1)*LN(Inputs!$C$64/(1-Inputs!$C$64)))*Inputs!$C$72+Inputs!$C$62</f>
        <v>4362.38814922081</v>
      </c>
    </row>
    <row r="172" customFormat="false" ht="15" hidden="false" customHeight="false" outlineLevel="0" collapsed="false">
      <c r="B172" s="17" t="n">
        <v>0.00187</v>
      </c>
      <c r="C172" s="18" t="n">
        <f aca="false">((Inputs!$C$63-B172)/(Inputs!$C$64-B172))*Inputs!$C$68*Inputs!$C$59+((Inputs!$C$63-B172)/(Inputs!$C$64-B172))*Inputs!$C$60+((2*Inputs!$C$63-1)*LN(Inputs!$C$63/(1-Inputs!$C$63))+(((Inputs!$C$63-B172)/(Inputs!$C$64-B172))-1)*(2*B172-1)*LN(B172/(1-B172))-((Inputs!$C$63-B172)/(Inputs!$C$64-B172))*(2*Inputs!$C$64-1)*LN(Inputs!$C$64/(1-Inputs!$C$64)))*Inputs!$C$61+Inputs!$C$62</f>
        <v>3906.3438481086</v>
      </c>
      <c r="D172" s="18" t="n">
        <f aca="false">((Inputs!$C$63-B172)/(Inputs!$C$64-B172))*Inputs!$C$68*Inputs!$C$69+((Inputs!$C$63-B172)/(Inputs!$C$64-B172))*Inputs!$C$60+((2*Inputs!$C$63-1)*LN(Inputs!$C$63/(1-Inputs!$C$63))+(((Inputs!$C$63-B172)/(Inputs!$C$64-B172))-1)*(2*B172-1)*LN(B172/(1-B172))-((Inputs!$C$63-B172)/(Inputs!$C$64-B172))*(2*Inputs!$C$64-1)*LN(Inputs!$C$64/(1-Inputs!$C$64)))*Inputs!$C$70+Inputs!$C$62</f>
        <v>3050.39442826127</v>
      </c>
      <c r="E172" s="18" t="n">
        <f aca="false">((Inputs!$C$63-B172)/(Inputs!$C$64-B172))*Inputs!$C$68*Inputs!$C$71+((Inputs!$C$63-B172)/(Inputs!$C$64-B172))*Inputs!$C$60+((2*Inputs!$C$63-1)*LN(Inputs!$C$63/(1-Inputs!$C$63))+(((Inputs!$C$63-B172)/(Inputs!$C$64-B172))-1)*(2*B172-1)*LN(B172/(1-B172))-((Inputs!$C$63-B172)/(Inputs!$C$64-B172))*(2*Inputs!$C$64-1)*LN(Inputs!$C$64/(1-Inputs!$C$64)))*Inputs!$C$72+Inputs!$C$62</f>
        <v>4365.0609013142</v>
      </c>
    </row>
    <row r="173" customFormat="false" ht="15" hidden="false" customHeight="false" outlineLevel="0" collapsed="false">
      <c r="B173" s="17" t="n">
        <v>0.00188</v>
      </c>
      <c r="C173" s="18" t="n">
        <f aca="false">((Inputs!$C$63-B173)/(Inputs!$C$64-B173))*Inputs!$C$68*Inputs!$C$59+((Inputs!$C$63-B173)/(Inputs!$C$64-B173))*Inputs!$C$60+((2*Inputs!$C$63-1)*LN(Inputs!$C$63/(1-Inputs!$C$63))+(((Inputs!$C$63-B173)/(Inputs!$C$64-B173))-1)*(2*B173-1)*LN(B173/(1-B173))-((Inputs!$C$63-B173)/(Inputs!$C$64-B173))*(2*Inputs!$C$64-1)*LN(Inputs!$C$64/(1-Inputs!$C$64)))*Inputs!$C$61+Inputs!$C$62</f>
        <v>3906.59943444044</v>
      </c>
      <c r="D173" s="18" t="n">
        <f aca="false">((Inputs!$C$63-B173)/(Inputs!$C$64-B173))*Inputs!$C$68*Inputs!$C$69+((Inputs!$C$63-B173)/(Inputs!$C$64-B173))*Inputs!$C$60+((2*Inputs!$C$63-1)*LN(Inputs!$C$63/(1-Inputs!$C$63))+(((Inputs!$C$63-B173)/(Inputs!$C$64-B173))-1)*(2*B173-1)*LN(B173/(1-B173))-((Inputs!$C$63-B173)/(Inputs!$C$64-B173))*(2*Inputs!$C$64-1)*LN(Inputs!$C$64/(1-Inputs!$C$64)))*Inputs!$C$70+Inputs!$C$62</f>
        <v>3049.21223749971</v>
      </c>
      <c r="E173" s="18" t="n">
        <f aca="false">((Inputs!$C$63-B173)/(Inputs!$C$64-B173))*Inputs!$C$68*Inputs!$C$71+((Inputs!$C$63-B173)/(Inputs!$C$64-B173))*Inputs!$C$60+((2*Inputs!$C$63-1)*LN(Inputs!$C$63/(1-Inputs!$C$63))+(((Inputs!$C$63-B173)/(Inputs!$C$64-B173))-1)*(2*B173-1)*LN(B173/(1-B173))-((Inputs!$C$63-B173)/(Inputs!$C$64-B173))*(2*Inputs!$C$64-1)*LN(Inputs!$C$64/(1-Inputs!$C$64)))*Inputs!$C$72+Inputs!$C$62</f>
        <v>4367.76882898979</v>
      </c>
    </row>
    <row r="174" customFormat="false" ht="15" hidden="false" customHeight="false" outlineLevel="0" collapsed="false">
      <c r="B174" s="17" t="n">
        <v>0.00189</v>
      </c>
      <c r="C174" s="18" t="n">
        <f aca="false">((Inputs!$C$63-B174)/(Inputs!$C$64-B174))*Inputs!$C$68*Inputs!$C$59+((Inputs!$C$63-B174)/(Inputs!$C$64-B174))*Inputs!$C$60+((2*Inputs!$C$63-1)*LN(Inputs!$C$63/(1-Inputs!$C$63))+(((Inputs!$C$63-B174)/(Inputs!$C$64-B174))-1)*(2*B174-1)*LN(B174/(1-B174))-((Inputs!$C$63-B174)/(Inputs!$C$64-B174))*(2*Inputs!$C$64-1)*LN(Inputs!$C$64/(1-Inputs!$C$64)))*Inputs!$C$61+Inputs!$C$62</f>
        <v>3906.89104518143</v>
      </c>
      <c r="D174" s="18" t="n">
        <f aca="false">((Inputs!$C$63-B174)/(Inputs!$C$64-B174))*Inputs!$C$68*Inputs!$C$69+((Inputs!$C$63-B174)/(Inputs!$C$64-B174))*Inputs!$C$60+((2*Inputs!$C$63-1)*LN(Inputs!$C$63/(1-Inputs!$C$63))+(((Inputs!$C$63-B174)/(Inputs!$C$64-B174))-1)*(2*B174-1)*LN(B174/(1-B174))-((Inputs!$C$63-B174)/(Inputs!$C$64-B174))*(2*Inputs!$C$64-1)*LN(Inputs!$C$64/(1-Inputs!$C$64)))*Inputs!$C$70+Inputs!$C$62</f>
        <v>3048.06056242281</v>
      </c>
      <c r="E174" s="18" t="n">
        <f aca="false">((Inputs!$C$63-B174)/(Inputs!$C$64-B174))*Inputs!$C$68*Inputs!$C$71+((Inputs!$C$63-B174)/(Inputs!$C$64-B174))*Inputs!$C$60+((2*Inputs!$C$63-1)*LN(Inputs!$C$63/(1-Inputs!$C$63))+(((Inputs!$C$63-B174)/(Inputs!$C$64-B174))-1)*(2*B174-1)*LN(B174/(1-B174))-((Inputs!$C$63-B174)/(Inputs!$C$64-B174))*(2*Inputs!$C$64-1)*LN(Inputs!$C$64/(1-Inputs!$C$64)))*Inputs!$C$72+Inputs!$C$62</f>
        <v>4370.51186962097</v>
      </c>
    </row>
    <row r="175" customFormat="false" ht="15" hidden="false" customHeight="false" outlineLevel="0" collapsed="false">
      <c r="B175" s="17" t="n">
        <v>0.0019</v>
      </c>
      <c r="C175" s="18" t="n">
        <f aca="false">((Inputs!$C$63-B175)/(Inputs!$C$64-B175))*Inputs!$C$68*Inputs!$C$59+((Inputs!$C$63-B175)/(Inputs!$C$64-B175))*Inputs!$C$60+((2*Inputs!$C$63-1)*LN(Inputs!$C$63/(1-Inputs!$C$63))+(((Inputs!$C$63-B175)/(Inputs!$C$64-B175))-1)*(2*B175-1)*LN(B175/(1-B175))-((Inputs!$C$63-B175)/(Inputs!$C$64-B175))*(2*Inputs!$C$64-1)*LN(Inputs!$C$64/(1-Inputs!$C$64)))*Inputs!$C$61+Inputs!$C$62</f>
        <v>3907.21851787977</v>
      </c>
      <c r="D175" s="18" t="n">
        <f aca="false">((Inputs!$C$63-B175)/(Inputs!$C$64-B175))*Inputs!$C$68*Inputs!$C$69+((Inputs!$C$63-B175)/(Inputs!$C$64-B175))*Inputs!$C$60+((2*Inputs!$C$63-1)*LN(Inputs!$C$63/(1-Inputs!$C$63))+(((Inputs!$C$63-B175)/(Inputs!$C$64-B175))-1)*(2*B175-1)*LN(B175/(1-B175))-((Inputs!$C$63-B175)/(Inputs!$C$64-B175))*(2*Inputs!$C$64-1)*LN(Inputs!$C$64/(1-Inputs!$C$64)))*Inputs!$C$70+Inputs!$C$62</f>
        <v>3046.93920885865</v>
      </c>
      <c r="E175" s="18" t="n">
        <f aca="false">((Inputs!$C$63-B175)/(Inputs!$C$64-B175))*Inputs!$C$68*Inputs!$C$71+((Inputs!$C$63-B175)/(Inputs!$C$64-B175))*Inputs!$C$60+((2*Inputs!$C$63-1)*LN(Inputs!$C$63/(1-Inputs!$C$63))+(((Inputs!$C$63-B175)/(Inputs!$C$64-B175))-1)*(2*B175-1)*LN(B175/(1-B175))-((Inputs!$C$63-B175)/(Inputs!$C$64-B175))*(2*Inputs!$C$64-1)*LN(Inputs!$C$64/(1-Inputs!$C$64)))*Inputs!$C$72+Inputs!$C$62</f>
        <v>4373.28996429765</v>
      </c>
    </row>
    <row r="176" customFormat="false" ht="15" hidden="false" customHeight="false" outlineLevel="0" collapsed="false">
      <c r="B176" s="17" t="n">
        <v>0.00191</v>
      </c>
      <c r="C176" s="18" t="n">
        <f aca="false">((Inputs!$C$63-B176)/(Inputs!$C$64-B176))*Inputs!$C$68*Inputs!$C$59+((Inputs!$C$63-B176)/(Inputs!$C$64-B176))*Inputs!$C$60+((2*Inputs!$C$63-1)*LN(Inputs!$C$63/(1-Inputs!$C$63))+(((Inputs!$C$63-B176)/(Inputs!$C$64-B176))-1)*(2*B176-1)*LN(B176/(1-B176))-((Inputs!$C$63-B176)/(Inputs!$C$64-B176))*(2*Inputs!$C$64-1)*LN(Inputs!$C$64/(1-Inputs!$C$64)))*Inputs!$C$61+Inputs!$C$62</f>
        <v>3907.58169466661</v>
      </c>
      <c r="D176" s="18" t="n">
        <f aca="false">((Inputs!$C$63-B176)/(Inputs!$C$64-B176))*Inputs!$C$68*Inputs!$C$69+((Inputs!$C$63-B176)/(Inputs!$C$64-B176))*Inputs!$C$60+((2*Inputs!$C$63-1)*LN(Inputs!$C$63/(1-Inputs!$C$63))+(((Inputs!$C$63-B176)/(Inputs!$C$64-B176))-1)*(2*B176-1)*LN(B176/(1-B176))-((Inputs!$C$63-B176)/(Inputs!$C$64-B176))*(2*Inputs!$C$64-1)*LN(Inputs!$C$64/(1-Inputs!$C$64)))*Inputs!$C$70+Inputs!$C$62</f>
        <v>3045.8479869743</v>
      </c>
      <c r="E176" s="18" t="n">
        <f aca="false">((Inputs!$C$63-B176)/(Inputs!$C$64-B176))*Inputs!$C$68*Inputs!$C$71+((Inputs!$C$63-B176)/(Inputs!$C$64-B176))*Inputs!$C$60+((2*Inputs!$C$63-1)*LN(Inputs!$C$63/(1-Inputs!$C$63))+(((Inputs!$C$63-B176)/(Inputs!$C$64-B176))-1)*(2*B176-1)*LN(B176/(1-B176))-((Inputs!$C$63-B176)/(Inputs!$C$64-B176))*(2*Inputs!$C$64-1)*LN(Inputs!$C$64/(1-Inputs!$C$64)))*Inputs!$C$72+Inputs!$C$62</f>
        <v>4376.10305777371</v>
      </c>
    </row>
    <row r="177" customFormat="false" ht="15" hidden="false" customHeight="false" outlineLevel="0" collapsed="false">
      <c r="B177" s="17" t="n">
        <v>0.00192</v>
      </c>
      <c r="C177" s="18" t="n">
        <f aca="false">((Inputs!$C$63-B177)/(Inputs!$C$64-B177))*Inputs!$C$68*Inputs!$C$59+((Inputs!$C$63-B177)/(Inputs!$C$64-B177))*Inputs!$C$60+((2*Inputs!$C$63-1)*LN(Inputs!$C$63/(1-Inputs!$C$63))+(((Inputs!$C$63-B177)/(Inputs!$C$64-B177))-1)*(2*B177-1)*LN(B177/(1-B177))-((Inputs!$C$63-B177)/(Inputs!$C$64-B177))*(2*Inputs!$C$64-1)*LN(Inputs!$C$64/(1-Inputs!$C$64)))*Inputs!$C$61+Inputs!$C$62</f>
        <v>3907.9804221782</v>
      </c>
      <c r="D177" s="18" t="n">
        <f aca="false">((Inputs!$C$63-B177)/(Inputs!$C$64-B177))*Inputs!$C$68*Inputs!$C$69+((Inputs!$C$63-B177)/(Inputs!$C$64-B177))*Inputs!$C$60+((2*Inputs!$C$63-1)*LN(Inputs!$C$63/(1-Inputs!$C$63))+(((Inputs!$C$63-B177)/(Inputs!$C$64-B177))-1)*(2*B177-1)*LN(B177/(1-B177))-((Inputs!$C$63-B177)/(Inputs!$C$64-B177))*(2*Inputs!$C$64-1)*LN(Inputs!$C$64/(1-Inputs!$C$64)))*Inputs!$C$70+Inputs!$C$62</f>
        <v>3044.78671119554</v>
      </c>
      <c r="E177" s="18" t="n">
        <f aca="false">((Inputs!$C$63-B177)/(Inputs!$C$64-B177))*Inputs!$C$68*Inputs!$C$71+((Inputs!$C$63-B177)/(Inputs!$C$64-B177))*Inputs!$C$60+((2*Inputs!$C$63-1)*LN(Inputs!$C$63/(1-Inputs!$C$63))+(((Inputs!$C$63-B177)/(Inputs!$C$64-B177))-1)*(2*B177-1)*LN(B177/(1-B177))-((Inputs!$C$63-B177)/(Inputs!$C$64-B177))*(2*Inputs!$C$64-1)*LN(Inputs!$C$64/(1-Inputs!$C$64)))*Inputs!$C$72+Inputs!$C$62</f>
        <v>4378.95109841616</v>
      </c>
    </row>
    <row r="178" customFormat="false" ht="15" hidden="false" customHeight="false" outlineLevel="0" collapsed="false">
      <c r="B178" s="17" t="n">
        <v>0.00193</v>
      </c>
      <c r="C178" s="18" t="n">
        <f aca="false">((Inputs!$C$63-B178)/(Inputs!$C$64-B178))*Inputs!$C$68*Inputs!$C$59+((Inputs!$C$63-B178)/(Inputs!$C$64-B178))*Inputs!$C$60+((2*Inputs!$C$63-1)*LN(Inputs!$C$63/(1-Inputs!$C$63))+(((Inputs!$C$63-B178)/(Inputs!$C$64-B178))-1)*(2*B178-1)*LN(B178/(1-B178))-((Inputs!$C$63-B178)/(Inputs!$C$64-B178))*(2*Inputs!$C$64-1)*LN(Inputs!$C$64/(1-Inputs!$C$64)))*Inputs!$C$61+Inputs!$C$62</f>
        <v>3908.41455148026</v>
      </c>
      <c r="D178" s="18" t="n">
        <f aca="false">((Inputs!$C$63-B178)/(Inputs!$C$64-B178))*Inputs!$C$68*Inputs!$C$69+((Inputs!$C$63-B178)/(Inputs!$C$64-B178))*Inputs!$C$60+((2*Inputs!$C$63-1)*LN(Inputs!$C$63/(1-Inputs!$C$63))+(((Inputs!$C$63-B178)/(Inputs!$C$64-B178))-1)*(2*B178-1)*LN(B178/(1-B178))-((Inputs!$C$63-B178)/(Inputs!$C$64-B178))*(2*Inputs!$C$64-1)*LN(Inputs!$C$64/(1-Inputs!$C$64)))*Inputs!$C$70+Inputs!$C$62</f>
        <v>3043.75520012891</v>
      </c>
      <c r="E178" s="18" t="n">
        <f aca="false">((Inputs!$C$63-B178)/(Inputs!$C$64-B178))*Inputs!$C$68*Inputs!$C$71+((Inputs!$C$63-B178)/(Inputs!$C$64-B178))*Inputs!$C$60+((2*Inputs!$C$63-1)*LN(Inputs!$C$63/(1-Inputs!$C$63))+(((Inputs!$C$63-B178)/(Inputs!$C$64-B178))-1)*(2*B178-1)*LN(B178/(1-B178))-((Inputs!$C$63-B178)/(Inputs!$C$64-B178))*(2*Inputs!$C$64-1)*LN(Inputs!$C$64/(1-Inputs!$C$64)))*Inputs!$C$72+Inputs!$C$62</f>
        <v>4381.83403815595</v>
      </c>
    </row>
    <row r="179" customFormat="false" ht="15" hidden="false" customHeight="false" outlineLevel="0" collapsed="false">
      <c r="B179" s="17" t="n">
        <v>0.00194</v>
      </c>
      <c r="C179" s="18" t="n">
        <f aca="false">((Inputs!$C$63-B179)/(Inputs!$C$64-B179))*Inputs!$C$68*Inputs!$C$59+((Inputs!$C$63-B179)/(Inputs!$C$64-B179))*Inputs!$C$60+((2*Inputs!$C$63-1)*LN(Inputs!$C$63/(1-Inputs!$C$63))+(((Inputs!$C$63-B179)/(Inputs!$C$64-B179))-1)*(2*B179-1)*LN(B179/(1-B179))-((Inputs!$C$63-B179)/(Inputs!$C$64-B179))*(2*Inputs!$C$64-1)*LN(Inputs!$C$64/(1-Inputs!$C$64)))*Inputs!$C$61+Inputs!$C$62</f>
        <v>3908.88393799462</v>
      </c>
      <c r="D179" s="18" t="n">
        <f aca="false">((Inputs!$C$63-B179)/(Inputs!$C$64-B179))*Inputs!$C$68*Inputs!$C$69+((Inputs!$C$63-B179)/(Inputs!$C$64-B179))*Inputs!$C$60+((2*Inputs!$C$63-1)*LN(Inputs!$C$63/(1-Inputs!$C$63))+(((Inputs!$C$63-B179)/(Inputs!$C$64-B179))-1)*(2*B179-1)*LN(B179/(1-B179))-((Inputs!$C$63-B179)/(Inputs!$C$64-B179))*(2*Inputs!$C$64-1)*LN(Inputs!$C$64/(1-Inputs!$C$64)))*Inputs!$C$70+Inputs!$C$62</f>
        <v>3042.75327648591</v>
      </c>
      <c r="E179" s="18" t="n">
        <f aca="false">((Inputs!$C$63-B179)/(Inputs!$C$64-B179))*Inputs!$C$68*Inputs!$C$71+((Inputs!$C$63-B179)/(Inputs!$C$64-B179))*Inputs!$C$60+((2*Inputs!$C$63-1)*LN(Inputs!$C$63/(1-Inputs!$C$63))+(((Inputs!$C$63-B179)/(Inputs!$C$64-B179))-1)*(2*B179-1)*LN(B179/(1-B179))-((Inputs!$C$63-B179)/(Inputs!$C$64-B179))*(2*Inputs!$C$64-1)*LN(Inputs!$C$64/(1-Inputs!$C$64)))*Inputs!$C$72+Inputs!$C$62</f>
        <v>4384.75183244039</v>
      </c>
    </row>
    <row r="180" customFormat="false" ht="15" hidden="false" customHeight="false" outlineLevel="0" collapsed="false">
      <c r="B180" s="17" t="n">
        <v>0.00195</v>
      </c>
      <c r="C180" s="18" t="n">
        <f aca="false">((Inputs!$C$63-B180)/(Inputs!$C$64-B180))*Inputs!$C$68*Inputs!$C$59+((Inputs!$C$63-B180)/(Inputs!$C$64-B180))*Inputs!$C$60+((2*Inputs!$C$63-1)*LN(Inputs!$C$63/(1-Inputs!$C$63))+(((Inputs!$C$63-B180)/(Inputs!$C$64-B180))-1)*(2*B180-1)*LN(B180/(1-B180))-((Inputs!$C$63-B180)/(Inputs!$C$64-B180))*(2*Inputs!$C$64-1)*LN(Inputs!$C$64/(1-Inputs!$C$64)))*Inputs!$C$61+Inputs!$C$62</f>
        <v>3909.38844142791</v>
      </c>
      <c r="D180" s="18" t="n">
        <f aca="false">((Inputs!$C$63-B180)/(Inputs!$C$64-B180))*Inputs!$C$68*Inputs!$C$69+((Inputs!$C$63-B180)/(Inputs!$C$64-B180))*Inputs!$C$60+((2*Inputs!$C$63-1)*LN(Inputs!$C$63/(1-Inputs!$C$63))+(((Inputs!$C$63-B180)/(Inputs!$C$64-B180))-1)*(2*B180-1)*LN(B180/(1-B180))-((Inputs!$C$63-B180)/(Inputs!$C$64-B180))*(2*Inputs!$C$64-1)*LN(Inputs!$C$64/(1-Inputs!$C$64)))*Inputs!$C$70+Inputs!$C$62</f>
        <v>3041.7807670093</v>
      </c>
      <c r="E180" s="18" t="n">
        <f aca="false">((Inputs!$C$63-B180)/(Inputs!$C$64-B180))*Inputs!$C$68*Inputs!$C$71+((Inputs!$C$63-B180)/(Inputs!$C$64-B180))*Inputs!$C$60+((2*Inputs!$C$63-1)*LN(Inputs!$C$63/(1-Inputs!$C$63))+(((Inputs!$C$63-B180)/(Inputs!$C$64-B180))-1)*(2*B180-1)*LN(B180/(1-B180))-((Inputs!$C$63-B180)/(Inputs!$C$64-B180))*(2*Inputs!$C$64-1)*LN(Inputs!$C$64/(1-Inputs!$C$64)))*Inputs!$C$72+Inputs!$C$62</f>
        <v>4387.70444018714</v>
      </c>
    </row>
    <row r="181" customFormat="false" ht="15" hidden="false" customHeight="false" outlineLevel="0" collapsed="false">
      <c r="B181" s="17" t="n">
        <v>0.00196</v>
      </c>
      <c r="C181" s="18" t="n">
        <f aca="false">((Inputs!$C$63-B181)/(Inputs!$C$64-B181))*Inputs!$C$68*Inputs!$C$59+((Inputs!$C$63-B181)/(Inputs!$C$64-B181))*Inputs!$C$60+((2*Inputs!$C$63-1)*LN(Inputs!$C$63/(1-Inputs!$C$63))+(((Inputs!$C$63-B181)/(Inputs!$C$64-B181))-1)*(2*B181-1)*LN(B181/(1-B181))-((Inputs!$C$63-B181)/(Inputs!$C$64-B181))*(2*Inputs!$C$64-1)*LN(Inputs!$C$64/(1-Inputs!$C$64)))*Inputs!$C$61+Inputs!$C$62</f>
        <v>3909.92792570243</v>
      </c>
      <c r="D181" s="18" t="n">
        <f aca="false">((Inputs!$C$63-B181)/(Inputs!$C$64-B181))*Inputs!$C$68*Inputs!$C$69+((Inputs!$C$63-B181)/(Inputs!$C$64-B181))*Inputs!$C$60+((2*Inputs!$C$63-1)*LN(Inputs!$C$63/(1-Inputs!$C$63))+(((Inputs!$C$63-B181)/(Inputs!$C$64-B181))-1)*(2*B181-1)*LN(B181/(1-B181))-((Inputs!$C$63-B181)/(Inputs!$C$64-B181))*(2*Inputs!$C$64-1)*LN(Inputs!$C$64/(1-Inputs!$C$64)))*Inputs!$C$70+Inputs!$C$62</f>
        <v>3040.83750240146</v>
      </c>
      <c r="E181" s="18" t="n">
        <f aca="false">((Inputs!$C$63-B181)/(Inputs!$C$64-B181))*Inputs!$C$68*Inputs!$C$71+((Inputs!$C$63-B181)/(Inputs!$C$64-B181))*Inputs!$C$60+((2*Inputs!$C$63-1)*LN(Inputs!$C$63/(1-Inputs!$C$63))+(((Inputs!$C$63-B181)/(Inputs!$C$64-B181))-1)*(2*B181-1)*LN(B181/(1-B181))-((Inputs!$C$63-B181)/(Inputs!$C$64-B181))*(2*Inputs!$C$64-1)*LN(Inputs!$C$64/(1-Inputs!$C$64)))*Inputs!$C$72+Inputs!$C$62</f>
        <v>4390.69182373969</v>
      </c>
    </row>
    <row r="182" customFormat="false" ht="15" hidden="false" customHeight="false" outlineLevel="0" collapsed="false">
      <c r="B182" s="17" t="n">
        <v>0.00197</v>
      </c>
      <c r="C182" s="18" t="n">
        <f aca="false">((Inputs!$C$63-B182)/(Inputs!$C$64-B182))*Inputs!$C$68*Inputs!$C$59+((Inputs!$C$63-B182)/(Inputs!$C$64-B182))*Inputs!$C$60+((2*Inputs!$C$63-1)*LN(Inputs!$C$63/(1-Inputs!$C$63))+(((Inputs!$C$63-B182)/(Inputs!$C$64-B182))-1)*(2*B182-1)*LN(B182/(1-B182))-((Inputs!$C$63-B182)/(Inputs!$C$64-B182))*(2*Inputs!$C$64-1)*LN(Inputs!$C$64/(1-Inputs!$C$64)))*Inputs!$C$61+Inputs!$C$62</f>
        <v>3910.50225888895</v>
      </c>
      <c r="D182" s="18" t="n">
        <f aca="false">((Inputs!$C$63-B182)/(Inputs!$C$64-B182))*Inputs!$C$68*Inputs!$C$69+((Inputs!$C$63-B182)/(Inputs!$C$64-B182))*Inputs!$C$60+((2*Inputs!$C$63-1)*LN(Inputs!$C$63/(1-Inputs!$C$63))+(((Inputs!$C$63-B182)/(Inputs!$C$64-B182))-1)*(2*B182-1)*LN(B182/(1-B182))-((Inputs!$C$63-B182)/(Inputs!$C$64-B182))*(2*Inputs!$C$64-1)*LN(Inputs!$C$64/(1-Inputs!$C$64)))*Inputs!$C$70+Inputs!$C$62</f>
        <v>3039.92331725471</v>
      </c>
      <c r="E182" s="18" t="n">
        <f aca="false">((Inputs!$C$63-B182)/(Inputs!$C$64-B182))*Inputs!$C$68*Inputs!$C$71+((Inputs!$C$63-B182)/(Inputs!$C$64-B182))*Inputs!$C$60+((2*Inputs!$C$63-1)*LN(Inputs!$C$63/(1-Inputs!$C$63))+(((Inputs!$C$63-B182)/(Inputs!$C$64-B182))-1)*(2*B182-1)*LN(B182/(1-B182))-((Inputs!$C$63-B182)/(Inputs!$C$64-B182))*(2*Inputs!$C$64-1)*LN(Inputs!$C$64/(1-Inputs!$C$64)))*Inputs!$C$72+Inputs!$C$62</f>
        <v>4393.71394882433</v>
      </c>
    </row>
    <row r="183" customFormat="false" ht="15" hidden="false" customHeight="false" outlineLevel="0" collapsed="false">
      <c r="B183" s="17" t="n">
        <v>0.00198</v>
      </c>
      <c r="C183" s="18" t="n">
        <f aca="false">((Inputs!$C$63-B183)/(Inputs!$C$64-B183))*Inputs!$C$68*Inputs!$C$59+((Inputs!$C$63-B183)/(Inputs!$C$64-B183))*Inputs!$C$60+((2*Inputs!$C$63-1)*LN(Inputs!$C$63/(1-Inputs!$C$63))+(((Inputs!$C$63-B183)/(Inputs!$C$64-B183))-1)*(2*B183-1)*LN(B183/(1-B183))-((Inputs!$C$63-B183)/(Inputs!$C$64-B183))*(2*Inputs!$C$64-1)*LN(Inputs!$C$64/(1-Inputs!$C$64)))*Inputs!$C$61+Inputs!$C$62</f>
        <v>3911.11131314153</v>
      </c>
      <c r="D183" s="18" t="n">
        <f aca="false">((Inputs!$C$63-B183)/(Inputs!$C$64-B183))*Inputs!$C$68*Inputs!$C$69+((Inputs!$C$63-B183)/(Inputs!$C$64-B183))*Inputs!$C$60+((2*Inputs!$C$63-1)*LN(Inputs!$C$63/(1-Inputs!$C$63))+(((Inputs!$C$63-B183)/(Inputs!$C$64-B183))-1)*(2*B183-1)*LN(B183/(1-B183))-((Inputs!$C$63-B183)/(Inputs!$C$64-B183))*(2*Inputs!$C$64-1)*LN(Inputs!$C$64/(1-Inputs!$C$64)))*Inputs!$C$70+Inputs!$C$62</f>
        <v>3039.03804998363</v>
      </c>
      <c r="E183" s="18" t="n">
        <f aca="false">((Inputs!$C$63-B183)/(Inputs!$C$64-B183))*Inputs!$C$68*Inputs!$C$71+((Inputs!$C$63-B183)/(Inputs!$C$64-B183))*Inputs!$C$60+((2*Inputs!$C$63-1)*LN(Inputs!$C$63/(1-Inputs!$C$63))+(((Inputs!$C$63-B183)/(Inputs!$C$64-B183))-1)*(2*B183-1)*LN(B183/(1-B183))-((Inputs!$C$63-B183)/(Inputs!$C$64-B183))*(2*Inputs!$C$64-1)*LN(Inputs!$C$64/(1-Inputs!$C$64)))*Inputs!$C$72+Inputs!$C$62</f>
        <v>4396.77078450857</v>
      </c>
    </row>
    <row r="184" customFormat="false" ht="15" hidden="false" customHeight="false" outlineLevel="0" collapsed="false">
      <c r="B184" s="17" t="n">
        <v>0.00199</v>
      </c>
      <c r="C184" s="18" t="n">
        <f aca="false">((Inputs!$C$63-B184)/(Inputs!$C$64-B184))*Inputs!$C$68*Inputs!$C$59+((Inputs!$C$63-B184)/(Inputs!$C$64-B184))*Inputs!$C$60+((2*Inputs!$C$63-1)*LN(Inputs!$C$63/(1-Inputs!$C$63))+(((Inputs!$C$63-B184)/(Inputs!$C$64-B184))-1)*(2*B184-1)*LN(B184/(1-B184))-((Inputs!$C$63-B184)/(Inputs!$C$64-B184))*(2*Inputs!$C$64-1)*LN(Inputs!$C$64/(1-Inputs!$C$64)))*Inputs!$C$61+Inputs!$C$62</f>
        <v>3911.75496463419</v>
      </c>
      <c r="D184" s="18" t="n">
        <f aca="false">((Inputs!$C$63-B184)/(Inputs!$C$64-B184))*Inputs!$C$68*Inputs!$C$69+((Inputs!$C$63-B184)/(Inputs!$C$64-B184))*Inputs!$C$60+((2*Inputs!$C$63-1)*LN(Inputs!$C$63/(1-Inputs!$C$63))+(((Inputs!$C$63-B184)/(Inputs!$C$64-B184))-1)*(2*B184-1)*LN(B184/(1-B184))-((Inputs!$C$63-B184)/(Inputs!$C$64-B184))*(2*Inputs!$C$64-1)*LN(Inputs!$C$64/(1-Inputs!$C$64)))*Inputs!$C$70+Inputs!$C$62</f>
        <v>3038.18154275919</v>
      </c>
      <c r="E184" s="18" t="n">
        <f aca="false">((Inputs!$C$63-B184)/(Inputs!$C$64-B184))*Inputs!$C$68*Inputs!$C$71+((Inputs!$C$63-B184)/(Inputs!$C$64-B184))*Inputs!$C$60+((2*Inputs!$C$63-1)*LN(Inputs!$C$63/(1-Inputs!$C$63))+(((Inputs!$C$63-B184)/(Inputs!$C$64-B184))-1)*(2*B184-1)*LN(B184/(1-B184))-((Inputs!$C$63-B184)/(Inputs!$C$64-B184))*(2*Inputs!$C$64-1)*LN(Inputs!$C$64/(1-Inputs!$C$64)))*Inputs!$C$72+Inputs!$C$62</f>
        <v>4399.8623031609</v>
      </c>
    </row>
    <row r="185" customFormat="false" ht="15" hidden="false" customHeight="false" outlineLevel="0" collapsed="false">
      <c r="B185" s="17" t="n">
        <v>0.002</v>
      </c>
      <c r="C185" s="18" t="n">
        <f aca="false">((Inputs!$C$63-B185)/(Inputs!$C$64-B185))*Inputs!$C$68*Inputs!$C$59+((Inputs!$C$63-B185)/(Inputs!$C$64-B185))*Inputs!$C$60+((2*Inputs!$C$63-1)*LN(Inputs!$C$63/(1-Inputs!$C$63))+(((Inputs!$C$63-B185)/(Inputs!$C$64-B185))-1)*(2*B185-1)*LN(B185/(1-B185))-((Inputs!$C$63-B185)/(Inputs!$C$64-B185))*(2*Inputs!$C$64-1)*LN(Inputs!$C$64/(1-Inputs!$C$64)))*Inputs!$C$61+Inputs!$C$62</f>
        <v>3912.43309349948</v>
      </c>
      <c r="D185" s="18" t="n">
        <f aca="false">((Inputs!$C$63-B185)/(Inputs!$C$64-B185))*Inputs!$C$68*Inputs!$C$69+((Inputs!$C$63-B185)/(Inputs!$C$64-B185))*Inputs!$C$60+((2*Inputs!$C$63-1)*LN(Inputs!$C$63/(1-Inputs!$C$63))+(((Inputs!$C$63-B185)/(Inputs!$C$64-B185))-1)*(2*B185-1)*LN(B185/(1-B185))-((Inputs!$C$63-B185)/(Inputs!$C$64-B185))*(2*Inputs!$C$64-1)*LN(Inputs!$C$64/(1-Inputs!$C$64)))*Inputs!$C$70+Inputs!$C$62</f>
        <v>3037.35364144468</v>
      </c>
      <c r="E185" s="18" t="n">
        <f aca="false">((Inputs!$C$63-B185)/(Inputs!$C$64-B185))*Inputs!$C$68*Inputs!$C$71+((Inputs!$C$63-B185)/(Inputs!$C$64-B185))*Inputs!$C$60+((2*Inputs!$C$63-1)*LN(Inputs!$C$63/(1-Inputs!$C$63))+(((Inputs!$C$63-B185)/(Inputs!$C$64-B185))-1)*(2*B185-1)*LN(B185/(1-B185))-((Inputs!$C$63-B185)/(Inputs!$C$64-B185))*(2*Inputs!$C$64-1)*LN(Inputs!$C$64/(1-Inputs!$C$64)))*Inputs!$C$72+Inputs!$C$62</f>
        <v>4402.98848041197</v>
      </c>
    </row>
    <row r="186" customFormat="false" ht="15" hidden="false" customHeight="false" outlineLevel="0" collapsed="false">
      <c r="B186" s="17" t="n">
        <v>0.00201</v>
      </c>
      <c r="C186" s="18" t="n">
        <f aca="false">((Inputs!$C$63-B186)/(Inputs!$C$64-B186))*Inputs!$C$68*Inputs!$C$59+((Inputs!$C$63-B186)/(Inputs!$C$64-B186))*Inputs!$C$60+((2*Inputs!$C$63-1)*LN(Inputs!$C$63/(1-Inputs!$C$63))+(((Inputs!$C$63-B186)/(Inputs!$C$64-B186))-1)*(2*B186-1)*LN(B186/(1-B186))-((Inputs!$C$63-B186)/(Inputs!$C$64-B186))*(2*Inputs!$C$64-1)*LN(Inputs!$C$64/(1-Inputs!$C$64)))*Inputs!$C$61+Inputs!$C$62</f>
        <v>3913.14558376878</v>
      </c>
      <c r="D186" s="18" t="n">
        <f aca="false">((Inputs!$C$63-B186)/(Inputs!$C$64-B186))*Inputs!$C$68*Inputs!$C$69+((Inputs!$C$63-B186)/(Inputs!$C$64-B186))*Inputs!$C$60+((2*Inputs!$C$63-1)*LN(Inputs!$C$63/(1-Inputs!$C$63))+(((Inputs!$C$63-B186)/(Inputs!$C$64-B186))-1)*(2*B186-1)*LN(B186/(1-B186))-((Inputs!$C$63-B186)/(Inputs!$C$64-B186))*(2*Inputs!$C$64-1)*LN(Inputs!$C$64/(1-Inputs!$C$64)))*Inputs!$C$70+Inputs!$C$62</f>
        <v>3036.55419553349</v>
      </c>
      <c r="E186" s="18" t="n">
        <f aca="false">((Inputs!$C$63-B186)/(Inputs!$C$64-B186))*Inputs!$C$68*Inputs!$C$71+((Inputs!$C$63-B186)/(Inputs!$C$64-B186))*Inputs!$C$60+((2*Inputs!$C$63-1)*LN(Inputs!$C$63/(1-Inputs!$C$63))+(((Inputs!$C$63-B186)/(Inputs!$C$64-B186))-1)*(2*B186-1)*LN(B186/(1-B186))-((Inputs!$C$63-B186)/(Inputs!$C$64-B186))*(2*Inputs!$C$64-1)*LN(Inputs!$C$64/(1-Inputs!$C$64)))*Inputs!$C$72+Inputs!$C$62</f>
        <v>4406.14929511706</v>
      </c>
    </row>
    <row r="187" customFormat="false" ht="15" hidden="false" customHeight="false" outlineLevel="0" collapsed="false">
      <c r="B187" s="17" t="n">
        <v>0.00202</v>
      </c>
      <c r="C187" s="18" t="n">
        <f aca="false">((Inputs!$C$63-B187)/(Inputs!$C$64-B187))*Inputs!$C$68*Inputs!$C$59+((Inputs!$C$63-B187)/(Inputs!$C$64-B187))*Inputs!$C$60+((2*Inputs!$C$63-1)*LN(Inputs!$C$63/(1-Inputs!$C$63))+(((Inputs!$C$63-B187)/(Inputs!$C$64-B187))-1)*(2*B187-1)*LN(B187/(1-B187))-((Inputs!$C$63-B187)/(Inputs!$C$64-B187))*(2*Inputs!$C$64-1)*LN(Inputs!$C$64/(1-Inputs!$C$64)))*Inputs!$C$61+Inputs!$C$62</f>
        <v>3913.89232331443</v>
      </c>
      <c r="D187" s="18" t="n">
        <f aca="false">((Inputs!$C$63-B187)/(Inputs!$C$64-B187))*Inputs!$C$68*Inputs!$C$69+((Inputs!$C$63-B187)/(Inputs!$C$64-B187))*Inputs!$C$60+((2*Inputs!$C$63-1)*LN(Inputs!$C$63/(1-Inputs!$C$63))+(((Inputs!$C$63-B187)/(Inputs!$C$64-B187))-1)*(2*B187-1)*LN(B187/(1-B187))-((Inputs!$C$63-B187)/(Inputs!$C$64-B187))*(2*Inputs!$C$64-1)*LN(Inputs!$C$64/(1-Inputs!$C$64)))*Inputs!$C$70+Inputs!$C$62</f>
        <v>3035.78305808849</v>
      </c>
      <c r="E187" s="18" t="n">
        <f aca="false">((Inputs!$C$63-B187)/(Inputs!$C$64-B187))*Inputs!$C$68*Inputs!$C$71+((Inputs!$C$63-B187)/(Inputs!$C$64-B187))*Inputs!$C$60+((2*Inputs!$C$63-1)*LN(Inputs!$C$63/(1-Inputs!$C$63))+(((Inputs!$C$63-B187)/(Inputs!$C$64-B187))-1)*(2*B187-1)*LN(B187/(1-B187))-((Inputs!$C$63-B187)/(Inputs!$C$64-B187))*(2*Inputs!$C$64-1)*LN(Inputs!$C$64/(1-Inputs!$C$64)))*Inputs!$C$72+Inputs!$C$62</f>
        <v>4409.34472931983</v>
      </c>
    </row>
    <row r="188" customFormat="false" ht="15" hidden="false" customHeight="false" outlineLevel="0" collapsed="false">
      <c r="B188" s="17" t="n">
        <v>0.00203</v>
      </c>
      <c r="C188" s="18" t="n">
        <f aca="false">((Inputs!$C$63-B188)/(Inputs!$C$64-B188))*Inputs!$C$68*Inputs!$C$59+((Inputs!$C$63-B188)/(Inputs!$C$64-B188))*Inputs!$C$60+((2*Inputs!$C$63-1)*LN(Inputs!$C$63/(1-Inputs!$C$63))+(((Inputs!$C$63-B188)/(Inputs!$C$64-B188))-1)*(2*B188-1)*LN(B188/(1-B188))-((Inputs!$C$63-B188)/(Inputs!$C$64-B188))*(2*Inputs!$C$64-1)*LN(Inputs!$C$64/(1-Inputs!$C$64)))*Inputs!$C$61+Inputs!$C$62</f>
        <v>3914.67320379345</v>
      </c>
      <c r="D188" s="18" t="n">
        <f aca="false">((Inputs!$C$63-B188)/(Inputs!$C$64-B188))*Inputs!$C$68*Inputs!$C$69+((Inputs!$C$63-B188)/(Inputs!$C$64-B188))*Inputs!$C$60+((2*Inputs!$C$63-1)*LN(Inputs!$C$63/(1-Inputs!$C$63))+(((Inputs!$C$63-B188)/(Inputs!$C$64-B188))-1)*(2*B188-1)*LN(B188/(1-B188))-((Inputs!$C$63-B188)/(Inputs!$C$64-B188))*(2*Inputs!$C$64-1)*LN(Inputs!$C$64/(1-Inputs!$C$64)))*Inputs!$C$70+Inputs!$C$62</f>
        <v>3035.04008568322</v>
      </c>
      <c r="E188" s="18" t="n">
        <f aca="false">((Inputs!$C$63-B188)/(Inputs!$C$64-B188))*Inputs!$C$68*Inputs!$C$71+((Inputs!$C$63-B188)/(Inputs!$C$64-B188))*Inputs!$C$60+((2*Inputs!$C$63-1)*LN(Inputs!$C$63/(1-Inputs!$C$63))+(((Inputs!$C$63-B188)/(Inputs!$C$64-B188))-1)*(2*B188-1)*LN(B188/(1-B188))-((Inputs!$C$63-B188)/(Inputs!$C$64-B188))*(2*Inputs!$C$64-1)*LN(Inputs!$C$64/(1-Inputs!$C$64)))*Inputs!$C$72+Inputs!$C$62</f>
        <v>4412.57476821733</v>
      </c>
    </row>
    <row r="189" customFormat="false" ht="15" hidden="false" customHeight="false" outlineLevel="0" collapsed="false">
      <c r="B189" s="17" t="n">
        <v>0.00204</v>
      </c>
      <c r="C189" s="18" t="n">
        <f aca="false">((Inputs!$C$63-B189)/(Inputs!$C$64-B189))*Inputs!$C$68*Inputs!$C$59+((Inputs!$C$63-B189)/(Inputs!$C$64-B189))*Inputs!$C$60+((2*Inputs!$C$63-1)*LN(Inputs!$C$63/(1-Inputs!$C$63))+(((Inputs!$C$63-B189)/(Inputs!$C$64-B189))-1)*(2*B189-1)*LN(B189/(1-B189))-((Inputs!$C$63-B189)/(Inputs!$C$64-B189))*(2*Inputs!$C$64-1)*LN(Inputs!$C$64/(1-Inputs!$C$64)))*Inputs!$C$61+Inputs!$C$62</f>
        <v>3915.48812059304</v>
      </c>
      <c r="D189" s="18" t="n">
        <f aca="false">((Inputs!$C$63-B189)/(Inputs!$C$64-B189))*Inputs!$C$68*Inputs!$C$69+((Inputs!$C$63-B189)/(Inputs!$C$64-B189))*Inputs!$C$60+((2*Inputs!$C$63-1)*LN(Inputs!$C$63/(1-Inputs!$C$63))+(((Inputs!$C$63-B189)/(Inputs!$C$64-B189))-1)*(2*B189-1)*LN(B189/(1-B189))-((Inputs!$C$63-B189)/(Inputs!$C$64-B189))*(2*Inputs!$C$64-1)*LN(Inputs!$C$64/(1-Inputs!$C$64)))*Inputs!$C$70+Inputs!$C$62</f>
        <v>3034.32513834452</v>
      </c>
      <c r="E189" s="18" t="n">
        <f aca="false">((Inputs!$C$63-B189)/(Inputs!$C$64-B189))*Inputs!$C$68*Inputs!$C$71+((Inputs!$C$63-B189)/(Inputs!$C$64-B189))*Inputs!$C$60+((2*Inputs!$C$63-1)*LN(Inputs!$C$63/(1-Inputs!$C$63))+(((Inputs!$C$63-B189)/(Inputs!$C$64-B189))-1)*(2*B189-1)*LN(B189/(1-B189))-((Inputs!$C$63-B189)/(Inputs!$C$64-B189))*(2*Inputs!$C$64-1)*LN(Inputs!$C$64/(1-Inputs!$C$64)))*Inputs!$C$72+Inputs!$C$62</f>
        <v>4415.83940012624</v>
      </c>
    </row>
    <row r="190" customFormat="false" ht="15" hidden="false" customHeight="false" outlineLevel="0" collapsed="false">
      <c r="B190" s="17" t="n">
        <v>0.00205</v>
      </c>
      <c r="C190" s="18" t="n">
        <f aca="false">((Inputs!$C$63-B190)/(Inputs!$C$64-B190))*Inputs!$C$68*Inputs!$C$59+((Inputs!$C$63-B190)/(Inputs!$C$64-B190))*Inputs!$C$60+((2*Inputs!$C$63-1)*LN(Inputs!$C$63/(1-Inputs!$C$63))+(((Inputs!$C$63-B190)/(Inputs!$C$64-B190))-1)*(2*B190-1)*LN(B190/(1-B190))-((Inputs!$C$63-B190)/(Inputs!$C$64-B190))*(2*Inputs!$C$64-1)*LN(Inputs!$C$64/(1-Inputs!$C$64)))*Inputs!$C$61+Inputs!$C$62</f>
        <v>3916.33697277752</v>
      </c>
      <c r="D190" s="18" t="n">
        <f aca="false">((Inputs!$C$63-B190)/(Inputs!$C$64-B190))*Inputs!$C$68*Inputs!$C$69+((Inputs!$C$63-B190)/(Inputs!$C$64-B190))*Inputs!$C$60+((2*Inputs!$C$63-1)*LN(Inputs!$C$63/(1-Inputs!$C$63))+(((Inputs!$C$63-B190)/(Inputs!$C$64-B190))-1)*(2*B190-1)*LN(B190/(1-B190))-((Inputs!$C$63-B190)/(Inputs!$C$64-B190))*(2*Inputs!$C$64-1)*LN(Inputs!$C$64/(1-Inputs!$C$64)))*Inputs!$C$70+Inputs!$C$62</f>
        <v>3033.63807949688</v>
      </c>
      <c r="E190" s="18" t="n">
        <f aca="false">((Inputs!$C$63-B190)/(Inputs!$C$64-B190))*Inputs!$C$68*Inputs!$C$71+((Inputs!$C$63-B190)/(Inputs!$C$64-B190))*Inputs!$C$60+((2*Inputs!$C$63-1)*LN(Inputs!$C$63/(1-Inputs!$C$63))+(((Inputs!$C$63-B190)/(Inputs!$C$64-B190))-1)*(2*B190-1)*LN(B190/(1-B190))-((Inputs!$C$63-B190)/(Inputs!$C$64-B190))*(2*Inputs!$C$64-1)*LN(Inputs!$C$64/(1-Inputs!$C$64)))*Inputs!$C$72+Inputs!$C$62</f>
        <v>4419.13861645025</v>
      </c>
    </row>
    <row r="191" customFormat="false" ht="15" hidden="false" customHeight="false" outlineLevel="0" collapsed="false">
      <c r="B191" s="17" t="n">
        <v>0.00206</v>
      </c>
      <c r="C191" s="18" t="n">
        <f aca="false">((Inputs!$C$63-B191)/(Inputs!$C$64-B191))*Inputs!$C$68*Inputs!$C$59+((Inputs!$C$63-B191)/(Inputs!$C$64-B191))*Inputs!$C$60+((2*Inputs!$C$63-1)*LN(Inputs!$C$63/(1-Inputs!$C$63))+(((Inputs!$C$63-B191)/(Inputs!$C$64-B191))-1)*(2*B191-1)*LN(B191/(1-B191))-((Inputs!$C$63-B191)/(Inputs!$C$64-B191))*(2*Inputs!$C$64-1)*LN(Inputs!$C$64/(1-Inputs!$C$64)))*Inputs!$C$61+Inputs!$C$62</f>
        <v>3917.219663037</v>
      </c>
      <c r="D191" s="18" t="n">
        <f aca="false">((Inputs!$C$63-B191)/(Inputs!$C$64-B191))*Inputs!$C$68*Inputs!$C$69+((Inputs!$C$63-B191)/(Inputs!$C$64-B191))*Inputs!$C$60+((2*Inputs!$C$63-1)*LN(Inputs!$C$63/(1-Inputs!$C$63))+(((Inputs!$C$63-B191)/(Inputs!$C$64-B191))-1)*(2*B191-1)*LN(B191/(1-B191))-((Inputs!$C$63-B191)/(Inputs!$C$64-B191))*(2*Inputs!$C$64-1)*LN(Inputs!$C$64/(1-Inputs!$C$64)))*Inputs!$C$70+Inputs!$C$62</f>
        <v>3032.97877590829</v>
      </c>
      <c r="E191" s="18" t="n">
        <f aca="false">((Inputs!$C$63-B191)/(Inputs!$C$64-B191))*Inputs!$C$68*Inputs!$C$71+((Inputs!$C$63-B191)/(Inputs!$C$64-B191))*Inputs!$C$60+((2*Inputs!$C$63-1)*LN(Inputs!$C$63/(1-Inputs!$C$63))+(((Inputs!$C$63-B191)/(Inputs!$C$64-B191))-1)*(2*B191-1)*LN(B191/(1-B191))-((Inputs!$C$63-B191)/(Inputs!$C$64-B191))*(2*Inputs!$C$64-1)*LN(Inputs!$C$64/(1-Inputs!$C$64)))*Inputs!$C$72+Inputs!$C$62</f>
        <v>4422.47241164872</v>
      </c>
    </row>
    <row r="192" customFormat="false" ht="15" hidden="false" customHeight="false" outlineLevel="0" collapsed="false">
      <c r="B192" s="17" t="n">
        <v>0.00207</v>
      </c>
      <c r="C192" s="18" t="n">
        <f aca="false">((Inputs!$C$63-B192)/(Inputs!$C$64-B192))*Inputs!$C$68*Inputs!$C$59+((Inputs!$C$63-B192)/(Inputs!$C$64-B192))*Inputs!$C$60+((2*Inputs!$C$63-1)*LN(Inputs!$C$63/(1-Inputs!$C$63))+(((Inputs!$C$63-B192)/(Inputs!$C$64-B192))-1)*(2*B192-1)*LN(B192/(1-B192))-((Inputs!$C$63-B192)/(Inputs!$C$64-B192))*(2*Inputs!$C$64-1)*LN(Inputs!$C$64/(1-Inputs!$C$64)))*Inputs!$C$61+Inputs!$C$62</f>
        <v>3918.13609763745</v>
      </c>
      <c r="D192" s="18" t="n">
        <f aca="false">((Inputs!$C$63-B192)/(Inputs!$C$64-B192))*Inputs!$C$68*Inputs!$C$69+((Inputs!$C$63-B192)/(Inputs!$C$64-B192))*Inputs!$C$60+((2*Inputs!$C$63-1)*LN(Inputs!$C$63/(1-Inputs!$C$63))+(((Inputs!$C$63-B192)/(Inputs!$C$64-B192))-1)*(2*B192-1)*LN(B192/(1-B192))-((Inputs!$C$63-B192)/(Inputs!$C$64-B192))*(2*Inputs!$C$64-1)*LN(Inputs!$C$64/(1-Inputs!$C$64)))*Inputs!$C$70+Inputs!$C$62</f>
        <v>3032.34709763745</v>
      </c>
      <c r="E192" s="18" t="n">
        <f aca="false">((Inputs!$C$63-B192)/(Inputs!$C$64-B192))*Inputs!$C$68*Inputs!$C$71+((Inputs!$C$63-B192)/(Inputs!$C$64-B192))*Inputs!$C$60+((2*Inputs!$C$63-1)*LN(Inputs!$C$63/(1-Inputs!$C$63))+(((Inputs!$C$63-B192)/(Inputs!$C$64-B192))-1)*(2*B192-1)*LN(B192/(1-B192))-((Inputs!$C$63-B192)/(Inputs!$C$64-B192))*(2*Inputs!$C$64-1)*LN(Inputs!$C$64/(1-Inputs!$C$64)))*Inputs!$C$72+Inputs!$C$62</f>
        <v>4425.84078320627</v>
      </c>
    </row>
    <row r="193" customFormat="false" ht="15" hidden="false" customHeight="false" outlineLevel="0" collapsed="false">
      <c r="B193" s="17" t="n">
        <v>0.00208</v>
      </c>
      <c r="C193" s="18" t="n">
        <f aca="false">((Inputs!$C$63-B193)/(Inputs!$C$64-B193))*Inputs!$C$68*Inputs!$C$59+((Inputs!$C$63-B193)/(Inputs!$C$64-B193))*Inputs!$C$60+((2*Inputs!$C$63-1)*LN(Inputs!$C$63/(1-Inputs!$C$63))+(((Inputs!$C$63-B193)/(Inputs!$C$64-B193))-1)*(2*B193-1)*LN(B193/(1-B193))-((Inputs!$C$63-B193)/(Inputs!$C$64-B193))*(2*Inputs!$C$64-1)*LN(Inputs!$C$64/(1-Inputs!$C$64)))*Inputs!$C$61+Inputs!$C$62</f>
        <v>3919.08618637231</v>
      </c>
      <c r="D193" s="18" t="n">
        <f aca="false">((Inputs!$C$63-B193)/(Inputs!$C$64-B193))*Inputs!$C$68*Inputs!$C$69+((Inputs!$C$63-B193)/(Inputs!$C$64-B193))*Inputs!$C$60+((2*Inputs!$C$63-1)*LN(Inputs!$C$63/(1-Inputs!$C$63))+(((Inputs!$C$63-B193)/(Inputs!$C$64-B193))-1)*(2*B193-1)*LN(B193/(1-B193))-((Inputs!$C$63-B193)/(Inputs!$C$64-B193))*(2*Inputs!$C$64-1)*LN(Inputs!$C$64/(1-Inputs!$C$64)))*Inputs!$C$70+Inputs!$C$62</f>
        <v>3031.74291798264</v>
      </c>
      <c r="E193" s="18" t="n">
        <f aca="false">((Inputs!$C$63-B193)/(Inputs!$C$64-B193))*Inputs!$C$68*Inputs!$C$71+((Inputs!$C$63-B193)/(Inputs!$C$64-B193))*Inputs!$C$60+((2*Inputs!$C$63-1)*LN(Inputs!$C$63/(1-Inputs!$C$63))+(((Inputs!$C$63-B193)/(Inputs!$C$64-B193))-1)*(2*B193-1)*LN(B193/(1-B193))-((Inputs!$C$63-B193)/(Inputs!$C$64-B193))*(2*Inputs!$C$64-1)*LN(Inputs!$C$64/(1-Inputs!$C$64)))*Inputs!$C$72+Inputs!$C$62</f>
        <v>4429.2437316037</v>
      </c>
    </row>
    <row r="194" customFormat="false" ht="15" hidden="false" customHeight="false" outlineLevel="0" collapsed="false">
      <c r="B194" s="17" t="n">
        <v>0.00209</v>
      </c>
      <c r="C194" s="18" t="n">
        <f aca="false">((Inputs!$C$63-B194)/(Inputs!$C$64-B194))*Inputs!$C$68*Inputs!$C$59+((Inputs!$C$63-B194)/(Inputs!$C$64-B194))*Inputs!$C$60+((2*Inputs!$C$63-1)*LN(Inputs!$C$63/(1-Inputs!$C$63))+(((Inputs!$C$63-B194)/(Inputs!$C$64-B194))-1)*(2*B194-1)*LN(B194/(1-B194))-((Inputs!$C$63-B194)/(Inputs!$C$64-B194))*(2*Inputs!$C$64-1)*LN(Inputs!$C$64/(1-Inputs!$C$64)))*Inputs!$C$61+Inputs!$C$62</f>
        <v>3920.06984251545</v>
      </c>
      <c r="D194" s="18" t="n">
        <f aca="false">((Inputs!$C$63-B194)/(Inputs!$C$64-B194))*Inputs!$C$68*Inputs!$C$69+((Inputs!$C$63-B194)/(Inputs!$C$64-B194))*Inputs!$C$60+((2*Inputs!$C$63-1)*LN(Inputs!$C$63/(1-Inputs!$C$63))+(((Inputs!$C$63-B194)/(Inputs!$C$64-B194))-1)*(2*B194-1)*LN(B194/(1-B194))-((Inputs!$C$63-B194)/(Inputs!$C$64-B194))*(2*Inputs!$C$64-1)*LN(Inputs!$C$64/(1-Inputs!$C$64)))*Inputs!$C$70+Inputs!$C$62</f>
        <v>3031.16611343179</v>
      </c>
      <c r="E194" s="18" t="n">
        <f aca="false">((Inputs!$C$63-B194)/(Inputs!$C$64-B194))*Inputs!$C$68*Inputs!$C$71+((Inputs!$C$63-B194)/(Inputs!$C$64-B194))*Inputs!$C$60+((2*Inputs!$C$63-1)*LN(Inputs!$C$63/(1-Inputs!$C$63))+(((Inputs!$C$63-B194)/(Inputs!$C$64-B194))-1)*(2*B194-1)*LN(B194/(1-B194))-((Inputs!$C$63-B194)/(Inputs!$C$64-B194))*(2*Inputs!$C$64-1)*LN(Inputs!$C$64/(1-Inputs!$C$64)))*Inputs!$C$72+Inputs!$C$62</f>
        <v>4432.68126028979</v>
      </c>
    </row>
    <row r="195" customFormat="false" ht="15" hidden="false" customHeight="false" outlineLevel="0" collapsed="false">
      <c r="B195" s="17" t="n">
        <v>0.0021</v>
      </c>
      <c r="C195" s="18" t="n">
        <f aca="false">((Inputs!$C$63-B195)/(Inputs!$C$64-B195))*Inputs!$C$68*Inputs!$C$59+((Inputs!$C$63-B195)/(Inputs!$C$64-B195))*Inputs!$C$60+((2*Inputs!$C$63-1)*LN(Inputs!$C$63/(1-Inputs!$C$63))+(((Inputs!$C$63-B195)/(Inputs!$C$64-B195))-1)*(2*B195-1)*LN(B195/(1-B195))-((Inputs!$C$63-B195)/(Inputs!$C$64-B195))*(2*Inputs!$C$64-1)*LN(Inputs!$C$64/(1-Inputs!$C$64)))*Inputs!$C$61+Inputs!$C$62</f>
        <v>3921.0869827757</v>
      </c>
      <c r="D195" s="18" t="n">
        <f aca="false">((Inputs!$C$63-B195)/(Inputs!$C$64-B195))*Inputs!$C$68*Inputs!$C$69+((Inputs!$C$63-B195)/(Inputs!$C$64-B195))*Inputs!$C$60+((2*Inputs!$C$63-1)*LN(Inputs!$C$63/(1-Inputs!$C$63))+(((Inputs!$C$63-B195)/(Inputs!$C$64-B195))-1)*(2*B195-1)*LN(B195/(1-B195))-((Inputs!$C$63-B195)/(Inputs!$C$64-B195))*(2*Inputs!$C$64-1)*LN(Inputs!$C$64/(1-Inputs!$C$64)))*Inputs!$C$70+Inputs!$C$62</f>
        <v>3030.61656361403</v>
      </c>
      <c r="E195" s="18" t="n">
        <f aca="false">((Inputs!$C$63-B195)/(Inputs!$C$64-B195))*Inputs!$C$68*Inputs!$C$71+((Inputs!$C$63-B195)/(Inputs!$C$64-B195))*Inputs!$C$60+((2*Inputs!$C$63-1)*LN(Inputs!$C$63/(1-Inputs!$C$63))+(((Inputs!$C$63-B195)/(Inputs!$C$64-B195))-1)*(2*B195-1)*LN(B195/(1-B195))-((Inputs!$C$63-B195)/(Inputs!$C$64-B195))*(2*Inputs!$C$64-1)*LN(Inputs!$C$64/(1-Inputs!$C$64)))*Inputs!$C$72+Inputs!$C$62</f>
        <v>4436.15337565428</v>
      </c>
    </row>
    <row r="196" customFormat="false" ht="15" hidden="false" customHeight="false" outlineLevel="0" collapsed="false">
      <c r="B196" s="17" t="n">
        <v>0.00211</v>
      </c>
      <c r="C196" s="18" t="n">
        <f aca="false">((Inputs!$C$63-B196)/(Inputs!$C$64-B196))*Inputs!$C$68*Inputs!$C$59+((Inputs!$C$63-B196)/(Inputs!$C$64-B196))*Inputs!$C$60+((2*Inputs!$C$63-1)*LN(Inputs!$C$63/(1-Inputs!$C$63))+(((Inputs!$C$63-B196)/(Inputs!$C$64-B196))-1)*(2*B196-1)*LN(B196/(1-B196))-((Inputs!$C$63-B196)/(Inputs!$C$64-B196))*(2*Inputs!$C$64-1)*LN(Inputs!$C$64/(1-Inputs!$C$64)))*Inputs!$C$61+Inputs!$C$62</f>
        <v>3922.13752725256</v>
      </c>
      <c r="D196" s="18" t="n">
        <f aca="false">((Inputs!$C$63-B196)/(Inputs!$C$64-B196))*Inputs!$C$68*Inputs!$C$69+((Inputs!$C$63-B196)/(Inputs!$C$64-B196))*Inputs!$C$60+((2*Inputs!$C$63-1)*LN(Inputs!$C$63/(1-Inputs!$C$63))+(((Inputs!$C$63-B196)/(Inputs!$C$64-B196))-1)*(2*B196-1)*LN(B196/(1-B196))-((Inputs!$C$63-B196)/(Inputs!$C$64-B196))*(2*Inputs!$C$64-1)*LN(Inputs!$C$64/(1-Inputs!$C$64)))*Inputs!$C$70+Inputs!$C$62</f>
        <v>3030.09415125256</v>
      </c>
      <c r="E196" s="18" t="n">
        <f aca="false">((Inputs!$C$63-B196)/(Inputs!$C$64-B196))*Inputs!$C$68*Inputs!$C$71+((Inputs!$C$63-B196)/(Inputs!$C$64-B196))*Inputs!$C$60+((2*Inputs!$C$63-1)*LN(Inputs!$C$63/(1-Inputs!$C$63))+(((Inputs!$C$63-B196)/(Inputs!$C$64-B196))-1)*(2*B196-1)*LN(B196/(1-B196))-((Inputs!$C$63-B196)/(Inputs!$C$64-B196))*(2*Inputs!$C$64-1)*LN(Inputs!$C$64/(1-Inputs!$C$64)))*Inputs!$C$72+Inputs!$C$62</f>
        <v>4439.66008700181</v>
      </c>
    </row>
    <row r="197" customFormat="false" ht="15" hidden="false" customHeight="false" outlineLevel="0" collapsed="false">
      <c r="B197" s="17" t="n">
        <v>0.00212</v>
      </c>
      <c r="C197" s="18" t="n">
        <f aca="false">((Inputs!$C$63-B197)/(Inputs!$C$64-B197))*Inputs!$C$68*Inputs!$C$59+((Inputs!$C$63-B197)/(Inputs!$C$64-B197))*Inputs!$C$60+((2*Inputs!$C$63-1)*LN(Inputs!$C$63/(1-Inputs!$C$63))+(((Inputs!$C$63-B197)/(Inputs!$C$64-B197))-1)*(2*B197-1)*LN(B197/(1-B197))-((Inputs!$C$63-B197)/(Inputs!$C$64-B197))*(2*Inputs!$C$64-1)*LN(Inputs!$C$64/(1-Inputs!$C$64)))*Inputs!$C$61+Inputs!$C$62</f>
        <v>3923.22139939333</v>
      </c>
      <c r="D197" s="18" t="n">
        <f aca="false">((Inputs!$C$63-B197)/(Inputs!$C$64-B197))*Inputs!$C$68*Inputs!$C$69+((Inputs!$C$63-B197)/(Inputs!$C$64-B197))*Inputs!$C$60+((2*Inputs!$C$63-1)*LN(Inputs!$C$63/(1-Inputs!$C$63))+(((Inputs!$C$63-B197)/(Inputs!$C$64-B197))-1)*(2*B197-1)*LN(B197/(1-B197))-((Inputs!$C$63-B197)/(Inputs!$C$64-B197))*(2*Inputs!$C$64-1)*LN(Inputs!$C$64/(1-Inputs!$C$64)))*Inputs!$C$70+Inputs!$C$62</f>
        <v>3029.59876211878</v>
      </c>
      <c r="E197" s="18" t="n">
        <f aca="false">((Inputs!$C$63-B197)/(Inputs!$C$64-B197))*Inputs!$C$68*Inputs!$C$71+((Inputs!$C$63-B197)/(Inputs!$C$64-B197))*Inputs!$C$60+((2*Inputs!$C$63-1)*LN(Inputs!$C$63/(1-Inputs!$C$63))+(((Inputs!$C$63-B197)/(Inputs!$C$64-B197))-1)*(2*B197-1)*LN(B197/(1-B197))-((Inputs!$C$63-B197)/(Inputs!$C$64-B197))*(2*Inputs!$C$64-1)*LN(Inputs!$C$64/(1-Inputs!$C$64)))*Inputs!$C$72+Inputs!$C$62</f>
        <v>4443.20140652685</v>
      </c>
    </row>
    <row r="198" customFormat="false" ht="15" hidden="false" customHeight="false" outlineLevel="0" collapsed="false">
      <c r="B198" s="17" t="n">
        <v>0.00213</v>
      </c>
      <c r="C198" s="18" t="n">
        <f aca="false">((Inputs!$C$63-B198)/(Inputs!$C$64-B198))*Inputs!$C$68*Inputs!$C$59+((Inputs!$C$63-B198)/(Inputs!$C$64-B198))*Inputs!$C$60+((2*Inputs!$C$63-1)*LN(Inputs!$C$63/(1-Inputs!$C$63))+(((Inputs!$C$63-B198)/(Inputs!$C$64-B198))-1)*(2*B198-1)*LN(B198/(1-B198))-((Inputs!$C$63-B198)/(Inputs!$C$64-B198))*(2*Inputs!$C$64-1)*LN(Inputs!$C$64/(1-Inputs!$C$64)))*Inputs!$C$61+Inputs!$C$62</f>
        <v>3924.33852595155</v>
      </c>
      <c r="D198" s="18" t="n">
        <f aca="false">((Inputs!$C$63-B198)/(Inputs!$C$64-B198))*Inputs!$C$68*Inputs!$C$69+((Inputs!$C$63-B198)/(Inputs!$C$64-B198))*Inputs!$C$60+((2*Inputs!$C$63-1)*LN(Inputs!$C$63/(1-Inputs!$C$63))+(((Inputs!$C$63-B198)/(Inputs!$C$64-B198))-1)*(2*B198-1)*LN(B198/(1-B198))-((Inputs!$C$63-B198)/(Inputs!$C$64-B198))*(2*Inputs!$C$64-1)*LN(Inputs!$C$64/(1-Inputs!$C$64)))*Inputs!$C$70+Inputs!$C$62</f>
        <v>3029.13028498769</v>
      </c>
      <c r="E198" s="18" t="n">
        <f aca="false">((Inputs!$C$63-B198)/(Inputs!$C$64-B198))*Inputs!$C$68*Inputs!$C$71+((Inputs!$C$63-B198)/(Inputs!$C$64-B198))*Inputs!$C$60+((2*Inputs!$C$63-1)*LN(Inputs!$C$63/(1-Inputs!$C$63))+(((Inputs!$C$63-B198)/(Inputs!$C$64-B198))-1)*(2*B198-1)*LN(B198/(1-B198))-((Inputs!$C$63-B198)/(Inputs!$C$64-B198))*(2*Inputs!$C$64-1)*LN(Inputs!$C$64/(1-Inputs!$C$64)))*Inputs!$C$72+Inputs!$C$62</f>
        <v>4446.77734928968</v>
      </c>
    </row>
    <row r="199" customFormat="false" ht="15" hidden="false" customHeight="false" outlineLevel="0" collapsed="false">
      <c r="B199" s="17" t="n">
        <v>0.00214</v>
      </c>
      <c r="C199" s="18" t="n">
        <f aca="false">((Inputs!$C$63-B199)/(Inputs!$C$64-B199))*Inputs!$C$68*Inputs!$C$59+((Inputs!$C$63-B199)/(Inputs!$C$64-B199))*Inputs!$C$60+((2*Inputs!$C$63-1)*LN(Inputs!$C$63/(1-Inputs!$C$63))+(((Inputs!$C$63-B199)/(Inputs!$C$64-B199))-1)*(2*B199-1)*LN(B199/(1-B199))-((Inputs!$C$63-B199)/(Inputs!$C$64-B199))*(2*Inputs!$C$64-1)*LN(Inputs!$C$64/(1-Inputs!$C$64)))*Inputs!$C$61+Inputs!$C$62</f>
        <v>3925.48883694666</v>
      </c>
      <c r="D199" s="18" t="n">
        <f aca="false">((Inputs!$C$63-B199)/(Inputs!$C$64-B199))*Inputs!$C$68*Inputs!$C$69+((Inputs!$C$63-B199)/(Inputs!$C$64-B199))*Inputs!$C$60+((2*Inputs!$C$63-1)*LN(Inputs!$C$63/(1-Inputs!$C$63))+(((Inputs!$C$63-B199)/(Inputs!$C$64-B199))-1)*(2*B199-1)*LN(B199/(1-B199))-((Inputs!$C$63-B199)/(Inputs!$C$64-B199))*(2*Inputs!$C$64-1)*LN(Inputs!$C$64/(1-Inputs!$C$64)))*Inputs!$C$70+Inputs!$C$62</f>
        <v>3028.68861159455</v>
      </c>
      <c r="E199" s="18" t="n">
        <f aca="false">((Inputs!$C$63-B199)/(Inputs!$C$64-B199))*Inputs!$C$68*Inputs!$C$71+((Inputs!$C$63-B199)/(Inputs!$C$64-B199))*Inputs!$C$60+((2*Inputs!$C$63-1)*LN(Inputs!$C$63/(1-Inputs!$C$63))+(((Inputs!$C$63-B199)/(Inputs!$C$64-B199))-1)*(2*B199-1)*LN(B199/(1-B199))-((Inputs!$C$63-B199)/(Inputs!$C$64-B199))*(2*Inputs!$C$64-1)*LN(Inputs!$C$64/(1-Inputs!$C$64)))*Inputs!$C$72+Inputs!$C$62</f>
        <v>4450.38793319326</v>
      </c>
    </row>
    <row r="200" customFormat="false" ht="15" hidden="false" customHeight="false" outlineLevel="0" collapsed="false">
      <c r="B200" s="17" t="n">
        <v>0.00215</v>
      </c>
      <c r="C200" s="18" t="n">
        <f aca="false">((Inputs!$C$63-B200)/(Inputs!$C$64-B200))*Inputs!$C$68*Inputs!$C$59+((Inputs!$C$63-B200)/(Inputs!$C$64-B200))*Inputs!$C$60+((2*Inputs!$C$63-1)*LN(Inputs!$C$63/(1-Inputs!$C$63))+(((Inputs!$C$63-B200)/(Inputs!$C$64-B200))-1)*(2*B200-1)*LN(B200/(1-B200))-((Inputs!$C$63-B200)/(Inputs!$C$64-B200))*(2*Inputs!$C$64-1)*LN(Inputs!$C$64/(1-Inputs!$C$64)))*Inputs!$C$61+Inputs!$C$62</f>
        <v>3926.6722656249</v>
      </c>
      <c r="D200" s="18" t="n">
        <f aca="false">((Inputs!$C$63-B200)/(Inputs!$C$64-B200))*Inputs!$C$68*Inputs!$C$69+((Inputs!$C$63-B200)/(Inputs!$C$64-B200))*Inputs!$C$60+((2*Inputs!$C$63-1)*LN(Inputs!$C$63/(1-Inputs!$C$63))+(((Inputs!$C$63-B200)/(Inputs!$C$64-B200))-1)*(2*B200-1)*LN(B200/(1-B200))-((Inputs!$C$63-B200)/(Inputs!$C$64-B200))*(2*Inputs!$C$64-1)*LN(Inputs!$C$64/(1-Inputs!$C$64)))*Inputs!$C$70+Inputs!$C$62</f>
        <v>3028.27363659264</v>
      </c>
      <c r="E200" s="18" t="n">
        <f aca="false">((Inputs!$C$63-B200)/(Inputs!$C$64-B200))*Inputs!$C$68*Inputs!$C$71+((Inputs!$C$63-B200)/(Inputs!$C$64-B200))*Inputs!$C$60+((2*Inputs!$C$63-1)*LN(Inputs!$C$63/(1-Inputs!$C$63))+(((Inputs!$C$63-B200)/(Inputs!$C$64-B200))-1)*(2*B200-1)*LN(B200/(1-B200))-((Inputs!$C$63-B200)/(Inputs!$C$64-B200))*(2*Inputs!$C$64-1)*LN(Inputs!$C$64/(1-Inputs!$C$64)))*Inputs!$C$72+Inputs!$C$62</f>
        <v>4454.03317896103</v>
      </c>
    </row>
    <row r="201" customFormat="false" ht="15" hidden="false" customHeight="false" outlineLevel="0" collapsed="false">
      <c r="B201" s="17" t="n">
        <v>0.00216</v>
      </c>
      <c r="C201" s="18" t="n">
        <f aca="false">((Inputs!$C$63-B201)/(Inputs!$C$64-B201))*Inputs!$C$68*Inputs!$C$59+((Inputs!$C$63-B201)/(Inputs!$C$64-B201))*Inputs!$C$60+((2*Inputs!$C$63-1)*LN(Inputs!$C$63/(1-Inputs!$C$63))+(((Inputs!$C$63-B201)/(Inputs!$C$64-B201))-1)*(2*B201-1)*LN(B201/(1-B201))-((Inputs!$C$63-B201)/(Inputs!$C$64-B201))*(2*Inputs!$C$64-1)*LN(Inputs!$C$64/(1-Inputs!$C$64)))*Inputs!$C$61+Inputs!$C$62</f>
        <v>3927.88874842143</v>
      </c>
      <c r="D201" s="18" t="n">
        <f aca="false">((Inputs!$C$63-B201)/(Inputs!$C$64-B201))*Inputs!$C$68*Inputs!$C$69+((Inputs!$C$63-B201)/(Inputs!$C$64-B201))*Inputs!$C$60+((2*Inputs!$C$63-1)*LN(Inputs!$C$63/(1-Inputs!$C$63))+(((Inputs!$C$63-B201)/(Inputs!$C$64-B201))-1)*(2*B201-1)*LN(B201/(1-B201))-((Inputs!$C$63-B201)/(Inputs!$C$64-B201))*(2*Inputs!$C$64-1)*LN(Inputs!$C$64/(1-Inputs!$C$64)))*Inputs!$C$70+Inputs!$C$62</f>
        <v>3027.88525751234</v>
      </c>
      <c r="E201" s="18" t="n">
        <f aca="false">((Inputs!$C$63-B201)/(Inputs!$C$64-B201))*Inputs!$C$68*Inputs!$C$71+((Inputs!$C$63-B201)/(Inputs!$C$64-B201))*Inputs!$C$60+((2*Inputs!$C$63-1)*LN(Inputs!$C$63/(1-Inputs!$C$63))+(((Inputs!$C$63-B201)/(Inputs!$C$64-B201))-1)*(2*B201-1)*LN(B201/(1-B201))-((Inputs!$C$63-B201)/(Inputs!$C$64-B201))*(2*Inputs!$C$64-1)*LN(Inputs!$C$64/(1-Inputs!$C$64)))*Inputs!$C$72+Inputs!$C$62</f>
        <v>4457.71311011566</v>
      </c>
    </row>
    <row r="202" customFormat="false" ht="15" hidden="false" customHeight="false" outlineLevel="0" collapsed="false">
      <c r="B202" s="17" t="n">
        <v>0.00217</v>
      </c>
      <c r="C202" s="18" t="n">
        <f aca="false">((Inputs!$C$63-B202)/(Inputs!$C$64-B202))*Inputs!$C$68*Inputs!$C$59+((Inputs!$C$63-B202)/(Inputs!$C$64-B202))*Inputs!$C$60+((2*Inputs!$C$63-1)*LN(Inputs!$C$63/(1-Inputs!$C$63))+(((Inputs!$C$63-B202)/(Inputs!$C$64-B202))-1)*(2*B202-1)*LN(B202/(1-B202))-((Inputs!$C$63-B202)/(Inputs!$C$64-B202))*(2*Inputs!$C$64-1)*LN(Inputs!$C$64/(1-Inputs!$C$64)))*Inputs!$C$61+Inputs!$C$62</f>
        <v>3929.1382249236</v>
      </c>
      <c r="D202" s="18" t="n">
        <f aca="false">((Inputs!$C$63-B202)/(Inputs!$C$64-B202))*Inputs!$C$68*Inputs!$C$69+((Inputs!$C$63-B202)/(Inputs!$C$64-B202))*Inputs!$C$60+((2*Inputs!$C$63-1)*LN(Inputs!$C$63/(1-Inputs!$C$63))+(((Inputs!$C$63-B202)/(Inputs!$C$64-B202))-1)*(2*B202-1)*LN(B202/(1-B202))-((Inputs!$C$63-B202)/(Inputs!$C$64-B202))*(2*Inputs!$C$64-1)*LN(Inputs!$C$64/(1-Inputs!$C$64)))*Inputs!$C$70+Inputs!$C$62</f>
        <v>3027.52337472117</v>
      </c>
      <c r="E202" s="18" t="n">
        <f aca="false">((Inputs!$C$63-B202)/(Inputs!$C$64-B202))*Inputs!$C$68*Inputs!$C$71+((Inputs!$C$63-B202)/(Inputs!$C$64-B202))*Inputs!$C$60+((2*Inputs!$C$63-1)*LN(Inputs!$C$63/(1-Inputs!$C$63))+(((Inputs!$C$63-B202)/(Inputs!$C$64-B202))-1)*(2*B202-1)*LN(B202/(1-B202))-((Inputs!$C$63-B202)/(Inputs!$C$64-B202))*(2*Inputs!$C$64-1)*LN(Inputs!$C$64/(1-Inputs!$C$64)))*Inputs!$C$72+Inputs!$C$62</f>
        <v>4461.42775295869</v>
      </c>
    </row>
    <row r="203" customFormat="false" ht="15" hidden="false" customHeight="false" outlineLevel="0" collapsed="false">
      <c r="B203" s="17" t="n">
        <v>0.00218</v>
      </c>
      <c r="C203" s="18" t="n">
        <f aca="false">((Inputs!$C$63-B203)/(Inputs!$C$64-B203))*Inputs!$C$68*Inputs!$C$59+((Inputs!$C$63-B203)/(Inputs!$C$64-B203))*Inputs!$C$60+((2*Inputs!$C$63-1)*LN(Inputs!$C$63/(1-Inputs!$C$63))+(((Inputs!$C$63-B203)/(Inputs!$C$64-B203))-1)*(2*B203-1)*LN(B203/(1-B203))-((Inputs!$C$63-B203)/(Inputs!$C$64-B203))*(2*Inputs!$C$64-1)*LN(Inputs!$C$64/(1-Inputs!$C$64)))*Inputs!$C$61+Inputs!$C$62</f>
        <v>3930.42063783536</v>
      </c>
      <c r="D203" s="18" t="n">
        <f aca="false">((Inputs!$C$63-B203)/(Inputs!$C$64-B203))*Inputs!$C$68*Inputs!$C$69+((Inputs!$C$63-B203)/(Inputs!$C$64-B203))*Inputs!$C$60+((2*Inputs!$C$63-1)*LN(Inputs!$C$63/(1-Inputs!$C$63))+(((Inputs!$C$63-B203)/(Inputs!$C$64-B203))-1)*(2*B203-1)*LN(B203/(1-B203))-((Inputs!$C$63-B203)/(Inputs!$C$64-B203))*(2*Inputs!$C$64-1)*LN(Inputs!$C$64/(1-Inputs!$C$64)))*Inputs!$C$70+Inputs!$C$62</f>
        <v>3027.18789138506</v>
      </c>
      <c r="E203" s="18" t="n">
        <f aca="false">((Inputs!$C$63-B203)/(Inputs!$C$64-B203))*Inputs!$C$68*Inputs!$C$71+((Inputs!$C$63-B203)/(Inputs!$C$64-B203))*Inputs!$C$60+((2*Inputs!$C$63-1)*LN(Inputs!$C$63/(1-Inputs!$C$63))+(((Inputs!$C$63-B203)/(Inputs!$C$64-B203))-1)*(2*B203-1)*LN(B203/(1-B203))-((Inputs!$C$63-B203)/(Inputs!$C$64-B203))*(2*Inputs!$C$64-1)*LN(Inputs!$C$64/(1-Inputs!$C$64)))*Inputs!$C$72+Inputs!$C$62</f>
        <v>4465.17713655101</v>
      </c>
    </row>
    <row r="204" customFormat="false" ht="15" hidden="false" customHeight="false" outlineLevel="0" collapsed="false">
      <c r="B204" s="17" t="n">
        <v>0.00219</v>
      </c>
      <c r="C204" s="18" t="n">
        <f aca="false">((Inputs!$C$63-B204)/(Inputs!$C$64-B204))*Inputs!$C$68*Inputs!$C$59+((Inputs!$C$63-B204)/(Inputs!$C$64-B204))*Inputs!$C$60+((2*Inputs!$C$63-1)*LN(Inputs!$C$63/(1-Inputs!$C$63))+(((Inputs!$C$63-B204)/(Inputs!$C$64-B204))-1)*(2*B204-1)*LN(B204/(1-B204))-((Inputs!$C$63-B204)/(Inputs!$C$64-B204))*(2*Inputs!$C$64-1)*LN(Inputs!$C$64/(1-Inputs!$C$64)))*Inputs!$C$61+Inputs!$C$62</f>
        <v>3931.73593294282</v>
      </c>
      <c r="D204" s="18" t="n">
        <f aca="false">((Inputs!$C$63-B204)/(Inputs!$C$64-B204))*Inputs!$C$68*Inputs!$C$69+((Inputs!$C$63-B204)/(Inputs!$C$64-B204))*Inputs!$C$60+((2*Inputs!$C$63-1)*LN(Inputs!$C$63/(1-Inputs!$C$63))+(((Inputs!$C$63-B204)/(Inputs!$C$64-B204))-1)*(2*B204-1)*LN(B204/(1-B204))-((Inputs!$C$63-B204)/(Inputs!$C$64-B204))*(2*Inputs!$C$64-1)*LN(Inputs!$C$64/(1-Inputs!$C$64)))*Inputs!$C$70+Inputs!$C$62</f>
        <v>3026.87871343062</v>
      </c>
      <c r="E204" s="18" t="n">
        <f aca="false">((Inputs!$C$63-B204)/(Inputs!$C$64-B204))*Inputs!$C$68*Inputs!$C$71+((Inputs!$C$63-B204)/(Inputs!$C$64-B204))*Inputs!$C$60+((2*Inputs!$C$63-1)*LN(Inputs!$C$63/(1-Inputs!$C$63))+(((Inputs!$C$63-B204)/(Inputs!$C$64-B204))-1)*(2*B204-1)*LN(B204/(1-B204))-((Inputs!$C$63-B204)/(Inputs!$C$64-B204))*(2*Inputs!$C$64-1)*LN(Inputs!$C$64/(1-Inputs!$C$64)))*Inputs!$C$72+Inputs!$C$62</f>
        <v>4468.96129269421</v>
      </c>
    </row>
    <row r="205" customFormat="false" ht="15" hidden="false" customHeight="false" outlineLevel="0" collapsed="false">
      <c r="B205" s="17" t="n">
        <v>0.0022</v>
      </c>
      <c r="C205" s="18" t="n">
        <f aca="false">((Inputs!$C$63-B205)/(Inputs!$C$64-B205))*Inputs!$C$68*Inputs!$C$59+((Inputs!$C$63-B205)/(Inputs!$C$64-B205))*Inputs!$C$60+((2*Inputs!$C$63-1)*LN(Inputs!$C$63/(1-Inputs!$C$63))+(((Inputs!$C$63-B205)/(Inputs!$C$64-B205))-1)*(2*B205-1)*LN(B205/(1-B205))-((Inputs!$C$63-B205)/(Inputs!$C$64-B205))*(2*Inputs!$C$64-1)*LN(Inputs!$C$64/(1-Inputs!$C$64)))*Inputs!$C$61+Inputs!$C$62</f>
        <v>3933.08405908083</v>
      </c>
      <c r="D205" s="18" t="n">
        <f aca="false">((Inputs!$C$63-B205)/(Inputs!$C$64-B205))*Inputs!$C$68*Inputs!$C$69+((Inputs!$C$63-B205)/(Inputs!$C$64-B205))*Inputs!$C$60+((2*Inputs!$C$63-1)*LN(Inputs!$C$63/(1-Inputs!$C$63))+(((Inputs!$C$63-B205)/(Inputs!$C$64-B205))-1)*(2*B205-1)*LN(B205/(1-B205))-((Inputs!$C$63-B205)/(Inputs!$C$64-B205))*(2*Inputs!$C$64-1)*LN(Inputs!$C$64/(1-Inputs!$C$64)))*Inputs!$C$70+Inputs!$C$62</f>
        <v>3026.59574950853</v>
      </c>
      <c r="E205" s="18" t="n">
        <f aca="false">((Inputs!$C$63-B205)/(Inputs!$C$64-B205))*Inputs!$C$68*Inputs!$C$71+((Inputs!$C$63-B205)/(Inputs!$C$64-B205))*Inputs!$C$60+((2*Inputs!$C$63-1)*LN(Inputs!$C$63/(1-Inputs!$C$63))+(((Inputs!$C$63-B205)/(Inputs!$C$64-B205))-1)*(2*B205-1)*LN(B205/(1-B205))-((Inputs!$C$63-B205)/(Inputs!$C$64-B205))*(2*Inputs!$C$64-1)*LN(Inputs!$C$64/(1-Inputs!$C$64)))*Inputs!$C$72+Inputs!$C$62</f>
        <v>4472.78025591281</v>
      </c>
    </row>
    <row r="206" customFormat="false" ht="15" hidden="false" customHeight="false" outlineLevel="0" collapsed="false">
      <c r="B206" s="17" t="n">
        <v>0.00221</v>
      </c>
      <c r="C206" s="18" t="n">
        <f aca="false">((Inputs!$C$63-B206)/(Inputs!$C$64-B206))*Inputs!$C$68*Inputs!$C$59+((Inputs!$C$63-B206)/(Inputs!$C$64-B206))*Inputs!$C$60+((2*Inputs!$C$63-1)*LN(Inputs!$C$63/(1-Inputs!$C$63))+(((Inputs!$C$63-B206)/(Inputs!$C$64-B206))-1)*(2*B206-1)*LN(B206/(1-B206))-((Inputs!$C$63-B206)/(Inputs!$C$64-B206))*(2*Inputs!$C$64-1)*LN(Inputs!$C$64/(1-Inputs!$C$64)))*Inputs!$C$61+Inputs!$C$62</f>
        <v>3934.46496810072</v>
      </c>
      <c r="D206" s="18" t="n">
        <f aca="false">((Inputs!$C$63-B206)/(Inputs!$C$64-B206))*Inputs!$C$68*Inputs!$C$69+((Inputs!$C$63-B206)/(Inputs!$C$64-B206))*Inputs!$C$60+((2*Inputs!$C$63-1)*LN(Inputs!$C$63/(1-Inputs!$C$63))+(((Inputs!$C$63-B206)/(Inputs!$C$64-B206))-1)*(2*B206-1)*LN(B206/(1-B206))-((Inputs!$C$63-B206)/(Inputs!$C$64-B206))*(2*Inputs!$C$64-1)*LN(Inputs!$C$64/(1-Inputs!$C$64)))*Inputs!$C$70+Inputs!$C$62</f>
        <v>3026.33891095786</v>
      </c>
      <c r="E206" s="18" t="n">
        <f aca="false">((Inputs!$C$63-B206)/(Inputs!$C$64-B206))*Inputs!$C$68*Inputs!$C$71+((Inputs!$C$63-B206)/(Inputs!$C$64-B206))*Inputs!$C$60+((2*Inputs!$C$63-1)*LN(Inputs!$C$63/(1-Inputs!$C$63))+(((Inputs!$C$63-B206)/(Inputs!$C$64-B206))-1)*(2*B206-1)*LN(B206/(1-B206))-((Inputs!$C$63-B206)/(Inputs!$C$64-B206))*(2*Inputs!$C$64-1)*LN(Inputs!$C$64/(1-Inputs!$C$64)))*Inputs!$C$72+Inputs!$C$62</f>
        <v>4476.63406343724</v>
      </c>
    </row>
    <row r="207" customFormat="false" ht="15" hidden="false" customHeight="false" outlineLevel="0" collapsed="false">
      <c r="B207" s="17" t="n">
        <v>0.00222</v>
      </c>
      <c r="C207" s="18" t="n">
        <f aca="false">((Inputs!$C$63-B207)/(Inputs!$C$64-B207))*Inputs!$C$68*Inputs!$C$59+((Inputs!$C$63-B207)/(Inputs!$C$64-B207))*Inputs!$C$60+((2*Inputs!$C$63-1)*LN(Inputs!$C$63/(1-Inputs!$C$63))+(((Inputs!$C$63-B207)/(Inputs!$C$64-B207))-1)*(2*B207-1)*LN(B207/(1-B207))-((Inputs!$C$63-B207)/(Inputs!$C$64-B207))*(2*Inputs!$C$64-1)*LN(Inputs!$C$64/(1-Inputs!$C$64)))*Inputs!$C$61+Inputs!$C$62</f>
        <v>3935.87861483897</v>
      </c>
      <c r="D207" s="18" t="n">
        <f aca="false">((Inputs!$C$63-B207)/(Inputs!$C$64-B207))*Inputs!$C$68*Inputs!$C$69+((Inputs!$C$63-B207)/(Inputs!$C$64-B207))*Inputs!$C$60+((2*Inputs!$C$63-1)*LN(Inputs!$C$63/(1-Inputs!$C$63))+(((Inputs!$C$63-B207)/(Inputs!$C$64-B207))-1)*(2*B207-1)*LN(B207/(1-B207))-((Inputs!$C$63-B207)/(Inputs!$C$64-B207))*(2*Inputs!$C$64-1)*LN(Inputs!$C$64/(1-Inputs!$C$64)))*Inputs!$C$70+Inputs!$C$62</f>
        <v>3026.10811177148</v>
      </c>
      <c r="E207" s="18" t="n">
        <f aca="false">((Inputs!$C$63-B207)/(Inputs!$C$64-B207))*Inputs!$C$68*Inputs!$C$71+((Inputs!$C$63-B207)/(Inputs!$C$64-B207))*Inputs!$C$60+((2*Inputs!$C$63-1)*LN(Inputs!$C$63/(1-Inputs!$C$63))+(((Inputs!$C$63-B207)/(Inputs!$C$64-B207))-1)*(2*B207-1)*LN(B207/(1-B207))-((Inputs!$C$63-B207)/(Inputs!$C$64-B207))*(2*Inputs!$C$64-1)*LN(Inputs!$C$64/(1-Inputs!$C$64)))*Inputs!$C$72+Inputs!$C$62</f>
        <v>4480.52275518767</v>
      </c>
    </row>
    <row r="208" customFormat="false" ht="15" hidden="false" customHeight="false" outlineLevel="0" collapsed="false">
      <c r="B208" s="17" t="n">
        <v>0.00223</v>
      </c>
      <c r="C208" s="18" t="n">
        <f aca="false">((Inputs!$C$63-B208)/(Inputs!$C$64-B208))*Inputs!$C$68*Inputs!$C$59+((Inputs!$C$63-B208)/(Inputs!$C$64-B208))*Inputs!$C$60+((2*Inputs!$C$63-1)*LN(Inputs!$C$63/(1-Inputs!$C$63))+(((Inputs!$C$63-B208)/(Inputs!$C$64-B208))-1)*(2*B208-1)*LN(B208/(1-B208))-((Inputs!$C$63-B208)/(Inputs!$C$64-B208))*(2*Inputs!$C$64-1)*LN(Inputs!$C$64/(1-Inputs!$C$64)))*Inputs!$C$61+Inputs!$C$62</f>
        <v>3937.32495708698</v>
      </c>
      <c r="D208" s="18" t="n">
        <f aca="false">((Inputs!$C$63-B208)/(Inputs!$C$64-B208))*Inputs!$C$68*Inputs!$C$69+((Inputs!$C$63-B208)/(Inputs!$C$64-B208))*Inputs!$C$60+((2*Inputs!$C$63-1)*LN(Inputs!$C$63/(1-Inputs!$C$63))+(((Inputs!$C$63-B208)/(Inputs!$C$64-B208))-1)*(2*B208-1)*LN(B208/(1-B208))-((Inputs!$C$63-B208)/(Inputs!$C$64-B208))*(2*Inputs!$C$64-1)*LN(Inputs!$C$64/(1-Inputs!$C$64)))*Inputs!$C$70+Inputs!$C$62</f>
        <v>3025.90326856238</v>
      </c>
      <c r="E208" s="18" t="n">
        <f aca="false">((Inputs!$C$63-B208)/(Inputs!$C$64-B208))*Inputs!$C$68*Inputs!$C$71+((Inputs!$C$63-B208)/(Inputs!$C$64-B208))*Inputs!$C$60+((2*Inputs!$C$63-1)*LN(Inputs!$C$63/(1-Inputs!$C$63))+(((Inputs!$C$63-B208)/(Inputs!$C$64-B208))-1)*(2*B208-1)*LN(B208/(1-B208))-((Inputs!$C$63-B208)/(Inputs!$C$64-B208))*(2*Inputs!$C$64-1)*LN(Inputs!$C$64/(1-Inputs!$C$64)))*Inputs!$C$72+Inputs!$C$62</f>
        <v>4484.4463737586</v>
      </c>
    </row>
    <row r="209" customFormat="false" ht="15" hidden="false" customHeight="false" outlineLevel="0" collapsed="false">
      <c r="B209" s="17" t="n">
        <v>0.00224</v>
      </c>
      <c r="C209" s="18" t="n">
        <f aca="false">((Inputs!$C$63-B209)/(Inputs!$C$64-B209))*Inputs!$C$68*Inputs!$C$59+((Inputs!$C$63-B209)/(Inputs!$C$64-B209))*Inputs!$C$60+((2*Inputs!$C$63-1)*LN(Inputs!$C$63/(1-Inputs!$C$63))+(((Inputs!$C$63-B209)/(Inputs!$C$64-B209))-1)*(2*B209-1)*LN(B209/(1-B209))-((Inputs!$C$63-B209)/(Inputs!$C$64-B209))*(2*Inputs!$C$64-1)*LN(Inputs!$C$64/(1-Inputs!$C$64)))*Inputs!$C$61+Inputs!$C$62</f>
        <v>3938.80395556177</v>
      </c>
      <c r="D209" s="18" t="n">
        <f aca="false">((Inputs!$C$63-B209)/(Inputs!$C$64-B209))*Inputs!$C$68*Inputs!$C$69+((Inputs!$C$63-B209)/(Inputs!$C$64-B209))*Inputs!$C$60+((2*Inputs!$C$63-1)*LN(Inputs!$C$63/(1-Inputs!$C$63))+(((Inputs!$C$63-B209)/(Inputs!$C$64-B209))-1)*(2*B209-1)*LN(B209/(1-B209))-((Inputs!$C$63-B209)/(Inputs!$C$64-B209))*(2*Inputs!$C$64-1)*LN(Inputs!$C$64/(1-Inputs!$C$64)))*Inputs!$C$70+Inputs!$C$62</f>
        <v>3025.72430053097</v>
      </c>
      <c r="E209" s="18" t="n">
        <f aca="false">((Inputs!$C$63-B209)/(Inputs!$C$64-B209))*Inputs!$C$68*Inputs!$C$71+((Inputs!$C$63-B209)/(Inputs!$C$64-B209))*Inputs!$C$60+((2*Inputs!$C$63-1)*LN(Inputs!$C$63/(1-Inputs!$C$63))+(((Inputs!$C$63-B209)/(Inputs!$C$64-B209))-1)*(2*B209-1)*LN(B209/(1-B209))-((Inputs!$C$63-B209)/(Inputs!$C$64-B209))*(2*Inputs!$C$64-1)*LN(Inputs!$C$64/(1-Inputs!$C$64)))*Inputs!$C$72+Inputs!$C$62</f>
        <v>4488.40496440427</v>
      </c>
    </row>
    <row r="210" customFormat="false" ht="15" hidden="false" customHeight="false" outlineLevel="0" collapsed="false">
      <c r="B210" s="17" t="n">
        <v>0.00225</v>
      </c>
      <c r="C210" s="18" t="n">
        <f aca="false">((Inputs!$C$63-B210)/(Inputs!$C$64-B210))*Inputs!$C$68*Inputs!$C$59+((Inputs!$C$63-B210)/(Inputs!$C$64-B210))*Inputs!$C$60+((2*Inputs!$C$63-1)*LN(Inputs!$C$63/(1-Inputs!$C$63))+(((Inputs!$C$63-B210)/(Inputs!$C$64-B210))-1)*(2*B210-1)*LN(B210/(1-B210))-((Inputs!$C$63-B210)/(Inputs!$C$64-B210))*(2*Inputs!$C$64-1)*LN(Inputs!$C$64/(1-Inputs!$C$64)))*Inputs!$C$61+Inputs!$C$62</f>
        <v>3940.31557387772</v>
      </c>
      <c r="D210" s="18" t="n">
        <f aca="false">((Inputs!$C$63-B210)/(Inputs!$C$64-B210))*Inputs!$C$68*Inputs!$C$69+((Inputs!$C$63-B210)/(Inputs!$C$64-B210))*Inputs!$C$60+((2*Inputs!$C$63-1)*LN(Inputs!$C$63/(1-Inputs!$C$63))+(((Inputs!$C$63-B210)/(Inputs!$C$64-B210))-1)*(2*B210-1)*LN(B210/(1-B210))-((Inputs!$C$63-B210)/(Inputs!$C$64-B210))*(2*Inputs!$C$64-1)*LN(Inputs!$C$64/(1-Inputs!$C$64)))*Inputs!$C$70+Inputs!$C$62</f>
        <v>3025.57112943327</v>
      </c>
      <c r="E210" s="18" t="n">
        <f aca="false">((Inputs!$C$63-B210)/(Inputs!$C$64-B210))*Inputs!$C$68*Inputs!$C$71+((Inputs!$C$63-B210)/(Inputs!$C$64-B210))*Inputs!$C$60+((2*Inputs!$C$63-1)*LN(Inputs!$C$63/(1-Inputs!$C$63))+(((Inputs!$C$63-B210)/(Inputs!$C$64-B210))-1)*(2*B210-1)*LN(B210/(1-B210))-((Inputs!$C$63-B210)/(Inputs!$C$64-B210))*(2*Inputs!$C$64-1)*LN(Inputs!$C$64/(1-Inputs!$C$64)))*Inputs!$C$72+Inputs!$C$62</f>
        <v>4492.39857502479</v>
      </c>
    </row>
    <row r="211" customFormat="false" ht="15" hidden="false" customHeight="false" outlineLevel="0" collapsed="false">
      <c r="B211" s="17" t="n">
        <v>0.00226</v>
      </c>
      <c r="C211" s="18" t="n">
        <f aca="false">((Inputs!$C$63-B211)/(Inputs!$C$64-B211))*Inputs!$C$68*Inputs!$C$59+((Inputs!$C$63-B211)/(Inputs!$C$64-B211))*Inputs!$C$60+((2*Inputs!$C$63-1)*LN(Inputs!$C$63/(1-Inputs!$C$63))+(((Inputs!$C$63-B211)/(Inputs!$C$64-B211))-1)*(2*B211-1)*LN(B211/(1-B211))-((Inputs!$C$63-B211)/(Inputs!$C$64-B211))*(2*Inputs!$C$64-1)*LN(Inputs!$C$64/(1-Inputs!$C$64)))*Inputs!$C$61+Inputs!$C$62</f>
        <v>3941.85977851916</v>
      </c>
      <c r="D211" s="18" t="n">
        <f aca="false">((Inputs!$C$63-B211)/(Inputs!$C$64-B211))*Inputs!$C$68*Inputs!$C$69+((Inputs!$C$63-B211)/(Inputs!$C$64-B211))*Inputs!$C$60+((2*Inputs!$C$63-1)*LN(Inputs!$C$63/(1-Inputs!$C$63))+(((Inputs!$C$63-B211)/(Inputs!$C$64-B211))-1)*(2*B211-1)*LN(B211/(1-B211))-((Inputs!$C$63-B211)/(Inputs!$C$64-B211))*(2*Inputs!$C$64-1)*LN(Inputs!$C$64/(1-Inputs!$C$64)))*Inputs!$C$70+Inputs!$C$62</f>
        <v>3025.44367955008</v>
      </c>
      <c r="E211" s="18" t="n">
        <f aca="false">((Inputs!$C$63-B211)/(Inputs!$C$64-B211))*Inputs!$C$68*Inputs!$C$71+((Inputs!$C$63-B211)/(Inputs!$C$64-B211))*Inputs!$C$60+((2*Inputs!$C$63-1)*LN(Inputs!$C$63/(1-Inputs!$C$63))+(((Inputs!$C$63-B211)/(Inputs!$C$64-B211))-1)*(2*B211-1)*LN(B211/(1-B211))-((Inputs!$C$63-B211)/(Inputs!$C$64-B211))*(2*Inputs!$C$64-1)*LN(Inputs!$C$64/(1-Inputs!$C$64)))*Inputs!$C$72+Inputs!$C$62</f>
        <v>4496.427256153</v>
      </c>
    </row>
    <row r="212" customFormat="false" ht="15" hidden="false" customHeight="false" outlineLevel="0" collapsed="false">
      <c r="B212" s="17" t="n">
        <v>0.00227</v>
      </c>
      <c r="C212" s="18" t="n">
        <f aca="false">((Inputs!$C$63-B212)/(Inputs!$C$64-B212))*Inputs!$C$68*Inputs!$C$59+((Inputs!$C$63-B212)/(Inputs!$C$64-B212))*Inputs!$C$60+((2*Inputs!$C$63-1)*LN(Inputs!$C$63/(1-Inputs!$C$63))+(((Inputs!$C$63-B212)/(Inputs!$C$64-B212))-1)*(2*B212-1)*LN(B212/(1-B212))-((Inputs!$C$63-B212)/(Inputs!$C$64-B212))*(2*Inputs!$C$64-1)*LN(Inputs!$C$64/(1-Inputs!$C$64)))*Inputs!$C$61+Inputs!$C$62</f>
        <v>3943.43653881396</v>
      </c>
      <c r="D212" s="18" t="n">
        <f aca="false">((Inputs!$C$63-B212)/(Inputs!$C$64-B212))*Inputs!$C$68*Inputs!$C$69+((Inputs!$C$63-B212)/(Inputs!$C$64-B212))*Inputs!$C$60+((2*Inputs!$C$63-1)*LN(Inputs!$C$63/(1-Inputs!$C$63))+(((Inputs!$C$63-B212)/(Inputs!$C$64-B212))-1)*(2*B212-1)*LN(B212/(1-B212))-((Inputs!$C$63-B212)/(Inputs!$C$64-B212))*(2*Inputs!$C$64-1)*LN(Inputs!$C$64/(1-Inputs!$C$64)))*Inputs!$C$70+Inputs!$C$62</f>
        <v>3025.34187765694</v>
      </c>
      <c r="E212" s="18" t="n">
        <f aca="false">((Inputs!$C$63-B212)/(Inputs!$C$64-B212))*Inputs!$C$68*Inputs!$C$71+((Inputs!$C$63-B212)/(Inputs!$C$64-B212))*Inputs!$C$60+((2*Inputs!$C$63-1)*LN(Inputs!$C$63/(1-Inputs!$C$63))+(((Inputs!$C$63-B212)/(Inputs!$C$64-B212))-1)*(2*B212-1)*LN(B212/(1-B212))-((Inputs!$C$63-B212)/(Inputs!$C$64-B212))*(2*Inputs!$C$64-1)*LN(Inputs!$C$64/(1-Inputs!$C$64)))*Inputs!$C$72+Inputs!$C$62</f>
        <v>4500.49106094209</v>
      </c>
    </row>
    <row r="213" customFormat="false" ht="15" hidden="false" customHeight="false" outlineLevel="0" collapsed="false">
      <c r="B213" s="17" t="n">
        <v>0.00228</v>
      </c>
      <c r="C213" s="18" t="n">
        <f aca="false">((Inputs!$C$63-B213)/(Inputs!$C$64-B213))*Inputs!$C$68*Inputs!$C$59+((Inputs!$C$63-B213)/(Inputs!$C$64-B213))*Inputs!$C$60+((2*Inputs!$C$63-1)*LN(Inputs!$C$63/(1-Inputs!$C$63))+(((Inputs!$C$63-B213)/(Inputs!$C$64-B213))-1)*(2*B213-1)*LN(B213/(1-B213))-((Inputs!$C$63-B213)/(Inputs!$C$64-B213))*(2*Inputs!$C$64-1)*LN(Inputs!$C$64/(1-Inputs!$C$64)))*Inputs!$C$61+Inputs!$C$62</f>
        <v>3945.04582690805</v>
      </c>
      <c r="D213" s="18" t="n">
        <f aca="false">((Inputs!$C$63-B213)/(Inputs!$C$64-B213))*Inputs!$C$68*Inputs!$C$69+((Inputs!$C$63-B213)/(Inputs!$C$64-B213))*Inputs!$C$60+((2*Inputs!$C$63-1)*LN(Inputs!$C$63/(1-Inputs!$C$63))+(((Inputs!$C$63-B213)/(Inputs!$C$64-B213))-1)*(2*B213-1)*LN(B213/(1-B213))-((Inputs!$C$63-B213)/(Inputs!$C$64-B213))*(2*Inputs!$C$64-1)*LN(Inputs!$C$64/(1-Inputs!$C$64)))*Inputs!$C$70+Inputs!$C$62</f>
        <v>3025.26565299501</v>
      </c>
      <c r="E213" s="18" t="n">
        <f aca="false">((Inputs!$C$63-B213)/(Inputs!$C$64-B213))*Inputs!$C$68*Inputs!$C$71+((Inputs!$C$63-B213)/(Inputs!$C$64-B213))*Inputs!$C$60+((2*Inputs!$C$63-1)*LN(Inputs!$C$63/(1-Inputs!$C$63))+(((Inputs!$C$63-B213)/(Inputs!$C$64-B213))-1)*(2*B213-1)*LN(B213/(1-B213))-((Inputs!$C$63-B213)/(Inputs!$C$64-B213))*(2*Inputs!$C$64-1)*LN(Inputs!$C$64/(1-Inputs!$C$64)))*Inputs!$C$72+Inputs!$C$62</f>
        <v>4504.59004515395</v>
      </c>
    </row>
    <row r="214" customFormat="false" ht="15" hidden="false" customHeight="false" outlineLevel="0" collapsed="false">
      <c r="B214" s="17" t="n">
        <v>0.00229</v>
      </c>
      <c r="C214" s="18" t="n">
        <f aca="false">((Inputs!$C$63-B214)/(Inputs!$C$64-B214))*Inputs!$C$68*Inputs!$C$59+((Inputs!$C$63-B214)/(Inputs!$C$64-B214))*Inputs!$C$60+((2*Inputs!$C$63-1)*LN(Inputs!$C$63/(1-Inputs!$C$63))+(((Inputs!$C$63-B214)/(Inputs!$C$64-B214))-1)*(2*B214-1)*LN(B214/(1-B214))-((Inputs!$C$63-B214)/(Inputs!$C$64-B214))*(2*Inputs!$C$64-1)*LN(Inputs!$C$64/(1-Inputs!$C$64)))*Inputs!$C$61+Inputs!$C$62</f>
        <v>3946.6876177407</v>
      </c>
      <c r="D214" s="18" t="n">
        <f aca="false">((Inputs!$C$63-B214)/(Inputs!$C$64-B214))*Inputs!$C$68*Inputs!$C$69+((Inputs!$C$63-B214)/(Inputs!$C$64-B214))*Inputs!$C$60+((2*Inputs!$C$63-1)*LN(Inputs!$C$63/(1-Inputs!$C$63))+(((Inputs!$C$63-B214)/(Inputs!$C$64-B214))-1)*(2*B214-1)*LN(B214/(1-B214))-((Inputs!$C$63-B214)/(Inputs!$C$64-B214))*(2*Inputs!$C$64-1)*LN(Inputs!$C$64/(1-Inputs!$C$64)))*Inputs!$C$70+Inputs!$C$62</f>
        <v>3025.21493724278</v>
      </c>
      <c r="E214" s="18" t="n">
        <f aca="false">((Inputs!$C$63-B214)/(Inputs!$C$64-B214))*Inputs!$C$68*Inputs!$C$71+((Inputs!$C$63-B214)/(Inputs!$C$64-B214))*Inputs!$C$60+((2*Inputs!$C$63-1)*LN(Inputs!$C$63/(1-Inputs!$C$63))+(((Inputs!$C$63-B214)/(Inputs!$C$64-B214))-1)*(2*B214-1)*LN(B214/(1-B214))-((Inputs!$C$63-B214)/(Inputs!$C$64-B214))*(2*Inputs!$C$64-1)*LN(Inputs!$C$64/(1-Inputs!$C$64)))*Inputs!$C$72+Inputs!$C$62</f>
        <v>4508.72426714819</v>
      </c>
    </row>
    <row r="215" customFormat="false" ht="15" hidden="false" customHeight="false" outlineLevel="0" collapsed="false">
      <c r="B215" s="17" t="n">
        <v>0.0023</v>
      </c>
      <c r="C215" s="18" t="n">
        <f aca="false">((Inputs!$C$63-B215)/(Inputs!$C$64-B215))*Inputs!$C$68*Inputs!$C$59+((Inputs!$C$63-B215)/(Inputs!$C$64-B215))*Inputs!$C$60+((2*Inputs!$C$63-1)*LN(Inputs!$C$63/(1-Inputs!$C$63))+(((Inputs!$C$63-B215)/(Inputs!$C$64-B215))-1)*(2*B215-1)*LN(B215/(1-B215))-((Inputs!$C$63-B215)/(Inputs!$C$64-B215))*(2*Inputs!$C$64-1)*LN(Inputs!$C$64/(1-Inputs!$C$64)))*Inputs!$C$61+Inputs!$C$62</f>
        <v>3948.36188902083</v>
      </c>
      <c r="D215" s="18" t="n">
        <f aca="false">((Inputs!$C$63-B215)/(Inputs!$C$64-B215))*Inputs!$C$68*Inputs!$C$69+((Inputs!$C$63-B215)/(Inputs!$C$64-B215))*Inputs!$C$60+((2*Inputs!$C$63-1)*LN(Inputs!$C$63/(1-Inputs!$C$63))+(((Inputs!$C$63-B215)/(Inputs!$C$64-B215))-1)*(2*B215-1)*LN(B215/(1-B215))-((Inputs!$C$63-B215)/(Inputs!$C$64-B215))*(2*Inputs!$C$64-1)*LN(Inputs!$C$64/(1-Inputs!$C$64)))*Inputs!$C$70+Inputs!$C$62</f>
        <v>3025.1896644886</v>
      </c>
      <c r="E215" s="18" t="n">
        <f aca="false">((Inputs!$C$63-B215)/(Inputs!$C$64-B215))*Inputs!$C$68*Inputs!$C$71+((Inputs!$C$63-B215)/(Inputs!$C$64-B215))*Inputs!$C$60+((2*Inputs!$C$63-1)*LN(Inputs!$C$63/(1-Inputs!$C$63))+(((Inputs!$C$63-B215)/(Inputs!$C$64-B215))-1)*(2*B215-1)*LN(B215/(1-B215))-((Inputs!$C$63-B215)/(Inputs!$C$64-B215))*(2*Inputs!$C$64-1)*LN(Inputs!$C$64/(1-Inputs!$C$64)))*Inputs!$C$72+Inputs!$C$62</f>
        <v>4512.89378787186</v>
      </c>
    </row>
    <row r="216" customFormat="false" ht="15" hidden="false" customHeight="false" outlineLevel="0" collapsed="false">
      <c r="B216" s="17" t="n">
        <v>0.00231</v>
      </c>
      <c r="C216" s="18" t="n">
        <f aca="false">((Inputs!$C$63-B216)/(Inputs!$C$64-B216))*Inputs!$C$68*Inputs!$C$59+((Inputs!$C$63-B216)/(Inputs!$C$64-B216))*Inputs!$C$60+((2*Inputs!$C$63-1)*LN(Inputs!$C$63/(1-Inputs!$C$63))+(((Inputs!$C$63-B216)/(Inputs!$C$64-B216))-1)*(2*B216-1)*LN(B216/(1-B216))-((Inputs!$C$63-B216)/(Inputs!$C$64-B216))*(2*Inputs!$C$64-1)*LN(Inputs!$C$64/(1-Inputs!$C$64)))*Inputs!$C$61+Inputs!$C$62</f>
        <v>3950.06862120402</v>
      </c>
      <c r="D216" s="18" t="n">
        <f aca="false">((Inputs!$C$63-B216)/(Inputs!$C$64-B216))*Inputs!$C$68*Inputs!$C$69+((Inputs!$C$63-B216)/(Inputs!$C$64-B216))*Inputs!$C$60+((2*Inputs!$C$63-1)*LN(Inputs!$C$63/(1-Inputs!$C$63))+(((Inputs!$C$63-B216)/(Inputs!$C$64-B216))-1)*(2*B216-1)*LN(B216/(1-B216))-((Inputs!$C$63-B216)/(Inputs!$C$64-B216))*(2*Inputs!$C$64-1)*LN(Inputs!$C$64/(1-Inputs!$C$64)))*Inputs!$C$70+Inputs!$C$62</f>
        <v>3025.18977120402</v>
      </c>
      <c r="E216" s="18" t="n">
        <f aca="false">((Inputs!$C$63-B216)/(Inputs!$C$64-B216))*Inputs!$C$68*Inputs!$C$71+((Inputs!$C$63-B216)/(Inputs!$C$64-B216))*Inputs!$C$60+((2*Inputs!$C$63-1)*LN(Inputs!$C$63/(1-Inputs!$C$63))+(((Inputs!$C$63-B216)/(Inputs!$C$64-B216))-1)*(2*B216-1)*LN(B216/(1-B216))-((Inputs!$C$63-B216)/(Inputs!$C$64-B216))*(2*Inputs!$C$64-1)*LN(Inputs!$C$64/(1-Inputs!$C$64)))*Inputs!$C$72+Inputs!$C$62</f>
        <v>4517.0986708499</v>
      </c>
    </row>
    <row r="217" customFormat="false" ht="15" hidden="false" customHeight="false" outlineLevel="0" collapsed="false">
      <c r="B217" s="17" t="n">
        <v>0.00232</v>
      </c>
      <c r="C217" s="18" t="n">
        <f aca="false">((Inputs!$C$63-B217)/(Inputs!$C$64-B217))*Inputs!$C$68*Inputs!$C$59+((Inputs!$C$63-B217)/(Inputs!$C$64-B217))*Inputs!$C$60+((2*Inputs!$C$63-1)*LN(Inputs!$C$63/(1-Inputs!$C$63))+(((Inputs!$C$63-B217)/(Inputs!$C$64-B217))-1)*(2*B217-1)*LN(B217/(1-B217))-((Inputs!$C$63-B217)/(Inputs!$C$64-B217))*(2*Inputs!$C$64-1)*LN(Inputs!$C$64/(1-Inputs!$C$64)))*Inputs!$C$61+Inputs!$C$62</f>
        <v>3951.80779747051</v>
      </c>
      <c r="D217" s="18" t="n">
        <f aca="false">((Inputs!$C$63-B217)/(Inputs!$C$64-B217))*Inputs!$C$68*Inputs!$C$69+((Inputs!$C$63-B217)/(Inputs!$C$64-B217))*Inputs!$C$60+((2*Inputs!$C$63-1)*LN(Inputs!$C$63/(1-Inputs!$C$63))+(((Inputs!$C$63-B217)/(Inputs!$C$64-B217))-1)*(2*B217-1)*LN(B217/(1-B217))-((Inputs!$C$63-B217)/(Inputs!$C$64-B217))*(2*Inputs!$C$64-1)*LN(Inputs!$C$64/(1-Inputs!$C$64)))*Inputs!$C$70+Inputs!$C$62</f>
        <v>3025.2151962179</v>
      </c>
      <c r="E217" s="18" t="n">
        <f aca="false">((Inputs!$C$63-B217)/(Inputs!$C$64-B217))*Inputs!$C$68*Inputs!$C$71+((Inputs!$C$63-B217)/(Inputs!$C$64-B217))*Inputs!$C$60+((2*Inputs!$C$63-1)*LN(Inputs!$C$63/(1-Inputs!$C$63))+(((Inputs!$C$63-B217)/(Inputs!$C$64-B217))-1)*(2*B217-1)*LN(B217/(1-B217))-((Inputs!$C$63-B217)/(Inputs!$C$64-B217))*(2*Inputs!$C$64-1)*LN(Inputs!$C$64/(1-Inputs!$C$64)))*Inputs!$C$72+Inputs!$C$62</f>
        <v>4521.33898217616</v>
      </c>
    </row>
    <row r="218" customFormat="false" ht="15" hidden="false" customHeight="false" outlineLevel="0" collapsed="false">
      <c r="B218" s="17" t="n">
        <v>0.00233</v>
      </c>
      <c r="C218" s="18" t="n">
        <f aca="false">((Inputs!$C$63-B218)/(Inputs!$C$64-B218))*Inputs!$C$68*Inputs!$C$59+((Inputs!$C$63-B218)/(Inputs!$C$64-B218))*Inputs!$C$60+((2*Inputs!$C$63-1)*LN(Inputs!$C$63/(1-Inputs!$C$63))+(((Inputs!$C$63-B218)/(Inputs!$C$64-B218))-1)*(2*B218-1)*LN(B218/(1-B218))-((Inputs!$C$63-B218)/(Inputs!$C$64-B218))*(2*Inputs!$C$64-1)*LN(Inputs!$C$64/(1-Inputs!$C$64)))*Inputs!$C$61+Inputs!$C$62</f>
        <v>3953.57940370384</v>
      </c>
      <c r="D218" s="18" t="n">
        <f aca="false">((Inputs!$C$63-B218)/(Inputs!$C$64-B218))*Inputs!$C$68*Inputs!$C$69+((Inputs!$C$63-B218)/(Inputs!$C$64-B218))*Inputs!$C$60+((2*Inputs!$C$63-1)*LN(Inputs!$C$63/(1-Inputs!$C$63))+(((Inputs!$C$63-B218)/(Inputs!$C$64-B218))-1)*(2*B218-1)*LN(B218/(1-B218))-((Inputs!$C$63-B218)/(Inputs!$C$64-B218))*(2*Inputs!$C$64-1)*LN(Inputs!$C$64/(1-Inputs!$C$64)))*Inputs!$C$70+Inputs!$C$62</f>
        <v>3025.26588069129</v>
      </c>
      <c r="E218" s="18" t="n">
        <f aca="false">((Inputs!$C$63-B218)/(Inputs!$C$64-B218))*Inputs!$C$68*Inputs!$C$71+((Inputs!$C$63-B218)/(Inputs!$C$64-B218))*Inputs!$C$60+((2*Inputs!$C$63-1)*LN(Inputs!$C$63/(1-Inputs!$C$63))+(((Inputs!$C$63-B218)/(Inputs!$C$64-B218))-1)*(2*B218-1)*LN(B218/(1-B218))-((Inputs!$C$63-B218)/(Inputs!$C$64-B218))*(2*Inputs!$C$64-1)*LN(Inputs!$C$64/(1-Inputs!$C$64)))*Inputs!$C$72+Inputs!$C$62</f>
        <v>4525.6147905052</v>
      </c>
    </row>
    <row r="219" customFormat="false" ht="15" hidden="false" customHeight="false" outlineLevel="0" collapsed="false">
      <c r="B219" s="17" t="n">
        <v>0.00234</v>
      </c>
      <c r="C219" s="18" t="n">
        <f aca="false">((Inputs!$C$63-B219)/(Inputs!$C$64-B219))*Inputs!$C$68*Inputs!$C$59+((Inputs!$C$63-B219)/(Inputs!$C$64-B219))*Inputs!$C$60+((2*Inputs!$C$63-1)*LN(Inputs!$C$63/(1-Inputs!$C$63))+(((Inputs!$C$63-B219)/(Inputs!$C$64-B219))-1)*(2*B219-1)*LN(B219/(1-B219))-((Inputs!$C$63-B219)/(Inputs!$C$64-B219))*(2*Inputs!$C$64-1)*LN(Inputs!$C$64/(1-Inputs!$C$64)))*Inputs!$C$61+Inputs!$C$62</f>
        <v>3955.38342847046</v>
      </c>
      <c r="D219" s="18" t="n">
        <f aca="false">((Inputs!$C$63-B219)/(Inputs!$C$64-B219))*Inputs!$C$68*Inputs!$C$69+((Inputs!$C$63-B219)/(Inputs!$C$64-B219))*Inputs!$C$60+((2*Inputs!$C$63-1)*LN(Inputs!$C$63/(1-Inputs!$C$63))+(((Inputs!$C$63-B219)/(Inputs!$C$64-B219))-1)*(2*B219-1)*LN(B219/(1-B219))-((Inputs!$C$63-B219)/(Inputs!$C$64-B219))*(2*Inputs!$C$64-1)*LN(Inputs!$C$64/(1-Inputs!$C$64)))*Inputs!$C$70+Inputs!$C$62</f>
        <v>3025.34176809311</v>
      </c>
      <c r="E219" s="18" t="n">
        <f aca="false">((Inputs!$C$63-B219)/(Inputs!$C$64-B219))*Inputs!$C$68*Inputs!$C$71+((Inputs!$C$63-B219)/(Inputs!$C$64-B219))*Inputs!$C$60+((2*Inputs!$C$63-1)*LN(Inputs!$C$63/(1-Inputs!$C$63))+(((Inputs!$C$63-B219)/(Inputs!$C$64-B219))-1)*(2*B219-1)*LN(B219/(1-B219))-((Inputs!$C$63-B219)/(Inputs!$C$64-B219))*(2*Inputs!$C$64-1)*LN(Inputs!$C$64/(1-Inputs!$C$64)))*Inputs!$C$72+Inputs!$C$62</f>
        <v>4529.92616704464</v>
      </c>
    </row>
    <row r="220" customFormat="false" ht="15" hidden="false" customHeight="false" outlineLevel="0" collapsed="false">
      <c r="B220" s="17" t="n">
        <v>0.00235</v>
      </c>
      <c r="C220" s="18" t="n">
        <f aca="false">((Inputs!$C$63-B220)/(Inputs!$C$64-B220))*Inputs!$C$68*Inputs!$C$59+((Inputs!$C$63-B220)/(Inputs!$C$64-B220))*Inputs!$C$60+((2*Inputs!$C$63-1)*LN(Inputs!$C$63/(1-Inputs!$C$63))+(((Inputs!$C$63-B220)/(Inputs!$C$64-B220))-1)*(2*B220-1)*LN(B220/(1-B220))-((Inputs!$C$63-B220)/(Inputs!$C$64-B220))*(2*Inputs!$C$64-1)*LN(Inputs!$C$64/(1-Inputs!$C$64)))*Inputs!$C$61+Inputs!$C$62</f>
        <v>3957.21986300001</v>
      </c>
      <c r="D220" s="18" t="n">
        <f aca="false">((Inputs!$C$63-B220)/(Inputs!$C$64-B220))*Inputs!$C$68*Inputs!$C$69+((Inputs!$C$63-B220)/(Inputs!$C$64-B220))*Inputs!$C$60+((2*Inputs!$C$63-1)*LN(Inputs!$C$63/(1-Inputs!$C$63))+(((Inputs!$C$63-B220)/(Inputs!$C$64-B220))-1)*(2*B220-1)*LN(B220/(1-B220))-((Inputs!$C$63-B220)/(Inputs!$C$64-B220))*(2*Inputs!$C$64-1)*LN(Inputs!$C$64/(1-Inputs!$C$64)))*Inputs!$C$70+Inputs!$C$62</f>
        <v>3025.44280417648</v>
      </c>
      <c r="E220" s="18" t="n">
        <f aca="false">((Inputs!$C$63-B220)/(Inputs!$C$64-B220))*Inputs!$C$68*Inputs!$C$71+((Inputs!$C$63-B220)/(Inputs!$C$64-B220))*Inputs!$C$60+((2*Inputs!$C$63-1)*LN(Inputs!$C$63/(1-Inputs!$C$63))+(((Inputs!$C$63-B220)/(Inputs!$C$64-B220))-1)*(2*B220-1)*LN(B220/(1-B220))-((Inputs!$C$63-B220)/(Inputs!$C$64-B220))*(2*Inputs!$C$64-1)*LN(Inputs!$C$64/(1-Inputs!$C$64)))*Inputs!$C$72+Inputs!$C$62</f>
        <v>4534.2731855482</v>
      </c>
    </row>
    <row r="221" customFormat="false" ht="15" hidden="false" customHeight="false" outlineLevel="0" collapsed="false">
      <c r="B221" s="17" t="n">
        <v>0.00236</v>
      </c>
      <c r="C221" s="18" t="n">
        <f aca="false">((Inputs!$C$63-B221)/(Inputs!$C$64-B221))*Inputs!$C$68*Inputs!$C$59+((Inputs!$C$63-B221)/(Inputs!$C$64-B221))*Inputs!$C$60+((2*Inputs!$C$63-1)*LN(Inputs!$C$63/(1-Inputs!$C$63))+(((Inputs!$C$63-B221)/(Inputs!$C$64-B221))-1)*(2*B221-1)*LN(B221/(1-B221))-((Inputs!$C$63-B221)/(Inputs!$C$64-B221))*(2*Inputs!$C$64-1)*LN(Inputs!$C$64/(1-Inputs!$C$64)))*Inputs!$C$61+Inputs!$C$62</f>
        <v>3959.08870116639</v>
      </c>
      <c r="D221" s="18" t="n">
        <f aca="false">((Inputs!$C$63-B221)/(Inputs!$C$64-B221))*Inputs!$C$68*Inputs!$C$69+((Inputs!$C$63-B221)/(Inputs!$C$64-B221))*Inputs!$C$60+((2*Inputs!$C$63-1)*LN(Inputs!$C$63/(1-Inputs!$C$63))+(((Inputs!$C$63-B221)/(Inputs!$C$64-B221))-1)*(2*B221-1)*LN(B221/(1-B221))-((Inputs!$C$63-B221)/(Inputs!$C$64-B221))*(2*Inputs!$C$64-1)*LN(Inputs!$C$64/(1-Inputs!$C$64)))*Inputs!$C$70+Inputs!$C$62</f>
        <v>3025.56893695587</v>
      </c>
      <c r="E221" s="18" t="n">
        <f aca="false">((Inputs!$C$63-B221)/(Inputs!$C$64-B221))*Inputs!$C$68*Inputs!$C$71+((Inputs!$C$63-B221)/(Inputs!$C$64-B221))*Inputs!$C$60+((2*Inputs!$C$63-1)*LN(Inputs!$C$63/(1-Inputs!$C$63))+(((Inputs!$C$63-B221)/(Inputs!$C$64-B221))-1)*(2*B221-1)*LN(B221/(1-B221))-((Inputs!$C$63-B221)/(Inputs!$C$64-B221))*(2*Inputs!$C$64-1)*LN(Inputs!$C$64/(1-Inputs!$C$64)))*Inputs!$C$72+Inputs!$C$62</f>
        <v>4538.65592230941</v>
      </c>
    </row>
    <row r="222" customFormat="false" ht="15" hidden="false" customHeight="false" outlineLevel="0" collapsed="false">
      <c r="B222" s="17" t="n">
        <v>0.00237</v>
      </c>
      <c r="C222" s="18" t="n">
        <f aca="false">((Inputs!$C$63-B222)/(Inputs!$C$64-B222))*Inputs!$C$68*Inputs!$C$59+((Inputs!$C$63-B222)/(Inputs!$C$64-B222))*Inputs!$C$60+((2*Inputs!$C$63-1)*LN(Inputs!$C$63/(1-Inputs!$C$63))+(((Inputs!$C$63-B222)/(Inputs!$C$64-B222))-1)*(2*B222-1)*LN(B222/(1-B222))-((Inputs!$C$63-B222)/(Inputs!$C$64-B222))*(2*Inputs!$C$64-1)*LN(Inputs!$C$64/(1-Inputs!$C$64)))*Inputs!$C$61+Inputs!$C$62</f>
        <v>3960.98993946965</v>
      </c>
      <c r="D222" s="18" t="n">
        <f aca="false">((Inputs!$C$63-B222)/(Inputs!$C$64-B222))*Inputs!$C$68*Inputs!$C$69+((Inputs!$C$63-B222)/(Inputs!$C$64-B222))*Inputs!$C$60+((2*Inputs!$C$63-1)*LN(Inputs!$C$63/(1-Inputs!$C$63))+(((Inputs!$C$63-B222)/(Inputs!$C$64-B222))-1)*(2*B222-1)*LN(B222/(1-B222))-((Inputs!$C$63-B222)/(Inputs!$C$64-B222))*(2*Inputs!$C$64-1)*LN(Inputs!$C$64/(1-Inputs!$C$64)))*Inputs!$C$70+Inputs!$C$62</f>
        <v>3025.72011668484</v>
      </c>
      <c r="E222" s="18" t="n">
        <f aca="false">((Inputs!$C$63-B222)/(Inputs!$C$64-B222))*Inputs!$C$68*Inputs!$C$71+((Inputs!$C$63-B222)/(Inputs!$C$64-B222))*Inputs!$C$60+((2*Inputs!$C$63-1)*LN(Inputs!$C$63/(1-Inputs!$C$63))+(((Inputs!$C$63-B222)/(Inputs!$C$64-B222))-1)*(2*B222-1)*LN(B222/(1-B222))-((Inputs!$C$63-B222)/(Inputs!$C$64-B222))*(2*Inputs!$C$64-1)*LN(Inputs!$C$64/(1-Inputs!$C$64)))*Inputs!$C$72+Inputs!$C$62</f>
        <v>4543.07445615579</v>
      </c>
    </row>
    <row r="223" customFormat="false" ht="15" hidden="false" customHeight="false" outlineLevel="0" collapsed="false">
      <c r="B223" s="17" t="n">
        <v>0.00238</v>
      </c>
      <c r="C223" s="18" t="n">
        <f aca="false">((Inputs!$C$63-B223)/(Inputs!$C$64-B223))*Inputs!$C$68*Inputs!$C$59+((Inputs!$C$63-B223)/(Inputs!$C$64-B223))*Inputs!$C$60+((2*Inputs!$C$63-1)*LN(Inputs!$C$63/(1-Inputs!$C$63))+(((Inputs!$C$63-B223)/(Inputs!$C$64-B223))-1)*(2*B223-1)*LN(B223/(1-B223))-((Inputs!$C$63-B223)/(Inputs!$C$64-B223))*(2*Inputs!$C$64-1)*LN(Inputs!$C$64/(1-Inputs!$C$64)))*Inputs!$C$61+Inputs!$C$62</f>
        <v>3962.92357701851</v>
      </c>
      <c r="D223" s="18" t="n">
        <f aca="false">((Inputs!$C$63-B223)/(Inputs!$C$64-B223))*Inputs!$C$68*Inputs!$C$69+((Inputs!$C$63-B223)/(Inputs!$C$64-B223))*Inputs!$C$60+((2*Inputs!$C$63-1)*LN(Inputs!$C$63/(1-Inputs!$C$63))+(((Inputs!$C$63-B223)/(Inputs!$C$64-B223))-1)*(2*B223-1)*LN(B223/(1-B223))-((Inputs!$C$63-B223)/(Inputs!$C$64-B223))*(2*Inputs!$C$64-1)*LN(Inputs!$C$64/(1-Inputs!$C$64)))*Inputs!$C$70+Inputs!$C$62</f>
        <v>3025.89629583458</v>
      </c>
      <c r="E223" s="18" t="n">
        <f aca="false">((Inputs!$C$63-B223)/(Inputs!$C$64-B223))*Inputs!$C$68*Inputs!$C$71+((Inputs!$C$63-B223)/(Inputs!$C$64-B223))*Inputs!$C$60+((2*Inputs!$C$63-1)*LN(Inputs!$C$63/(1-Inputs!$C$63))+(((Inputs!$C$63-B223)/(Inputs!$C$64-B223))-1)*(2*B223-1)*LN(B223/(1-B223))-((Inputs!$C$63-B223)/(Inputs!$C$64-B223))*(2*Inputs!$C$64-1)*LN(Inputs!$C$64/(1-Inputs!$C$64)))*Inputs!$C$72+Inputs!$C$62</f>
        <v>4547.52886844386</v>
      </c>
    </row>
    <row r="224" customFormat="false" ht="15" hidden="false" customHeight="false" outlineLevel="0" collapsed="false">
      <c r="B224" s="17" t="n">
        <v>0.00239</v>
      </c>
      <c r="C224" s="18" t="n">
        <f aca="false">((Inputs!$C$63-B224)/(Inputs!$C$64-B224))*Inputs!$C$68*Inputs!$C$59+((Inputs!$C$63-B224)/(Inputs!$C$64-B224))*Inputs!$C$60+((2*Inputs!$C$63-1)*LN(Inputs!$C$63/(1-Inputs!$C$63))+(((Inputs!$C$63-B224)/(Inputs!$C$64-B224))-1)*(2*B224-1)*LN(B224/(1-B224))-((Inputs!$C$63-B224)/(Inputs!$C$64-B224))*(2*Inputs!$C$64-1)*LN(Inputs!$C$64/(1-Inputs!$C$64)))*Inputs!$C$61+Inputs!$C$62</f>
        <v>3964.88961551373</v>
      </c>
      <c r="D224" s="18" t="n">
        <f aca="false">((Inputs!$C$63-B224)/(Inputs!$C$64-B224))*Inputs!$C$68*Inputs!$C$69+((Inputs!$C$63-B224)/(Inputs!$C$64-B224))*Inputs!$C$60+((2*Inputs!$C$63-1)*LN(Inputs!$C$63/(1-Inputs!$C$63))+(((Inputs!$C$63-B224)/(Inputs!$C$64-B224))-1)*(2*B224-1)*LN(B224/(1-B224))-((Inputs!$C$63-B224)/(Inputs!$C$64-B224))*(2*Inputs!$C$64-1)*LN(Inputs!$C$64/(1-Inputs!$C$64)))*Inputs!$C$70+Inputs!$C$62</f>
        <v>3026.09742907305</v>
      </c>
      <c r="E224" s="18" t="n">
        <f aca="false">((Inputs!$C$63-B224)/(Inputs!$C$64-B224))*Inputs!$C$68*Inputs!$C$71+((Inputs!$C$63-B224)/(Inputs!$C$64-B224))*Inputs!$C$60+((2*Inputs!$C$63-1)*LN(Inputs!$C$63/(1-Inputs!$C$63))+(((Inputs!$C$63-B224)/(Inputs!$C$64-B224))-1)*(2*B224-1)*LN(B224/(1-B224))-((Inputs!$C$63-B224)/(Inputs!$C$64-B224))*(2*Inputs!$C$64-1)*LN(Inputs!$C$64/(1-Inputs!$C$64)))*Inputs!$C$72+Inputs!$C$62</f>
        <v>4552.01924305455</v>
      </c>
    </row>
    <row r="225" customFormat="false" ht="15" hidden="false" customHeight="false" outlineLevel="0" collapsed="false">
      <c r="B225" s="17" t="n">
        <v>0.0024</v>
      </c>
      <c r="C225" s="18" t="n">
        <f aca="false">((Inputs!$C$63-B225)/(Inputs!$C$64-B225))*Inputs!$C$68*Inputs!$C$59+((Inputs!$C$63-B225)/(Inputs!$C$64-B225))*Inputs!$C$60+((2*Inputs!$C$63-1)*LN(Inputs!$C$63/(1-Inputs!$C$63))+(((Inputs!$C$63-B225)/(Inputs!$C$64-B225))-1)*(2*B225-1)*LN(B225/(1-B225))-((Inputs!$C$63-B225)/(Inputs!$C$64-B225))*(2*Inputs!$C$64-1)*LN(Inputs!$C$64/(1-Inputs!$C$64)))*Inputs!$C$61+Inputs!$C$62</f>
        <v>3966.88805923208</v>
      </c>
      <c r="D225" s="18" t="n">
        <f aca="false">((Inputs!$C$63-B225)/(Inputs!$C$64-B225))*Inputs!$C$68*Inputs!$C$69+((Inputs!$C$63-B225)/(Inputs!$C$64-B225))*Inputs!$C$60+((2*Inputs!$C$63-1)*LN(Inputs!$C$63/(1-Inputs!$C$63))+(((Inputs!$C$63-B225)/(Inputs!$C$64-B225))-1)*(2*B225-1)*LN(B225/(1-B225))-((Inputs!$C$63-B225)/(Inputs!$C$64-B225))*(2*Inputs!$C$64-1)*LN(Inputs!$C$64/(1-Inputs!$C$64)))*Inputs!$C$70+Inputs!$C$62</f>
        <v>3026.32347324482</v>
      </c>
      <c r="E225" s="18" t="n">
        <f aca="false">((Inputs!$C$63-B225)/(Inputs!$C$64-B225))*Inputs!$C$68*Inputs!$C$71+((Inputs!$C$63-B225)/(Inputs!$C$64-B225))*Inputs!$C$60+((2*Inputs!$C$63-1)*LN(Inputs!$C$63/(1-Inputs!$C$63))+(((Inputs!$C$63-B225)/(Inputs!$C$64-B225))-1)*(2*B225-1)*LN(B225/(1-B225))-((Inputs!$C$63-B225)/(Inputs!$C$64-B225))*(2*Inputs!$C$64-1)*LN(Inputs!$C$64/(1-Inputs!$C$64)))*Inputs!$C$72+Inputs!$C$62</f>
        <v>4556.54566638938</v>
      </c>
    </row>
    <row r="226" customFormat="false" ht="15" hidden="false" customHeight="false" outlineLevel="0" collapsed="false">
      <c r="B226" s="17" t="n">
        <v>0.00241</v>
      </c>
      <c r="C226" s="18" t="n">
        <f aca="false">((Inputs!$C$63-B226)/(Inputs!$C$64-B226))*Inputs!$C$68*Inputs!$C$59+((Inputs!$C$63-B226)/(Inputs!$C$64-B226))*Inputs!$C$60+((2*Inputs!$C$63-1)*LN(Inputs!$C$63/(1-Inputs!$C$63))+(((Inputs!$C$63-B226)/(Inputs!$C$64-B226))-1)*(2*B226-1)*LN(B226/(1-B226))-((Inputs!$C$63-B226)/(Inputs!$C$64-B226))*(2*Inputs!$C$64-1)*LN(Inputs!$C$64/(1-Inputs!$C$64)))*Inputs!$C$61+Inputs!$C$62</f>
        <v>3968.91891501114</v>
      </c>
      <c r="D226" s="18" t="n">
        <f aca="false">((Inputs!$C$63-B226)/(Inputs!$C$64-B226))*Inputs!$C$68*Inputs!$C$69+((Inputs!$C$63-B226)/(Inputs!$C$64-B226))*Inputs!$C$60+((2*Inputs!$C$63-1)*LN(Inputs!$C$63/(1-Inputs!$C$63))+(((Inputs!$C$63-B226)/(Inputs!$C$64-B226))-1)*(2*B226-1)*LN(B226/(1-B226))-((Inputs!$C$63-B226)/(Inputs!$C$64-B226))*(2*Inputs!$C$64-1)*LN(Inputs!$C$64/(1-Inputs!$C$64)))*Inputs!$C$70+Inputs!$C$62</f>
        <v>3026.57438735156</v>
      </c>
      <c r="E226" s="18" t="n">
        <f aca="false">((Inputs!$C$63-B226)/(Inputs!$C$64-B226))*Inputs!$C$68*Inputs!$C$71+((Inputs!$C$63-B226)/(Inputs!$C$64-B226))*Inputs!$C$60+((2*Inputs!$C$63-1)*LN(Inputs!$C$63/(1-Inputs!$C$63))+(((Inputs!$C$63-B226)/(Inputs!$C$64-B226))-1)*(2*B226-1)*LN(B226/(1-B226))-((Inputs!$C$63-B226)/(Inputs!$C$64-B226))*(2*Inputs!$C$64-1)*LN(Inputs!$C$64/(1-Inputs!$C$64)))*Inputs!$C$72+Inputs!$C$62</f>
        <v>4561.10822736706</v>
      </c>
    </row>
    <row r="227" customFormat="false" ht="15" hidden="false" customHeight="false" outlineLevel="0" collapsed="false">
      <c r="B227" s="17" t="n">
        <v>0.00242</v>
      </c>
      <c r="C227" s="18" t="n">
        <f aca="false">((Inputs!$C$63-B227)/(Inputs!$C$64-B227))*Inputs!$C$68*Inputs!$C$59+((Inputs!$C$63-B227)/(Inputs!$C$64-B227))*Inputs!$C$60+((2*Inputs!$C$63-1)*LN(Inputs!$C$63/(1-Inputs!$C$63))+(((Inputs!$C$63-B227)/(Inputs!$C$64-B227))-1)*(2*B227-1)*LN(B227/(1-B227))-((Inputs!$C$63-B227)/(Inputs!$C$64-B227))*(2*Inputs!$C$64-1)*LN(Inputs!$C$64/(1-Inputs!$C$64)))*Inputs!$C$61+Inputs!$C$62</f>
        <v>3970.98219223461</v>
      </c>
      <c r="D227" s="18" t="n">
        <f aca="false">((Inputs!$C$63-B227)/(Inputs!$C$64-B227))*Inputs!$C$68*Inputs!$C$69+((Inputs!$C$63-B227)/(Inputs!$C$64-B227))*Inputs!$C$60+((2*Inputs!$C$63-1)*LN(Inputs!$C$63/(1-Inputs!$C$63))+(((Inputs!$C$63-B227)/(Inputs!$C$64-B227))-1)*(2*B227-1)*LN(B227/(1-B227))-((Inputs!$C$63-B227)/(Inputs!$C$64-B227))*(2*Inputs!$C$64-1)*LN(Inputs!$C$64/(1-Inputs!$C$64)))*Inputs!$C$70+Inputs!$C$62</f>
        <v>3026.85013253312</v>
      </c>
      <c r="E227" s="18" t="n">
        <f aca="false">((Inputs!$C$63-B227)/(Inputs!$C$64-B227))*Inputs!$C$68*Inputs!$C$71+((Inputs!$C$63-B227)/(Inputs!$C$64-B227))*Inputs!$C$60+((2*Inputs!$C$63-1)*LN(Inputs!$C$63/(1-Inputs!$C$63))+(((Inputs!$C$63-B227)/(Inputs!$C$64-B227))-1)*(2*B227-1)*LN(B227/(1-B227))-((Inputs!$C$63-B227)/(Inputs!$C$64-B227))*(2*Inputs!$C$64-1)*LN(Inputs!$C$64/(1-Inputs!$C$64)))*Inputs!$C$72+Inputs!$C$62</f>
        <v>4565.70701742085</v>
      </c>
    </row>
    <row r="228" customFormat="false" ht="15" hidden="false" customHeight="false" outlineLevel="0" collapsed="false">
      <c r="B228" s="17" t="n">
        <v>0.00243</v>
      </c>
      <c r="C228" s="18" t="n">
        <f aca="false">((Inputs!$C$63-B228)/(Inputs!$C$64-B228))*Inputs!$C$68*Inputs!$C$59+((Inputs!$C$63-B228)/(Inputs!$C$64-B228))*Inputs!$C$60+((2*Inputs!$C$63-1)*LN(Inputs!$C$63/(1-Inputs!$C$63))+(((Inputs!$C$63-B228)/(Inputs!$C$64-B228))-1)*(2*B228-1)*LN(B228/(1-B228))-((Inputs!$C$63-B228)/(Inputs!$C$64-B228))*(2*Inputs!$C$64-1)*LN(Inputs!$C$64/(1-Inputs!$C$64)))*Inputs!$C$61+Inputs!$C$62</f>
        <v>3973.0779028185</v>
      </c>
      <c r="D228" s="18" t="n">
        <f aca="false">((Inputs!$C$63-B228)/(Inputs!$C$64-B228))*Inputs!$C$68*Inputs!$C$69+((Inputs!$C$63-B228)/(Inputs!$C$64-B228))*Inputs!$C$60+((2*Inputs!$C$63-1)*LN(Inputs!$C$63/(1-Inputs!$C$63))+(((Inputs!$C$63-B228)/(Inputs!$C$64-B228))-1)*(2*B228-1)*LN(B228/(1-B228))-((Inputs!$C$63-B228)/(Inputs!$C$64-B228))*(2*Inputs!$C$64-1)*LN(Inputs!$C$64/(1-Inputs!$C$64)))*Inputs!$C$70+Inputs!$C$62</f>
        <v>3027.15067204927</v>
      </c>
      <c r="E228" s="18" t="n">
        <f aca="false">((Inputs!$C$63-B228)/(Inputs!$C$64-B228))*Inputs!$C$68*Inputs!$C$71+((Inputs!$C$63-B228)/(Inputs!$C$64-B228))*Inputs!$C$60+((2*Inputs!$C$63-1)*LN(Inputs!$C$63/(1-Inputs!$C$63))+(((Inputs!$C$63-B228)/(Inputs!$C$64-B228))-1)*(2*B228-1)*LN(B228/(1-B228))-((Inputs!$C$63-B228)/(Inputs!$C$64-B228))*(2*Inputs!$C$64-1)*LN(Inputs!$C$64/(1-Inputs!$C$64)))*Inputs!$C$72+Inputs!$C$62</f>
        <v>4570.34213049632</v>
      </c>
    </row>
    <row r="229" customFormat="false" ht="15" hidden="false" customHeight="false" outlineLevel="0" collapsed="false">
      <c r="B229" s="17" t="n">
        <v>0.00244</v>
      </c>
      <c r="C229" s="18" t="n">
        <f aca="false">((Inputs!$C$63-B229)/(Inputs!$C$64-B229))*Inputs!$C$68*Inputs!$C$59+((Inputs!$C$63-B229)/(Inputs!$C$64-B229))*Inputs!$C$60+((2*Inputs!$C$63-1)*LN(Inputs!$C$63/(1-Inputs!$C$63))+(((Inputs!$C$63-B229)/(Inputs!$C$64-B229))-1)*(2*B229-1)*LN(B229/(1-B229))-((Inputs!$C$63-B229)/(Inputs!$C$64-B229))*(2*Inputs!$C$64-1)*LN(Inputs!$C$64/(1-Inputs!$C$64)))*Inputs!$C$61+Inputs!$C$62</f>
        <v>3975.20606119785</v>
      </c>
      <c r="D229" s="18" t="n">
        <f aca="false">((Inputs!$C$63-B229)/(Inputs!$C$64-B229))*Inputs!$C$68*Inputs!$C$69+((Inputs!$C$63-B229)/(Inputs!$C$64-B229))*Inputs!$C$60+((2*Inputs!$C$63-1)*LN(Inputs!$C$63/(1-Inputs!$C$63))+(((Inputs!$C$63-B229)/(Inputs!$C$64-B229))-1)*(2*B229-1)*LN(B229/(1-B229))-((Inputs!$C$63-B229)/(Inputs!$C$64-B229))*(2*Inputs!$C$64-1)*LN(Inputs!$C$64/(1-Inputs!$C$64)))*Inputs!$C$70+Inputs!$C$62</f>
        <v>3027.47597126209</v>
      </c>
      <c r="E229" s="18" t="n">
        <f aca="false">((Inputs!$C$63-B229)/(Inputs!$C$64-B229))*Inputs!$C$68*Inputs!$C$71+((Inputs!$C$63-B229)/(Inputs!$C$64-B229))*Inputs!$C$60+((2*Inputs!$C$63-1)*LN(Inputs!$C$63/(1-Inputs!$C$63))+(((Inputs!$C$63-B229)/(Inputs!$C$64-B229))-1)*(2*B229-1)*LN(B229/(1-B229))-((Inputs!$C$63-B229)/(Inputs!$C$64-B229))*(2*Inputs!$C$64-1)*LN(Inputs!$C$64/(1-Inputs!$C$64)))*Inputs!$C$72+Inputs!$C$62</f>
        <v>4575.01366304985</v>
      </c>
    </row>
    <row r="230" customFormat="false" ht="15" hidden="false" customHeight="false" outlineLevel="0" collapsed="false">
      <c r="B230" s="17" t="n">
        <v>0.00245</v>
      </c>
      <c r="C230" s="18" t="n">
        <f aca="false">((Inputs!$C$63-B230)/(Inputs!$C$64-B230))*Inputs!$C$68*Inputs!$C$59+((Inputs!$C$63-B230)/(Inputs!$C$64-B230))*Inputs!$C$60+((2*Inputs!$C$63-1)*LN(Inputs!$C$63/(1-Inputs!$C$63))+(((Inputs!$C$63-B230)/(Inputs!$C$64-B230))-1)*(2*B230-1)*LN(B230/(1-B230))-((Inputs!$C$63-B230)/(Inputs!$C$64-B230))*(2*Inputs!$C$64-1)*LN(Inputs!$C$64/(1-Inputs!$C$64)))*Inputs!$C$61+Inputs!$C$62</f>
        <v>3977.36668431414</v>
      </c>
      <c r="D230" s="18" t="n">
        <f aca="false">((Inputs!$C$63-B230)/(Inputs!$C$64-B230))*Inputs!$C$68*Inputs!$C$69+((Inputs!$C$63-B230)/(Inputs!$C$64-B230))*Inputs!$C$60+((2*Inputs!$C$63-1)*LN(Inputs!$C$63/(1-Inputs!$C$63))+(((Inputs!$C$63-B230)/(Inputs!$C$64-B230))-1)*(2*B230-1)*LN(B230/(1-B230))-((Inputs!$C$63-B230)/(Inputs!$C$64-B230))*(2*Inputs!$C$64-1)*LN(Inputs!$C$64/(1-Inputs!$C$64)))*Inputs!$C$70+Inputs!$C$62</f>
        <v>3027.82599761886</v>
      </c>
      <c r="E230" s="18" t="n">
        <f aca="false">((Inputs!$C$63-B230)/(Inputs!$C$64-B230))*Inputs!$C$68*Inputs!$C$71+((Inputs!$C$63-B230)/(Inputs!$C$64-B230))*Inputs!$C$60+((2*Inputs!$C$63-1)*LN(Inputs!$C$63/(1-Inputs!$C$63))+(((Inputs!$C$63-B230)/(Inputs!$C$64-B230))-1)*(2*B230-1)*LN(B230/(1-B230))-((Inputs!$C$63-B230)/(Inputs!$C$64-B230))*(2*Inputs!$C$64-1)*LN(Inputs!$C$64/(1-Inputs!$C$64)))*Inputs!$C$72+Inputs!$C$62</f>
        <v>4579.72171404755</v>
      </c>
    </row>
    <row r="231" customFormat="false" ht="15" hidden="false" customHeight="false" outlineLevel="0" collapsed="false">
      <c r="B231" s="17" t="n">
        <v>0.00246</v>
      </c>
      <c r="C231" s="18" t="n">
        <f aca="false">((Inputs!$C$63-B231)/(Inputs!$C$64-B231))*Inputs!$C$68*Inputs!$C$59+((Inputs!$C$63-B231)/(Inputs!$C$64-B231))*Inputs!$C$60+((2*Inputs!$C$63-1)*LN(Inputs!$C$63/(1-Inputs!$C$63))+(((Inputs!$C$63-B231)/(Inputs!$C$64-B231))-1)*(2*B231-1)*LN(B231/(1-B231))-((Inputs!$C$63-B231)/(Inputs!$C$64-B231))*(2*Inputs!$C$64-1)*LN(Inputs!$C$64/(1-Inputs!$C$64)))*Inputs!$C$61+Inputs!$C$62</f>
        <v>3979.55979160338</v>
      </c>
      <c r="D231" s="18" t="n">
        <f aca="false">((Inputs!$C$63-B231)/(Inputs!$C$64-B231))*Inputs!$C$68*Inputs!$C$69+((Inputs!$C$63-B231)/(Inputs!$C$64-B231))*Inputs!$C$60+((2*Inputs!$C$63-1)*LN(Inputs!$C$63/(1-Inputs!$C$63))+(((Inputs!$C$63-B231)/(Inputs!$C$64-B231))-1)*(2*B231-1)*LN(B231/(1-B231))-((Inputs!$C$63-B231)/(Inputs!$C$64-B231))*(2*Inputs!$C$64-1)*LN(Inputs!$C$64/(1-Inputs!$C$64)))*Inputs!$C$70+Inputs!$C$62</f>
        <v>3028.20072063564</v>
      </c>
      <c r="E231" s="18" t="n">
        <f aca="false">((Inputs!$C$63-B231)/(Inputs!$C$64-B231))*Inputs!$C$68*Inputs!$C$71+((Inputs!$C$63-B231)/(Inputs!$C$64-B231))*Inputs!$C$60+((2*Inputs!$C$63-1)*LN(Inputs!$C$63/(1-Inputs!$C$63))+(((Inputs!$C$63-B231)/(Inputs!$C$64-B231))-1)*(2*B231-1)*LN(B231/(1-B231))-((Inputs!$C$63-B231)/(Inputs!$C$64-B231))*(2*Inputs!$C$64-1)*LN(Inputs!$C$64/(1-Inputs!$C$64)))*Inputs!$C$72+Inputs!$C$62</f>
        <v>4584.46638496481</v>
      </c>
    </row>
    <row r="232" customFormat="false" ht="15" hidden="false" customHeight="false" outlineLevel="0" collapsed="false">
      <c r="B232" s="17" t="n">
        <v>0.00247</v>
      </c>
      <c r="C232" s="18" t="n">
        <f aca="false">((Inputs!$C$63-B232)/(Inputs!$C$64-B232))*Inputs!$C$68*Inputs!$C$59+((Inputs!$C$63-B232)/(Inputs!$C$64-B232))*Inputs!$C$60+((2*Inputs!$C$63-1)*LN(Inputs!$C$63/(1-Inputs!$C$63))+(((Inputs!$C$63-B232)/(Inputs!$C$64-B232))-1)*(2*B232-1)*LN(B232/(1-B232))-((Inputs!$C$63-B232)/(Inputs!$C$64-B232))*(2*Inputs!$C$64-1)*LN(Inputs!$C$64/(1-Inputs!$C$64)))*Inputs!$C$61+Inputs!$C$62</f>
        <v>3981.78540498477</v>
      </c>
      <c r="D232" s="18" t="n">
        <f aca="false">((Inputs!$C$63-B232)/(Inputs!$C$64-B232))*Inputs!$C$68*Inputs!$C$69+((Inputs!$C$63-B232)/(Inputs!$C$64-B232))*Inputs!$C$60+((2*Inputs!$C$63-1)*LN(Inputs!$C$63/(1-Inputs!$C$63))+(((Inputs!$C$63-B232)/(Inputs!$C$64-B232))-1)*(2*B232-1)*LN(B232/(1-B232))-((Inputs!$C$63-B232)/(Inputs!$C$64-B232))*(2*Inputs!$C$64-1)*LN(Inputs!$C$64/(1-Inputs!$C$64)))*Inputs!$C$70+Inputs!$C$62</f>
        <v>3028.60011188133</v>
      </c>
      <c r="E232" s="18" t="n">
        <f aca="false">((Inputs!$C$63-B232)/(Inputs!$C$64-B232))*Inputs!$C$68*Inputs!$C$71+((Inputs!$C$63-B232)/(Inputs!$C$64-B232))*Inputs!$C$60+((2*Inputs!$C$63-1)*LN(Inputs!$C$63/(1-Inputs!$C$63))+(((Inputs!$C$63-B232)/(Inputs!$C$64-B232))-1)*(2*B232-1)*LN(B232/(1-B232))-((Inputs!$C$63-B232)/(Inputs!$C$64-B232))*(2*Inputs!$C$64-1)*LN(Inputs!$C$64/(1-Inputs!$C$64)))*Inputs!$C$72+Inputs!$C$62</f>
        <v>4589.24777978641</v>
      </c>
    </row>
    <row r="233" customFormat="false" ht="15" hidden="false" customHeight="false" outlineLevel="0" collapsed="false">
      <c r="B233" s="17" t="n">
        <v>0.00248</v>
      </c>
      <c r="C233" s="18" t="n">
        <f aca="false">((Inputs!$C$63-B233)/(Inputs!$C$64-B233))*Inputs!$C$68*Inputs!$C$59+((Inputs!$C$63-B233)/(Inputs!$C$64-B233))*Inputs!$C$60+((2*Inputs!$C$63-1)*LN(Inputs!$C$63/(1-Inputs!$C$63))+(((Inputs!$C$63-B233)/(Inputs!$C$64-B233))-1)*(2*B233-1)*LN(B233/(1-B233))-((Inputs!$C$63-B233)/(Inputs!$C$64-B233))*(2*Inputs!$C$64-1)*LN(Inputs!$C$64/(1-Inputs!$C$64)))*Inputs!$C$61+Inputs!$C$62</f>
        <v>3984.04354885008</v>
      </c>
      <c r="D233" s="18" t="n">
        <f aca="false">((Inputs!$C$63-B233)/(Inputs!$C$64-B233))*Inputs!$C$68*Inputs!$C$69+((Inputs!$C$63-B233)/(Inputs!$C$64-B233))*Inputs!$C$60+((2*Inputs!$C$63-1)*LN(Inputs!$C$63/(1-Inputs!$C$63))+(((Inputs!$C$63-B233)/(Inputs!$C$64-B233))-1)*(2*B233-1)*LN(B233/(1-B233))-((Inputs!$C$63-B233)/(Inputs!$C$64-B233))*(2*Inputs!$C$64-1)*LN(Inputs!$C$64/(1-Inputs!$C$64)))*Inputs!$C$70+Inputs!$C$62</f>
        <v>3029.02414496239</v>
      </c>
      <c r="E233" s="18" t="n">
        <f aca="false">((Inputs!$C$63-B233)/(Inputs!$C$64-B233))*Inputs!$C$68*Inputs!$C$71+((Inputs!$C$63-B233)/(Inputs!$C$64-B233))*Inputs!$C$60+((2*Inputs!$C$63-1)*LN(Inputs!$C$63/(1-Inputs!$C$63))+(((Inputs!$C$63-B233)/(Inputs!$C$64-B233))-1)*(2*B233-1)*LN(B233/(1-B233))-((Inputs!$C$63-B233)/(Inputs!$C$64-B233))*(2*Inputs!$C$64-1)*LN(Inputs!$C$64/(1-Inputs!$C$64)))*Inputs!$C$72+Inputs!$C$62</f>
        <v>4594.06600500712</v>
      </c>
    </row>
    <row r="234" customFormat="false" ht="15" hidden="false" customHeight="false" outlineLevel="0" collapsed="false">
      <c r="B234" s="17" t="n">
        <v>0.00249</v>
      </c>
      <c r="C234" s="18" t="n">
        <f aca="false">((Inputs!$C$63-B234)/(Inputs!$C$64-B234))*Inputs!$C$68*Inputs!$C$59+((Inputs!$C$63-B234)/(Inputs!$C$64-B234))*Inputs!$C$60+((2*Inputs!$C$63-1)*LN(Inputs!$C$63/(1-Inputs!$C$63))+(((Inputs!$C$63-B234)/(Inputs!$C$64-B234))-1)*(2*B234-1)*LN(B234/(1-B234))-((Inputs!$C$63-B234)/(Inputs!$C$64-B234))*(2*Inputs!$C$64-1)*LN(Inputs!$C$64/(1-Inputs!$C$64)))*Inputs!$C$61+Inputs!$C$62</f>
        <v>3986.33425005354</v>
      </c>
      <c r="D234" s="18" t="n">
        <f aca="false">((Inputs!$C$63-B234)/(Inputs!$C$64-B234))*Inputs!$C$68*Inputs!$C$69+((Inputs!$C$63-B234)/(Inputs!$C$64-B234))*Inputs!$C$60+((2*Inputs!$C$63-1)*LN(Inputs!$C$63/(1-Inputs!$C$63))+(((Inputs!$C$63-B234)/(Inputs!$C$64-B234))-1)*(2*B234-1)*LN(B234/(1-B234))-((Inputs!$C$63-B234)/(Inputs!$C$64-B234))*(2*Inputs!$C$64-1)*LN(Inputs!$C$64/(1-Inputs!$C$64)))*Inputs!$C$70+Inputs!$C$62</f>
        <v>3029.47279550809</v>
      </c>
      <c r="E234" s="18" t="n">
        <f aca="false">((Inputs!$C$63-B234)/(Inputs!$C$64-B234))*Inputs!$C$68*Inputs!$C$71+((Inputs!$C$63-B234)/(Inputs!$C$64-B234))*Inputs!$C$60+((2*Inputs!$C$63-1)*LN(Inputs!$C$63/(1-Inputs!$C$63))+(((Inputs!$C$63-B234)/(Inputs!$C$64-B234))-1)*(2*B234-1)*LN(B234/(1-B234))-((Inputs!$C$63-B234)/(Inputs!$C$64-B234))*(2*Inputs!$C$64-1)*LN(Inputs!$C$64/(1-Inputs!$C$64)))*Inputs!$C$72+Inputs!$C$62</f>
        <v>4598.92116963291</v>
      </c>
    </row>
    <row r="235" customFormat="false" ht="15" hidden="false" customHeight="false" outlineLevel="0" collapsed="false">
      <c r="B235" s="17" t="n">
        <v>0.0025</v>
      </c>
      <c r="C235" s="18" t="n">
        <f aca="false">((Inputs!$C$63-B235)/(Inputs!$C$64-B235))*Inputs!$C$68*Inputs!$C$59+((Inputs!$C$63-B235)/(Inputs!$C$64-B235))*Inputs!$C$60+((2*Inputs!$C$63-1)*LN(Inputs!$C$63/(1-Inputs!$C$63))+(((Inputs!$C$63-B235)/(Inputs!$C$64-B235))-1)*(2*B235-1)*LN(B235/(1-B235))-((Inputs!$C$63-B235)/(Inputs!$C$64-B235))*(2*Inputs!$C$64-1)*LN(Inputs!$C$64/(1-Inputs!$C$64)))*Inputs!$C$61+Inputs!$C$62</f>
        <v>3988.65753790244</v>
      </c>
      <c r="D235" s="18" t="n">
        <f aca="false">((Inputs!$C$63-B235)/(Inputs!$C$64-B235))*Inputs!$C$68*Inputs!$C$69+((Inputs!$C$63-B235)/(Inputs!$C$64-B235))*Inputs!$C$60+((2*Inputs!$C$63-1)*LN(Inputs!$C$63/(1-Inputs!$C$63))+(((Inputs!$C$63-B235)/(Inputs!$C$64-B235))-1)*(2*B235-1)*LN(B235/(1-B235))-((Inputs!$C$63-B235)/(Inputs!$C$64-B235))*(2*Inputs!$C$64-1)*LN(Inputs!$C$64/(1-Inputs!$C$64)))*Inputs!$C$70+Inputs!$C$62</f>
        <v>3029.94604115624</v>
      </c>
      <c r="E235" s="18" t="n">
        <f aca="false">((Inputs!$C$63-B235)/(Inputs!$C$64-B235))*Inputs!$C$68*Inputs!$C$71+((Inputs!$C$63-B235)/(Inputs!$C$64-B235))*Inputs!$C$60+((2*Inputs!$C$63-1)*LN(Inputs!$C$63/(1-Inputs!$C$63))+(((Inputs!$C$63-B235)/(Inputs!$C$64-B235))-1)*(2*B235-1)*LN(B235/(1-B235))-((Inputs!$C$63-B235)/(Inputs!$C$64-B235))*(2*Inputs!$C$64-1)*LN(Inputs!$C$64/(1-Inputs!$C$64)))*Inputs!$C$72+Inputs!$C$62</f>
        <v>4603.81338518263</v>
      </c>
    </row>
    <row r="236" customFormat="false" ht="15" hidden="false" customHeight="false" outlineLevel="0" collapsed="false">
      <c r="B236" s="17" t="n">
        <v>0.00251</v>
      </c>
      <c r="C236" s="18" t="n">
        <f aca="false">((Inputs!$C$63-B236)/(Inputs!$C$64-B236))*Inputs!$C$68*Inputs!$C$59+((Inputs!$C$63-B236)/(Inputs!$C$64-B236))*Inputs!$C$60+((2*Inputs!$C$63-1)*LN(Inputs!$C$63/(1-Inputs!$C$63))+(((Inputs!$C$63-B236)/(Inputs!$C$64-B236))-1)*(2*B236-1)*LN(B236/(1-B236))-((Inputs!$C$63-B236)/(Inputs!$C$64-B236))*(2*Inputs!$C$64-1)*LN(Inputs!$C$64/(1-Inputs!$C$64)))*Inputs!$C$61+Inputs!$C$62</f>
        <v>3991.01344414823</v>
      </c>
      <c r="D236" s="18" t="n">
        <f aca="false">((Inputs!$C$63-B236)/(Inputs!$C$64-B236))*Inputs!$C$68*Inputs!$C$69+((Inputs!$C$63-B236)/(Inputs!$C$64-B236))*Inputs!$C$60+((2*Inputs!$C$63-1)*LN(Inputs!$C$63/(1-Inputs!$C$63))+(((Inputs!$C$63-B236)/(Inputs!$C$64-B236))-1)*(2*B236-1)*LN(B236/(1-B236))-((Inputs!$C$63-B236)/(Inputs!$C$64-B236))*(2*Inputs!$C$64-1)*LN(Inputs!$C$64/(1-Inputs!$C$64)))*Inputs!$C$70+Inputs!$C$62</f>
        <v>3030.44386153953</v>
      </c>
      <c r="E236" s="18" t="n">
        <f aca="false">((Inputs!$C$63-B236)/(Inputs!$C$64-B236))*Inputs!$C$68*Inputs!$C$71+((Inputs!$C$63-B236)/(Inputs!$C$64-B236))*Inputs!$C$60+((2*Inputs!$C$63-1)*LN(Inputs!$C$63/(1-Inputs!$C$63))+(((Inputs!$C$63-B236)/(Inputs!$C$64-B236))-1)*(2*B236-1)*LN(B236/(1-B236))-((Inputs!$C$63-B236)/(Inputs!$C$64-B236))*(2*Inputs!$C$64-1)*LN(Inputs!$C$64/(1-Inputs!$C$64)))*Inputs!$C$72+Inputs!$C$62</f>
        <v>4608.74276569031</v>
      </c>
    </row>
    <row r="237" customFormat="false" ht="15" hidden="false" customHeight="false" outlineLevel="0" collapsed="false">
      <c r="B237" s="17" t="n">
        <v>0.00252</v>
      </c>
      <c r="C237" s="18" t="n">
        <f aca="false">((Inputs!$C$63-B237)/(Inputs!$C$64-B237))*Inputs!$C$68*Inputs!$C$59+((Inputs!$C$63-B237)/(Inputs!$C$64-B237))*Inputs!$C$60+((2*Inputs!$C$63-1)*LN(Inputs!$C$63/(1-Inputs!$C$63))+(((Inputs!$C$63-B237)/(Inputs!$C$64-B237))-1)*(2*B237-1)*LN(B237/(1-B237))-((Inputs!$C$63-B237)/(Inputs!$C$64-B237))*(2*Inputs!$C$64-1)*LN(Inputs!$C$64/(1-Inputs!$C$64)))*Inputs!$C$61+Inputs!$C$62</f>
        <v>3993.40200297829</v>
      </c>
      <c r="D237" s="18" t="n">
        <f aca="false">((Inputs!$C$63-B237)/(Inputs!$C$64-B237))*Inputs!$C$68*Inputs!$C$69+((Inputs!$C$63-B237)/(Inputs!$C$64-B237))*Inputs!$C$60+((2*Inputs!$C$63-1)*LN(Inputs!$C$63/(1-Inputs!$C$63))+(((Inputs!$C$63-B237)/(Inputs!$C$64-B237))-1)*(2*B237-1)*LN(B237/(1-B237))-((Inputs!$C$63-B237)/(Inputs!$C$64-B237))*(2*Inputs!$C$64-1)*LN(Inputs!$C$64/(1-Inputs!$C$64)))*Inputs!$C$70+Inputs!$C$62</f>
        <v>3030.96623827241</v>
      </c>
      <c r="E237" s="18" t="n">
        <f aca="false">((Inputs!$C$63-B237)/(Inputs!$C$64-B237))*Inputs!$C$68*Inputs!$C$71+((Inputs!$C$63-B237)/(Inputs!$C$64-B237))*Inputs!$C$60+((2*Inputs!$C$63-1)*LN(Inputs!$C$63/(1-Inputs!$C$63))+(((Inputs!$C$63-B237)/(Inputs!$C$64-B237))-1)*(2*B237-1)*LN(B237/(1-B237))-((Inputs!$C$63-B237)/(Inputs!$C$64-B237))*(2*Inputs!$C$64-1)*LN(Inputs!$C$64/(1-Inputs!$C$64)))*Inputs!$C$72+Inputs!$C$62</f>
        <v>4613.70942770786</v>
      </c>
    </row>
    <row r="238" customFormat="false" ht="15" hidden="false" customHeight="false" outlineLevel="0" collapsed="false">
      <c r="B238" s="17" t="n">
        <v>0.00253</v>
      </c>
      <c r="C238" s="18" t="n">
        <f aca="false">((Inputs!$C$63-B238)/(Inputs!$C$64-B238))*Inputs!$C$68*Inputs!$C$59+((Inputs!$C$63-B238)/(Inputs!$C$64-B238))*Inputs!$C$60+((2*Inputs!$C$63-1)*LN(Inputs!$C$63/(1-Inputs!$C$63))+(((Inputs!$C$63-B238)/(Inputs!$C$64-B238))-1)*(2*B238-1)*LN(B238/(1-B238))-((Inputs!$C$63-B238)/(Inputs!$C$64-B238))*(2*Inputs!$C$64-1)*LN(Inputs!$C$64/(1-Inputs!$C$64)))*Inputs!$C$61+Inputs!$C$62</f>
        <v>3995.82325100829</v>
      </c>
      <c r="D238" s="18" t="n">
        <f aca="false">((Inputs!$C$63-B238)/(Inputs!$C$64-B238))*Inputs!$C$68*Inputs!$C$69+((Inputs!$C$63-B238)/(Inputs!$C$64-B238))*Inputs!$C$60+((2*Inputs!$C$63-1)*LN(Inputs!$C$63/(1-Inputs!$C$63))+(((Inputs!$C$63-B238)/(Inputs!$C$64-B238))-1)*(2*B238-1)*LN(B238/(1-B238))-((Inputs!$C$63-B238)/(Inputs!$C$64-B238))*(2*Inputs!$C$64-1)*LN(Inputs!$C$64/(1-Inputs!$C$64)))*Inputs!$C$70+Inputs!$C$62</f>
        <v>3031.51315493842</v>
      </c>
      <c r="E238" s="18" t="n">
        <f aca="false">((Inputs!$C$63-B238)/(Inputs!$C$64-B238))*Inputs!$C$68*Inputs!$C$71+((Inputs!$C$63-B238)/(Inputs!$C$64-B238))*Inputs!$C$60+((2*Inputs!$C$63-1)*LN(Inputs!$C$63/(1-Inputs!$C$63))+(((Inputs!$C$63-B238)/(Inputs!$C$64-B238))-1)*(2*B238-1)*LN(B238/(1-B238))-((Inputs!$C$63-B238)/(Inputs!$C$64-B238))*(2*Inputs!$C$64-1)*LN(Inputs!$C$64/(1-Inputs!$C$64)))*Inputs!$C$72+Inputs!$C$62</f>
        <v>4618.71349030844</v>
      </c>
    </row>
    <row r="239" customFormat="false" ht="15" hidden="false" customHeight="false" outlineLevel="0" collapsed="false">
      <c r="B239" s="17" t="n">
        <v>0.00254</v>
      </c>
      <c r="C239" s="18" t="n">
        <f aca="false">((Inputs!$C$63-B239)/(Inputs!$C$64-B239))*Inputs!$C$68*Inputs!$C$59+((Inputs!$C$63-B239)/(Inputs!$C$64-B239))*Inputs!$C$60+((2*Inputs!$C$63-1)*LN(Inputs!$C$63/(1-Inputs!$C$63))+(((Inputs!$C$63-B239)/(Inputs!$C$64-B239))-1)*(2*B239-1)*LN(B239/(1-B239))-((Inputs!$C$63-B239)/(Inputs!$C$64-B239))*(2*Inputs!$C$64-1)*LN(Inputs!$C$64/(1-Inputs!$C$64)))*Inputs!$C$61+Inputs!$C$62</f>
        <v>3998.27722727501</v>
      </c>
      <c r="D239" s="18" t="n">
        <f aca="false">((Inputs!$C$63-B239)/(Inputs!$C$64-B239))*Inputs!$C$68*Inputs!$C$69+((Inputs!$C$63-B239)/(Inputs!$C$64-B239))*Inputs!$C$60+((2*Inputs!$C$63-1)*LN(Inputs!$C$63/(1-Inputs!$C$63))+(((Inputs!$C$63-B239)/(Inputs!$C$64-B239))-1)*(2*B239-1)*LN(B239/(1-B239))-((Inputs!$C$63-B239)/(Inputs!$C$64-B239))*(2*Inputs!$C$64-1)*LN(Inputs!$C$64/(1-Inputs!$C$64)))*Inputs!$C$70+Inputs!$C$62</f>
        <v>3032.08459707807</v>
      </c>
      <c r="E239" s="18" t="n">
        <f aca="false">((Inputs!$C$63-B239)/(Inputs!$C$64-B239))*Inputs!$C$68*Inputs!$C$71+((Inputs!$C$63-B239)/(Inputs!$C$64-B239))*Inputs!$C$60+((2*Inputs!$C$63-1)*LN(Inputs!$C$63/(1-Inputs!$C$63))+(((Inputs!$C$63-B239)/(Inputs!$C$64-B239))-1)*(2*B239-1)*LN(B239/(1-B239))-((Inputs!$C$63-B239)/(Inputs!$C$64-B239))*(2*Inputs!$C$64-1)*LN(Inputs!$C$64/(1-Inputs!$C$64)))*Inputs!$C$72+Inputs!$C$62</f>
        <v>4623.75507509025</v>
      </c>
    </row>
    <row r="240" customFormat="false" ht="15" hidden="false" customHeight="false" outlineLevel="0" collapsed="false">
      <c r="B240" s="17" t="n">
        <v>0.00255</v>
      </c>
      <c r="C240" s="18" t="n">
        <f aca="false">((Inputs!$C$63-B240)/(Inputs!$C$64-B240))*Inputs!$C$68*Inputs!$C$59+((Inputs!$C$63-B240)/(Inputs!$C$64-B240))*Inputs!$C$60+((2*Inputs!$C$63-1)*LN(Inputs!$C$63/(1-Inputs!$C$63))+(((Inputs!$C$63-B240)/(Inputs!$C$64-B240))-1)*(2*B240-1)*LN(B240/(1-B240))-((Inputs!$C$63-B240)/(Inputs!$C$64-B240))*(2*Inputs!$C$64-1)*LN(Inputs!$C$64/(1-Inputs!$C$64)))*Inputs!$C$61+Inputs!$C$62</f>
        <v>4000.76397322989</v>
      </c>
      <c r="D240" s="18" t="n">
        <f aca="false">((Inputs!$C$63-B240)/(Inputs!$C$64-B240))*Inputs!$C$68*Inputs!$C$69+((Inputs!$C$63-B240)/(Inputs!$C$64-B240))*Inputs!$C$60+((2*Inputs!$C$63-1)*LN(Inputs!$C$63/(1-Inputs!$C$63))+(((Inputs!$C$63-B240)/(Inputs!$C$64-B240))-1)*(2*B240-1)*LN(B240/(1-B240))-((Inputs!$C$63-B240)/(Inputs!$C$64-B240))*(2*Inputs!$C$64-1)*LN(Inputs!$C$64/(1-Inputs!$C$64)))*Inputs!$C$70+Inputs!$C$62</f>
        <v>3032.68055217726</v>
      </c>
      <c r="E240" s="18" t="n">
        <f aca="false">((Inputs!$C$63-B240)/(Inputs!$C$64-B240))*Inputs!$C$68*Inputs!$C$71+((Inputs!$C$63-B240)/(Inputs!$C$64-B240))*Inputs!$C$60+((2*Inputs!$C$63-1)*LN(Inputs!$C$63/(1-Inputs!$C$63))+(((Inputs!$C$63-B240)/(Inputs!$C$64-B240))-1)*(2*B240-1)*LN(B240/(1-B240))-((Inputs!$C$63-B240)/(Inputs!$C$64-B240))*(2*Inputs!$C$64-1)*LN(Inputs!$C$64/(1-Inputs!$C$64)))*Inputs!$C$72+Inputs!$C$62</f>
        <v>4628.83430618085</v>
      </c>
    </row>
    <row r="241" customFormat="false" ht="15" hidden="false" customHeight="false" outlineLevel="0" collapsed="false">
      <c r="B241" s="17" t="n">
        <v>0.00256</v>
      </c>
      <c r="C241" s="18" t="n">
        <f aca="false">((Inputs!$C$63-B241)/(Inputs!$C$64-B241))*Inputs!$C$68*Inputs!$C$59+((Inputs!$C$63-B241)/(Inputs!$C$64-B241))*Inputs!$C$60+((2*Inputs!$C$63-1)*LN(Inputs!$C$63/(1-Inputs!$C$63))+(((Inputs!$C$63-B241)/(Inputs!$C$64-B241))-1)*(2*B241-1)*LN(B241/(1-B241))-((Inputs!$C$63-B241)/(Inputs!$C$64-B241))*(2*Inputs!$C$64-1)*LN(Inputs!$C$64/(1-Inputs!$C$64)))*Inputs!$C$61+Inputs!$C$62</f>
        <v>4003.28353273304</v>
      </c>
      <c r="D241" s="18" t="n">
        <f aca="false">((Inputs!$C$63-B241)/(Inputs!$C$64-B241))*Inputs!$C$68*Inputs!$C$69+((Inputs!$C$63-B241)/(Inputs!$C$64-B241))*Inputs!$C$60+((2*Inputs!$C$63-1)*LN(Inputs!$C$63/(1-Inputs!$C$63))+(((Inputs!$C$63-B241)/(Inputs!$C$64-B241))-1)*(2*B241-1)*LN(B241/(1-B241))-((Inputs!$C$63-B241)/(Inputs!$C$64-B241))*(2*Inputs!$C$64-1)*LN(Inputs!$C$64/(1-Inputs!$C$64)))*Inputs!$C$70+Inputs!$C$62</f>
        <v>3033.30100965612</v>
      </c>
      <c r="E241" s="18" t="n">
        <f aca="false">((Inputs!$C$63-B241)/(Inputs!$C$64-B241))*Inputs!$C$68*Inputs!$C$71+((Inputs!$C$63-B241)/(Inputs!$C$64-B241))*Inputs!$C$60+((2*Inputs!$C$63-1)*LN(Inputs!$C$63/(1-Inputs!$C$63))+(((Inputs!$C$63-B241)/(Inputs!$C$64-B241))-1)*(2*B241-1)*LN(B241/(1-B241))-((Inputs!$C$63-B241)/(Inputs!$C$64-B241))*(2*Inputs!$C$64-1)*LN(Inputs!$C$64/(1-Inputs!$C$64)))*Inputs!$C$72+Inputs!$C$62</f>
        <v>4633.95131024207</v>
      </c>
    </row>
    <row r="242" customFormat="false" ht="15" hidden="false" customHeight="false" outlineLevel="0" collapsed="false">
      <c r="B242" s="17" t="n">
        <v>0.00257</v>
      </c>
      <c r="C242" s="18" t="n">
        <f aca="false">((Inputs!$C$63-B242)/(Inputs!$C$64-B242))*Inputs!$C$68*Inputs!$C$59+((Inputs!$C$63-B242)/(Inputs!$C$64-B242))*Inputs!$C$60+((2*Inputs!$C$63-1)*LN(Inputs!$C$63/(1-Inputs!$C$63))+(((Inputs!$C$63-B242)/(Inputs!$C$64-B242))-1)*(2*B242-1)*LN(B242/(1-B242))-((Inputs!$C$63-B242)/(Inputs!$C$64-B242))*(2*Inputs!$C$64-1)*LN(Inputs!$C$64/(1-Inputs!$C$64)))*Inputs!$C$61+Inputs!$C$62</f>
        <v>4005.83595204782</v>
      </c>
      <c r="D242" s="18" t="n">
        <f aca="false">((Inputs!$C$63-B242)/(Inputs!$C$64-B242))*Inputs!$C$68*Inputs!$C$69+((Inputs!$C$63-B242)/(Inputs!$C$64-B242))*Inputs!$C$60+((2*Inputs!$C$63-1)*LN(Inputs!$C$63/(1-Inputs!$C$63))+(((Inputs!$C$63-B242)/(Inputs!$C$64-B242))-1)*(2*B242-1)*LN(B242/(1-B242))-((Inputs!$C$63-B242)/(Inputs!$C$64-B242))*(2*Inputs!$C$64-1)*LN(Inputs!$C$64/(1-Inputs!$C$64)))*Inputs!$C$70+Inputs!$C$62</f>
        <v>3033.94596085839</v>
      </c>
      <c r="E242" s="18" t="n">
        <f aca="false">((Inputs!$C$63-B242)/(Inputs!$C$64-B242))*Inputs!$C$68*Inputs!$C$71+((Inputs!$C$63-B242)/(Inputs!$C$64-B242))*Inputs!$C$60+((2*Inputs!$C$63-1)*LN(Inputs!$C$63/(1-Inputs!$C$63))+(((Inputs!$C$63-B242)/(Inputs!$C$64-B242))-1)*(2*B242-1)*LN(B242/(1-B242))-((Inputs!$C$63-B242)/(Inputs!$C$64-B242))*(2*Inputs!$C$64-1)*LN(Inputs!$C$64/(1-Inputs!$C$64)))*Inputs!$C$72+Inputs!$C$62</f>
        <v>4639.10621647532</v>
      </c>
    </row>
    <row r="243" customFormat="false" ht="15" hidden="false" customHeight="false" outlineLevel="0" collapsed="false">
      <c r="B243" s="17" t="n">
        <v>0.00258</v>
      </c>
      <c r="C243" s="18" t="n">
        <f aca="false">((Inputs!$C$63-B243)/(Inputs!$C$64-B243))*Inputs!$C$68*Inputs!$C$59+((Inputs!$C$63-B243)/(Inputs!$C$64-B243))*Inputs!$C$60+((2*Inputs!$C$63-1)*LN(Inputs!$C$63/(1-Inputs!$C$63))+(((Inputs!$C$63-B243)/(Inputs!$C$64-B243))-1)*(2*B243-1)*LN(B243/(1-B243))-((Inputs!$C$63-B243)/(Inputs!$C$64-B243))*(2*Inputs!$C$64-1)*LN(Inputs!$C$64/(1-Inputs!$C$64)))*Inputs!$C$61+Inputs!$C$62</f>
        <v>4008.42127983597</v>
      </c>
      <c r="D243" s="18" t="n">
        <f aca="false">((Inputs!$C$63-B243)/(Inputs!$C$64-B243))*Inputs!$C$68*Inputs!$C$69+((Inputs!$C$63-B243)/(Inputs!$C$64-B243))*Inputs!$C$60+((2*Inputs!$C$63-1)*LN(Inputs!$C$63/(1-Inputs!$C$63))+(((Inputs!$C$63-B243)/(Inputs!$C$64-B243))-1)*(2*B243-1)*LN(B243/(1-B243))-((Inputs!$C$63-B243)/(Inputs!$C$64-B243))*(2*Inputs!$C$64-1)*LN(Inputs!$C$64/(1-Inputs!$C$64)))*Inputs!$C$70+Inputs!$C$62</f>
        <v>3034.61539904127</v>
      </c>
      <c r="E243" s="18" t="n">
        <f aca="false">((Inputs!$C$63-B243)/(Inputs!$C$64-B243))*Inputs!$C$68*Inputs!$C$71+((Inputs!$C$63-B243)/(Inputs!$C$64-B243))*Inputs!$C$60+((2*Inputs!$C$63-1)*LN(Inputs!$C$63/(1-Inputs!$C$63))+(((Inputs!$C$63-B243)/(Inputs!$C$64-B243))-1)*(2*B243-1)*LN(B243/(1-B243))-((Inputs!$C$63-B243)/(Inputs!$C$64-B243))*(2*Inputs!$C$64-1)*LN(Inputs!$C$64/(1-Inputs!$C$64)))*Inputs!$C$72+Inputs!$C$62</f>
        <v>4644.2991566275</v>
      </c>
    </row>
    <row r="244" customFormat="false" ht="15" hidden="false" customHeight="false" outlineLevel="0" collapsed="false">
      <c r="B244" s="17" t="n">
        <v>0.00259</v>
      </c>
      <c r="C244" s="18" t="n">
        <f aca="false">((Inputs!$C$63-B244)/(Inputs!$C$64-B244))*Inputs!$C$68*Inputs!$C$59+((Inputs!$C$63-B244)/(Inputs!$C$64-B244))*Inputs!$C$60+((2*Inputs!$C$63-1)*LN(Inputs!$C$63/(1-Inputs!$C$63))+(((Inputs!$C$63-B244)/(Inputs!$C$64-B244))-1)*(2*B244-1)*LN(B244/(1-B244))-((Inputs!$C$63-B244)/(Inputs!$C$64-B244))*(2*Inputs!$C$64-1)*LN(Inputs!$C$64/(1-Inputs!$C$64)))*Inputs!$C$61+Inputs!$C$62</f>
        <v>4011.03956715335</v>
      </c>
      <c r="D244" s="18" t="n">
        <f aca="false">((Inputs!$C$63-B244)/(Inputs!$C$64-B244))*Inputs!$C$68*Inputs!$C$69+((Inputs!$C$63-B244)/(Inputs!$C$64-B244))*Inputs!$C$60+((2*Inputs!$C$63-1)*LN(Inputs!$C$63/(1-Inputs!$C$63))+(((Inputs!$C$63-B244)/(Inputs!$C$64-B244))-1)*(2*B244-1)*LN(B244/(1-B244))-((Inputs!$C$63-B244)/(Inputs!$C$64-B244))*(2*Inputs!$C$64-1)*LN(Inputs!$C$64/(1-Inputs!$C$64)))*Inputs!$C$70+Inputs!$C$62</f>
        <v>3035.30931936574</v>
      </c>
      <c r="E244" s="18" t="n">
        <f aca="false">((Inputs!$C$63-B244)/(Inputs!$C$64-B244))*Inputs!$C$68*Inputs!$C$71+((Inputs!$C$63-B244)/(Inputs!$C$64-B244))*Inputs!$C$60+((2*Inputs!$C$63-1)*LN(Inputs!$C$63/(1-Inputs!$C$63))+(((Inputs!$C$63-B244)/(Inputs!$C$64-B244))-1)*(2*B244-1)*LN(B244/(1-B244))-((Inputs!$C$63-B244)/(Inputs!$C$64-B244))*(2*Inputs!$C$64-1)*LN(Inputs!$C$64/(1-Inputs!$C$64)))*Inputs!$C$72+Inputs!$C$62</f>
        <v>4649.53026499737</v>
      </c>
    </row>
    <row r="245" customFormat="false" ht="15" hidden="false" customHeight="false" outlineLevel="0" collapsed="false">
      <c r="B245" s="17" t="n">
        <v>0.0026</v>
      </c>
      <c r="C245" s="18" t="n">
        <f aca="false">((Inputs!$C$63-B245)/(Inputs!$C$64-B245))*Inputs!$C$68*Inputs!$C$59+((Inputs!$C$63-B245)/(Inputs!$C$64-B245))*Inputs!$C$60+((2*Inputs!$C$63-1)*LN(Inputs!$C$63/(1-Inputs!$C$63))+(((Inputs!$C$63-B245)/(Inputs!$C$64-B245))-1)*(2*B245-1)*LN(B245/(1-B245))-((Inputs!$C$63-B245)/(Inputs!$C$64-B245))*(2*Inputs!$C$64-1)*LN(Inputs!$C$64/(1-Inputs!$C$64)))*Inputs!$C$61+Inputs!$C$62</f>
        <v>4013.69086744609</v>
      </c>
      <c r="D245" s="18" t="n">
        <f aca="false">((Inputs!$C$63-B245)/(Inputs!$C$64-B245))*Inputs!$C$68*Inputs!$C$69+((Inputs!$C$63-B245)/(Inputs!$C$64-B245))*Inputs!$C$60+((2*Inputs!$C$63-1)*LN(Inputs!$C$63/(1-Inputs!$C$63))+(((Inputs!$C$63-B245)/(Inputs!$C$64-B245))-1)*(2*B245-1)*LN(B245/(1-B245))-((Inputs!$C$63-B245)/(Inputs!$C$64-B245))*(2*Inputs!$C$64-1)*LN(Inputs!$C$64/(1-Inputs!$C$64)))*Inputs!$C$70+Inputs!$C$62</f>
        <v>3036.02771888733</v>
      </c>
      <c r="E245" s="18" t="n">
        <f aca="false">((Inputs!$C$63-B245)/(Inputs!$C$64-B245))*Inputs!$C$68*Inputs!$C$71+((Inputs!$C$63-B245)/(Inputs!$C$64-B245))*Inputs!$C$60+((2*Inputs!$C$63-1)*LN(Inputs!$C$63/(1-Inputs!$C$63))+(((Inputs!$C$63-B245)/(Inputs!$C$64-B245))-1)*(2*B245-1)*LN(B245/(1-B245))-((Inputs!$C$63-B245)/(Inputs!$C$64-B245))*(2*Inputs!$C$64-1)*LN(Inputs!$C$64/(1-Inputs!$C$64)))*Inputs!$C$72+Inputs!$C$62</f>
        <v>4654.79967844244</v>
      </c>
    </row>
    <row r="246" customFormat="false" ht="15" hidden="false" customHeight="false" outlineLevel="0" collapsed="false">
      <c r="B246" s="17" t="n">
        <v>0.00261</v>
      </c>
      <c r="C246" s="18" t="n">
        <f aca="false">((Inputs!$C$63-B246)/(Inputs!$C$64-B246))*Inputs!$C$68*Inputs!$C$59+((Inputs!$C$63-B246)/(Inputs!$C$64-B246))*Inputs!$C$60+((2*Inputs!$C$63-1)*LN(Inputs!$C$63/(1-Inputs!$C$63))+(((Inputs!$C$63-B246)/(Inputs!$C$64-B246))-1)*(2*B246-1)*LN(B246/(1-B246))-((Inputs!$C$63-B246)/(Inputs!$C$64-B246))*(2*Inputs!$C$64-1)*LN(Inputs!$C$64/(1-Inputs!$C$64)))*Inputs!$C$61+Inputs!$C$62</f>
        <v>4016.37523654739</v>
      </c>
      <c r="D246" s="18" t="n">
        <f aca="false">((Inputs!$C$63-B246)/(Inputs!$C$64-B246))*Inputs!$C$68*Inputs!$C$69+((Inputs!$C$63-B246)/(Inputs!$C$64-B246))*Inputs!$C$60+((2*Inputs!$C$63-1)*LN(Inputs!$C$63/(1-Inputs!$C$63))+(((Inputs!$C$63-B246)/(Inputs!$C$64-B246))-1)*(2*B246-1)*LN(B246/(1-B246))-((Inputs!$C$63-B246)/(Inputs!$C$64-B246))*(2*Inputs!$C$64-1)*LN(Inputs!$C$64/(1-Inputs!$C$64)))*Inputs!$C$70+Inputs!$C$62</f>
        <v>3036.77059654739</v>
      </c>
      <c r="E246" s="18" t="n">
        <f aca="false">((Inputs!$C$63-B246)/(Inputs!$C$64-B246))*Inputs!$C$68*Inputs!$C$71+((Inputs!$C$63-B246)/(Inputs!$C$64-B246))*Inputs!$C$60+((2*Inputs!$C$63-1)*LN(Inputs!$C$63/(1-Inputs!$C$63))+(((Inputs!$C$63-B246)/(Inputs!$C$64-B246))-1)*(2*B246-1)*LN(B246/(1-B246))-((Inputs!$C$63-B246)/(Inputs!$C$64-B246))*(2*Inputs!$C$64-1)*LN(Inputs!$C$64/(1-Inputs!$C$64)))*Inputs!$C$72+Inputs!$C$62</f>
        <v>4660.10753638639</v>
      </c>
    </row>
    <row r="247" customFormat="false" ht="15" hidden="false" customHeight="false" outlineLevel="0" collapsed="false">
      <c r="B247" s="17" t="n">
        <v>0.00262</v>
      </c>
      <c r="C247" s="18" t="n">
        <f aca="false">((Inputs!$C$63-B247)/(Inputs!$C$64-B247))*Inputs!$C$68*Inputs!$C$59+((Inputs!$C$63-B247)/(Inputs!$C$64-B247))*Inputs!$C$60+((2*Inputs!$C$63-1)*LN(Inputs!$C$63/(1-Inputs!$C$63))+(((Inputs!$C$63-B247)/(Inputs!$C$64-B247))-1)*(2*B247-1)*LN(B247/(1-B247))-((Inputs!$C$63-B247)/(Inputs!$C$64-B247))*(2*Inputs!$C$64-1)*LN(Inputs!$C$64/(1-Inputs!$C$64)))*Inputs!$C$61+Inputs!$C$62</f>
        <v>4019.0927326748</v>
      </c>
      <c r="D247" s="18" t="n">
        <f aca="false">((Inputs!$C$63-B247)/(Inputs!$C$64-B247))*Inputs!$C$68*Inputs!$C$69+((Inputs!$C$63-B247)/(Inputs!$C$64-B247))*Inputs!$C$60+((2*Inputs!$C$63-1)*LN(Inputs!$C$63/(1-Inputs!$C$63))+(((Inputs!$C$63-B247)/(Inputs!$C$64-B247))-1)*(2*B247-1)*LN(B247/(1-B247))-((Inputs!$C$63-B247)/(Inputs!$C$64-B247))*(2*Inputs!$C$64-1)*LN(Inputs!$C$64/(1-Inputs!$C$64)))*Inputs!$C$70+Inputs!$C$62</f>
        <v>3037.53795316478</v>
      </c>
      <c r="E247" s="18" t="n">
        <f aca="false">((Inputs!$C$63-B247)/(Inputs!$C$64-B247))*Inputs!$C$68*Inputs!$C$71+((Inputs!$C$63-B247)/(Inputs!$C$64-B247))*Inputs!$C$60+((2*Inputs!$C$63-1)*LN(Inputs!$C$63/(1-Inputs!$C$63))+(((Inputs!$C$63-B247)/(Inputs!$C$64-B247))-1)*(2*B247-1)*LN(B247/(1-B247))-((Inputs!$C$63-B247)/(Inputs!$C$64-B247))*(2*Inputs!$C$64-1)*LN(Inputs!$C$64/(1-Inputs!$C$64)))*Inputs!$C$72+Inputs!$C$62</f>
        <v>4665.45398082691</v>
      </c>
    </row>
    <row r="248" customFormat="false" ht="15" hidden="false" customHeight="false" outlineLevel="0" collapsed="false">
      <c r="B248" s="17" t="n">
        <v>0.00263</v>
      </c>
      <c r="C248" s="18" t="n">
        <f aca="false">((Inputs!$C$63-B248)/(Inputs!$C$64-B248))*Inputs!$C$68*Inputs!$C$59+((Inputs!$C$63-B248)/(Inputs!$C$64-B248))*Inputs!$C$60+((2*Inputs!$C$63-1)*LN(Inputs!$C$63/(1-Inputs!$C$63))+(((Inputs!$C$63-B248)/(Inputs!$C$64-B248))-1)*(2*B248-1)*LN(B248/(1-B248))-((Inputs!$C$63-B248)/(Inputs!$C$64-B248))*(2*Inputs!$C$64-1)*LN(Inputs!$C$64/(1-Inputs!$C$64)))*Inputs!$C$61+Inputs!$C$62</f>
        <v>4021.84341642802</v>
      </c>
      <c r="D248" s="18" t="n">
        <f aca="false">((Inputs!$C$63-B248)/(Inputs!$C$64-B248))*Inputs!$C$68*Inputs!$C$69+((Inputs!$C$63-B248)/(Inputs!$C$64-B248))*Inputs!$C$60+((2*Inputs!$C$63-1)*LN(Inputs!$C$63/(1-Inputs!$C$63))+(((Inputs!$C$63-B248)/(Inputs!$C$64-B248))-1)*(2*B248-1)*LN(B248/(1-B248))-((Inputs!$C$63-B248)/(Inputs!$C$64-B248))*(2*Inputs!$C$64-1)*LN(Inputs!$C$64/(1-Inputs!$C$64)))*Inputs!$C$70+Inputs!$C$62</f>
        <v>3038.32979142802</v>
      </c>
      <c r="E248" s="18" t="n">
        <f aca="false">((Inputs!$C$63-B248)/(Inputs!$C$64-B248))*Inputs!$C$68*Inputs!$C$71+((Inputs!$C$63-B248)/(Inputs!$C$64-B248))*Inputs!$C$60+((2*Inputs!$C$63-1)*LN(Inputs!$C$63/(1-Inputs!$C$63))+(((Inputs!$C$63-B248)/(Inputs!$C$64-B248))-1)*(2*B248-1)*LN(B248/(1-B248))-((Inputs!$C$63-B248)/(Inputs!$C$64-B248))*(2*Inputs!$C$64-1)*LN(Inputs!$C$64/(1-Inputs!$C$64)))*Inputs!$C$72+Inputs!$C$62</f>
        <v>4670.83915634415</v>
      </c>
    </row>
    <row r="249" customFormat="false" ht="15" hidden="false" customHeight="false" outlineLevel="0" collapsed="false">
      <c r="B249" s="17" t="n">
        <v>0.00264</v>
      </c>
      <c r="C249" s="18" t="n">
        <f aca="false">((Inputs!$C$63-B249)/(Inputs!$C$64-B249))*Inputs!$C$68*Inputs!$C$59+((Inputs!$C$63-B249)/(Inputs!$C$64-B249))*Inputs!$C$60+((2*Inputs!$C$63-1)*LN(Inputs!$C$63/(1-Inputs!$C$63))+(((Inputs!$C$63-B249)/(Inputs!$C$64-B249))-1)*(2*B249-1)*LN(B249/(1-B249))-((Inputs!$C$63-B249)/(Inputs!$C$64-B249))*(2*Inputs!$C$64-1)*LN(Inputs!$C$64/(1-Inputs!$C$64)))*Inputs!$C$61+Inputs!$C$62</f>
        <v>4024.6273507872</v>
      </c>
      <c r="D249" s="18" t="n">
        <f aca="false">((Inputs!$C$63-B249)/(Inputs!$C$64-B249))*Inputs!$C$68*Inputs!$C$69+((Inputs!$C$63-B249)/(Inputs!$C$64-B249))*Inputs!$C$60+((2*Inputs!$C$63-1)*LN(Inputs!$C$63/(1-Inputs!$C$63))+(((Inputs!$C$63-B249)/(Inputs!$C$64-B249))-1)*(2*B249-1)*LN(B249/(1-B249))-((Inputs!$C$63-B249)/(Inputs!$C$64-B249))*(2*Inputs!$C$64-1)*LN(Inputs!$C$64/(1-Inputs!$C$64)))*Inputs!$C$70+Inputs!$C$62</f>
        <v>3039.14611588788</v>
      </c>
      <c r="E249" s="18" t="n">
        <f aca="false">((Inputs!$C$63-B249)/(Inputs!$C$64-B249))*Inputs!$C$68*Inputs!$C$71+((Inputs!$C$63-B249)/(Inputs!$C$64-B249))*Inputs!$C$60+((2*Inputs!$C$63-1)*LN(Inputs!$C$63/(1-Inputs!$C$63))+(((Inputs!$C$63-B249)/(Inputs!$C$64-B249))-1)*(2*B249-1)*LN(B249/(1-B249))-((Inputs!$C$63-B249)/(Inputs!$C$64-B249))*(2*Inputs!$C$64-1)*LN(Inputs!$C$64/(1-Inputs!$C$64)))*Inputs!$C$72+Inputs!$C$62</f>
        <v>4676.26321010956</v>
      </c>
    </row>
    <row r="250" customFormat="false" ht="15" hidden="false" customHeight="false" outlineLevel="0" collapsed="false">
      <c r="B250" s="17" t="n">
        <v>0.00265</v>
      </c>
      <c r="C250" s="18" t="n">
        <f aca="false">((Inputs!$C$63-B250)/(Inputs!$C$64-B250))*Inputs!$C$68*Inputs!$C$59+((Inputs!$C$63-B250)/(Inputs!$C$64-B250))*Inputs!$C$60+((2*Inputs!$C$63-1)*LN(Inputs!$C$63/(1-Inputs!$C$63))+(((Inputs!$C$63-B250)/(Inputs!$C$64-B250))-1)*(2*B250-1)*LN(B250/(1-B250))-((Inputs!$C$63-B250)/(Inputs!$C$64-B250))*(2*Inputs!$C$64-1)*LN(Inputs!$C$64/(1-Inputs!$C$64)))*Inputs!$C$61+Inputs!$C$62</f>
        <v>4027.44460111183</v>
      </c>
      <c r="D250" s="18" t="n">
        <f aca="false">((Inputs!$C$63-B250)/(Inputs!$C$64-B250))*Inputs!$C$68*Inputs!$C$69+((Inputs!$C$63-B250)/(Inputs!$C$64-B250))*Inputs!$C$60+((2*Inputs!$C$63-1)*LN(Inputs!$C$63/(1-Inputs!$C$63))+(((Inputs!$C$63-B250)/(Inputs!$C$64-B250))-1)*(2*B250-1)*LN(B250/(1-B250))-((Inputs!$C$63-B250)/(Inputs!$C$64-B250))*(2*Inputs!$C$64-1)*LN(Inputs!$C$64/(1-Inputs!$C$64)))*Inputs!$C$70+Inputs!$C$62</f>
        <v>3039.9869329504</v>
      </c>
      <c r="E250" s="18" t="n">
        <f aca="false">((Inputs!$C$63-B250)/(Inputs!$C$64-B250))*Inputs!$C$68*Inputs!$C$71+((Inputs!$C$63-B250)/(Inputs!$C$64-B250))*Inputs!$C$60+((2*Inputs!$C$63-1)*LN(Inputs!$C$63/(1-Inputs!$C$63))+(((Inputs!$C$63-B250)/(Inputs!$C$64-B250))-1)*(2*B250-1)*LN(B250/(1-B250))-((Inputs!$C$63-B250)/(Inputs!$C$64-B250))*(2*Inputs!$C$64-1)*LN(Inputs!$C$64/(1-Inputs!$C$64)))*Inputs!$C$72+Inputs!$C$62</f>
        <v>4681.72629189535</v>
      </c>
    </row>
    <row r="251" customFormat="false" ht="15" hidden="false" customHeight="false" outlineLevel="0" collapsed="false">
      <c r="B251" s="17" t="n">
        <v>0.00266</v>
      </c>
      <c r="C251" s="18" t="n">
        <f aca="false">((Inputs!$C$63-B251)/(Inputs!$C$64-B251))*Inputs!$C$68*Inputs!$C$59+((Inputs!$C$63-B251)/(Inputs!$C$64-B251))*Inputs!$C$60+((2*Inputs!$C$63-1)*LN(Inputs!$C$63/(1-Inputs!$C$63))+(((Inputs!$C$63-B251)/(Inputs!$C$64-B251))-1)*(2*B251-1)*LN(B251/(1-B251))-((Inputs!$C$63-B251)/(Inputs!$C$64-B251))*(2*Inputs!$C$64-1)*LN(Inputs!$C$64/(1-Inputs!$C$64)))*Inputs!$C$61+Inputs!$C$62</f>
        <v>4030.29523514004</v>
      </c>
      <c r="D251" s="18" t="n">
        <f aca="false">((Inputs!$C$63-B251)/(Inputs!$C$64-B251))*Inputs!$C$68*Inputs!$C$69+((Inputs!$C$63-B251)/(Inputs!$C$64-B251))*Inputs!$C$60+((2*Inputs!$C$63-1)*LN(Inputs!$C$63/(1-Inputs!$C$63))+(((Inputs!$C$63-B251)/(Inputs!$C$64-B251))-1)*(2*B251-1)*LN(B251/(1-B251))-((Inputs!$C$63-B251)/(Inputs!$C$64-B251))*(2*Inputs!$C$64-1)*LN(Inputs!$C$64/(1-Inputs!$C$64)))*Inputs!$C$70+Inputs!$C$62</f>
        <v>3040.85225087038</v>
      </c>
      <c r="E251" s="18" t="n">
        <f aca="false">((Inputs!$C$63-B251)/(Inputs!$C$64-B251))*Inputs!$C$68*Inputs!$C$71+((Inputs!$C$63-B251)/(Inputs!$C$64-B251))*Inputs!$C$60+((2*Inputs!$C$63-1)*LN(Inputs!$C$63/(1-Inputs!$C$63))+(((Inputs!$C$63-B251)/(Inputs!$C$64-B251))-1)*(2*B251-1)*LN(B251/(1-B251))-((Inputs!$C$63-B251)/(Inputs!$C$64-B251))*(2*Inputs!$C$64-1)*LN(Inputs!$C$64/(1-Inputs!$C$64)))*Inputs!$C$72+Inputs!$C$62</f>
        <v>4687.22855408431</v>
      </c>
    </row>
    <row r="252" customFormat="false" ht="15" hidden="false" customHeight="false" outlineLevel="0" collapsed="false">
      <c r="B252" s="17" t="n">
        <v>0.00267</v>
      </c>
      <c r="C252" s="18" t="n">
        <f aca="false">((Inputs!$C$63-B252)/(Inputs!$C$64-B252))*Inputs!$C$68*Inputs!$C$59+((Inputs!$C$63-B252)/(Inputs!$C$64-B252))*Inputs!$C$60+((2*Inputs!$C$63-1)*LN(Inputs!$C$63/(1-Inputs!$C$63))+(((Inputs!$C$63-B252)/(Inputs!$C$64-B252))-1)*(2*B252-1)*LN(B252/(1-B252))-((Inputs!$C$63-B252)/(Inputs!$C$64-B252))*(2*Inputs!$C$64-1)*LN(Inputs!$C$64/(1-Inputs!$C$64)))*Inputs!$C$61+Inputs!$C$62</f>
        <v>4033.17932298847</v>
      </c>
      <c r="D252" s="18" t="n">
        <f aca="false">((Inputs!$C$63-B252)/(Inputs!$C$64-B252))*Inputs!$C$68*Inputs!$C$69+((Inputs!$C$63-B252)/(Inputs!$C$64-B252))*Inputs!$C$60+((2*Inputs!$C$63-1)*LN(Inputs!$C$63/(1-Inputs!$C$63))+(((Inputs!$C$63-B252)/(Inputs!$C$64-B252))-1)*(2*B252-1)*LN(B252/(1-B252))-((Inputs!$C$63-B252)/(Inputs!$C$64-B252))*(2*Inputs!$C$64-1)*LN(Inputs!$C$64/(1-Inputs!$C$64)))*Inputs!$C$70+Inputs!$C$62</f>
        <v>3041.74207974523</v>
      </c>
      <c r="E252" s="18" t="n">
        <f aca="false">((Inputs!$C$63-B252)/(Inputs!$C$64-B252))*Inputs!$C$68*Inputs!$C$71+((Inputs!$C$63-B252)/(Inputs!$C$64-B252))*Inputs!$C$60+((2*Inputs!$C$63-1)*LN(Inputs!$C$63/(1-Inputs!$C$63))+(((Inputs!$C$63-B252)/(Inputs!$C$64-B252))-1)*(2*B252-1)*LN(B252/(1-B252))-((Inputs!$C$63-B252)/(Inputs!$C$64-B252))*(2*Inputs!$C$64-1)*LN(Inputs!$C$64/(1-Inputs!$C$64)))*Inputs!$C$72+Inputs!$C$62</f>
        <v>4692.77015168026</v>
      </c>
    </row>
    <row r="253" customFormat="false" ht="15" hidden="false" customHeight="false" outlineLevel="0" collapsed="false">
      <c r="B253" s="17" t="n">
        <v>0.00268</v>
      </c>
      <c r="C253" s="18" t="n">
        <f aca="false">((Inputs!$C$63-B253)/(Inputs!$C$64-B253))*Inputs!$C$68*Inputs!$C$59+((Inputs!$C$63-B253)/(Inputs!$C$64-B253))*Inputs!$C$60+((2*Inputs!$C$63-1)*LN(Inputs!$C$63/(1-Inputs!$C$63))+(((Inputs!$C$63-B253)/(Inputs!$C$64-B253))-1)*(2*B253-1)*LN(B253/(1-B253))-((Inputs!$C$63-B253)/(Inputs!$C$64-B253))*(2*Inputs!$C$64-1)*LN(Inputs!$C$64/(1-Inputs!$C$64)))*Inputs!$C$61+Inputs!$C$62</f>
        <v>4036.09693715263</v>
      </c>
      <c r="D253" s="18" t="n">
        <f aca="false">((Inputs!$C$63-B253)/(Inputs!$C$64-B253))*Inputs!$C$68*Inputs!$C$69+((Inputs!$C$63-B253)/(Inputs!$C$64-B253))*Inputs!$C$60+((2*Inputs!$C$63-1)*LN(Inputs!$C$63/(1-Inputs!$C$63))+(((Inputs!$C$63-B253)/(Inputs!$C$64-B253))-1)*(2*B253-1)*LN(B253/(1-B253))-((Inputs!$C$63-B253)/(Inputs!$C$64-B253))*(2*Inputs!$C$64-1)*LN(Inputs!$C$64/(1-Inputs!$C$64)))*Inputs!$C$70+Inputs!$C$62</f>
        <v>3042.65643150929</v>
      </c>
      <c r="E253" s="18" t="n">
        <f aca="false">((Inputs!$C$63-B253)/(Inputs!$C$64-B253))*Inputs!$C$68*Inputs!$C$71+((Inputs!$C$63-B253)/(Inputs!$C$64-B253))*Inputs!$C$60+((2*Inputs!$C$63-1)*LN(Inputs!$C$63/(1-Inputs!$C$63))+(((Inputs!$C$63-B253)/(Inputs!$C$64-B253))-1)*(2*B253-1)*LN(B253/(1-B253))-((Inputs!$C$63-B253)/(Inputs!$C$64-B253))*(2*Inputs!$C$64-1)*LN(Inputs!$C$64/(1-Inputs!$C$64)))*Inputs!$C$72+Inputs!$C$62</f>
        <v>4698.35124231887</v>
      </c>
    </row>
    <row r="254" customFormat="false" ht="15" hidden="false" customHeight="false" outlineLevel="0" collapsed="false">
      <c r="B254" s="17" t="n">
        <v>0.00269</v>
      </c>
      <c r="C254" s="18" t="n">
        <f aca="false">((Inputs!$C$63-B254)/(Inputs!$C$64-B254))*Inputs!$C$68*Inputs!$C$59+((Inputs!$C$63-B254)/(Inputs!$C$64-B254))*Inputs!$C$60+((2*Inputs!$C$63-1)*LN(Inputs!$C$63/(1-Inputs!$C$63))+(((Inputs!$C$63-B254)/(Inputs!$C$64-B254))-1)*(2*B254-1)*LN(B254/(1-B254))-((Inputs!$C$63-B254)/(Inputs!$C$64-B254))*(2*Inputs!$C$64-1)*LN(Inputs!$C$64/(1-Inputs!$C$64)))*Inputs!$C$61+Inputs!$C$62</f>
        <v>4039.04815250775</v>
      </c>
      <c r="D254" s="18" t="n">
        <f aca="false">((Inputs!$C$63-B254)/(Inputs!$C$64-B254))*Inputs!$C$68*Inputs!$C$69+((Inputs!$C$63-B254)/(Inputs!$C$64-B254))*Inputs!$C$60+((2*Inputs!$C$63-1)*LN(Inputs!$C$63/(1-Inputs!$C$63))+(((Inputs!$C$63-B254)/(Inputs!$C$64-B254))-1)*(2*B254-1)*LN(B254/(1-B254))-((Inputs!$C$63-B254)/(Inputs!$C$64-B254))*(2*Inputs!$C$64-1)*LN(Inputs!$C$64/(1-Inputs!$C$64)))*Inputs!$C$70+Inputs!$C$62</f>
        <v>3043.59531992856</v>
      </c>
      <c r="E254" s="18" t="n">
        <f aca="false">((Inputs!$C$63-B254)/(Inputs!$C$64-B254))*Inputs!$C$68*Inputs!$C$71+((Inputs!$C$63-B254)/(Inputs!$C$64-B254))*Inputs!$C$60+((2*Inputs!$C$63-1)*LN(Inputs!$C$63/(1-Inputs!$C$63))+(((Inputs!$C$63-B254)/(Inputs!$C$64-B254))-1)*(2*B254-1)*LN(B254/(1-B254))-((Inputs!$C$63-B254)/(Inputs!$C$64-B254))*(2*Inputs!$C$64-1)*LN(Inputs!$C$64/(1-Inputs!$C$64)))*Inputs!$C$72+Inputs!$C$62</f>
        <v>4703.97198627909</v>
      </c>
    </row>
    <row r="255" customFormat="false" ht="15" hidden="false" customHeight="false" outlineLevel="0" collapsed="false">
      <c r="B255" s="17" t="n">
        <v>0.0027</v>
      </c>
      <c r="C255" s="18" t="n">
        <f aca="false">((Inputs!$C$63-B255)/(Inputs!$C$64-B255))*Inputs!$C$68*Inputs!$C$59+((Inputs!$C$63-B255)/(Inputs!$C$64-B255))*Inputs!$C$60+((2*Inputs!$C$63-1)*LN(Inputs!$C$63/(1-Inputs!$C$63))+(((Inputs!$C$63-B255)/(Inputs!$C$64-B255))-1)*(2*B255-1)*LN(B255/(1-B255))-((Inputs!$C$63-B255)/(Inputs!$C$64-B255))*(2*Inputs!$C$64-1)*LN(Inputs!$C$64/(1-Inputs!$C$64)))*Inputs!$C$61+Inputs!$C$62</f>
        <v>4042.03304631014</v>
      </c>
      <c r="D255" s="18" t="n">
        <f aca="false">((Inputs!$C$63-B255)/(Inputs!$C$64-B255))*Inputs!$C$68*Inputs!$C$69+((Inputs!$C$63-B255)/(Inputs!$C$64-B255))*Inputs!$C$60+((2*Inputs!$C$63-1)*LN(Inputs!$C$63/(1-Inputs!$C$63))+(((Inputs!$C$63-B255)/(Inputs!$C$64-B255))-1)*(2*B255-1)*LN(B255/(1-B255))-((Inputs!$C$63-B255)/(Inputs!$C$64-B255))*(2*Inputs!$C$64-1)*LN(Inputs!$C$64/(1-Inputs!$C$64)))*Inputs!$C$70+Inputs!$C$62</f>
        <v>3044.55876059585</v>
      </c>
      <c r="E255" s="18" t="n">
        <f aca="false">((Inputs!$C$63-B255)/(Inputs!$C$64-B255))*Inputs!$C$68*Inputs!$C$71+((Inputs!$C$63-B255)/(Inputs!$C$64-B255))*Inputs!$C$60+((2*Inputs!$C$63-1)*LN(Inputs!$C$63/(1-Inputs!$C$63))+(((Inputs!$C$63-B255)/(Inputs!$C$64-B255))-1)*(2*B255-1)*LN(B255/(1-B255))-((Inputs!$C$63-B255)/(Inputs!$C$64-B255))*(2*Inputs!$C$64-1)*LN(Inputs!$C$64/(1-Inputs!$C$64)))*Inputs!$C$72+Inputs!$C$62</f>
        <v>4709.63254649503</v>
      </c>
    </row>
    <row r="256" customFormat="false" ht="15" hidden="false" customHeight="false" outlineLevel="0" collapsed="false">
      <c r="B256" s="17" t="n">
        <v>0.00271</v>
      </c>
      <c r="C256" s="18" t="n">
        <f aca="false">((Inputs!$C$63-B256)/(Inputs!$C$64-B256))*Inputs!$C$68*Inputs!$C$59+((Inputs!$C$63-B256)/(Inputs!$C$64-B256))*Inputs!$C$60+((2*Inputs!$C$63-1)*LN(Inputs!$C$63/(1-Inputs!$C$63))+(((Inputs!$C$63-B256)/(Inputs!$C$64-B256))-1)*(2*B256-1)*LN(B256/(1-B256))-((Inputs!$C$63-B256)/(Inputs!$C$64-B256))*(2*Inputs!$C$64-1)*LN(Inputs!$C$64/(1-Inputs!$C$64)))*Inputs!$C$61+Inputs!$C$62</f>
        <v>4045.05169819902</v>
      </c>
      <c r="D256" s="18" t="n">
        <f aca="false">((Inputs!$C$63-B256)/(Inputs!$C$64-B256))*Inputs!$C$68*Inputs!$C$69+((Inputs!$C$63-B256)/(Inputs!$C$64-B256))*Inputs!$C$60+((2*Inputs!$C$63-1)*LN(Inputs!$C$63/(1-Inputs!$C$63))+(((Inputs!$C$63-B256)/(Inputs!$C$64-B256))-1)*(2*B256-1)*LN(B256/(1-B256))-((Inputs!$C$63-B256)/(Inputs!$C$64-B256))*(2*Inputs!$C$64-1)*LN(Inputs!$C$64/(1-Inputs!$C$64)))*Inputs!$C$70+Inputs!$C$62</f>
        <v>3045.54677092629</v>
      </c>
      <c r="E256" s="18" t="n">
        <f aca="false">((Inputs!$C$63-B256)/(Inputs!$C$64-B256))*Inputs!$C$68*Inputs!$C$71+((Inputs!$C$63-B256)/(Inputs!$C$64-B256))*Inputs!$C$60+((2*Inputs!$C$63-1)*LN(Inputs!$C$63/(1-Inputs!$C$63))+(((Inputs!$C$63-B256)/(Inputs!$C$64-B256))-1)*(2*B256-1)*LN(B256/(1-B256))-((Inputs!$C$63-B256)/(Inputs!$C$64-B256))*(2*Inputs!$C$64-1)*LN(Inputs!$C$64/(1-Inputs!$C$64)))*Inputs!$C$72+Inputs!$C$62</f>
        <v>4715.33308856829</v>
      </c>
    </row>
    <row r="257" customFormat="false" ht="15" hidden="false" customHeight="false" outlineLevel="0" collapsed="false">
      <c r="B257" s="17" t="n">
        <v>0.00272</v>
      </c>
      <c r="C257" s="18" t="n">
        <f aca="false">((Inputs!$C$63-B257)/(Inputs!$C$64-B257))*Inputs!$C$68*Inputs!$C$59+((Inputs!$C$63-B257)/(Inputs!$C$64-B257))*Inputs!$C$60+((2*Inputs!$C$63-1)*LN(Inputs!$C$63/(1-Inputs!$C$63))+(((Inputs!$C$63-B257)/(Inputs!$C$64-B257))-1)*(2*B257-1)*LN(B257/(1-B257))-((Inputs!$C$63-B257)/(Inputs!$C$64-B257))*(2*Inputs!$C$64-1)*LN(Inputs!$C$64/(1-Inputs!$C$64)))*Inputs!$C$61+Inputs!$C$62</f>
        <v>4048.10419019887</v>
      </c>
      <c r="D257" s="18" t="n">
        <f aca="false">((Inputs!$C$63-B257)/(Inputs!$C$64-B257))*Inputs!$C$68*Inputs!$C$69+((Inputs!$C$63-B257)/(Inputs!$C$64-B257))*Inputs!$C$60+((2*Inputs!$C$63-1)*LN(Inputs!$C$63/(1-Inputs!$C$63))+(((Inputs!$C$63-B257)/(Inputs!$C$64-B257))-1)*(2*B257-1)*LN(B257/(1-B257))-((Inputs!$C$63-B257)/(Inputs!$C$64-B257))*(2*Inputs!$C$64-1)*LN(Inputs!$C$64/(1-Inputs!$C$64)))*Inputs!$C$70+Inputs!$C$62</f>
        <v>3046.55937015331</v>
      </c>
      <c r="E257" s="18" t="n">
        <f aca="false">((Inputs!$C$63-B257)/(Inputs!$C$64-B257))*Inputs!$C$68*Inputs!$C$71+((Inputs!$C$63-B257)/(Inputs!$C$64-B257))*Inputs!$C$60+((2*Inputs!$C$63-1)*LN(Inputs!$C$63/(1-Inputs!$C$63))+(((Inputs!$C$63-B257)/(Inputs!$C$64-B257))-1)*(2*B257-1)*LN(B257/(1-B257))-((Inputs!$C$63-B257)/(Inputs!$C$64-B257))*(2*Inputs!$C$64-1)*LN(Inputs!$C$64/(1-Inputs!$C$64)))*Inputs!$C$72+Inputs!$C$62</f>
        <v>4721.07378078087</v>
      </c>
    </row>
    <row r="258" customFormat="false" ht="15" hidden="false" customHeight="false" outlineLevel="0" collapsed="false">
      <c r="B258" s="17" t="n">
        <v>0.00273</v>
      </c>
      <c r="C258" s="18" t="n">
        <f aca="false">((Inputs!$C$63-B258)/(Inputs!$C$64-B258))*Inputs!$C$68*Inputs!$C$59+((Inputs!$C$63-B258)/(Inputs!$C$64-B258))*Inputs!$C$60+((2*Inputs!$C$63-1)*LN(Inputs!$C$63/(1-Inputs!$C$63))+(((Inputs!$C$63-B258)/(Inputs!$C$64-B258))-1)*(2*B258-1)*LN(B258/(1-B258))-((Inputs!$C$63-B258)/(Inputs!$C$64-B258))*(2*Inputs!$C$64-1)*LN(Inputs!$C$64/(1-Inputs!$C$64)))*Inputs!$C$61+Inputs!$C$62</f>
        <v>4051.19060672223</v>
      </c>
      <c r="D258" s="18" t="n">
        <f aca="false">((Inputs!$C$63-B258)/(Inputs!$C$64-B258))*Inputs!$C$68*Inputs!$C$69+((Inputs!$C$63-B258)/(Inputs!$C$64-B258))*Inputs!$C$60+((2*Inputs!$C$63-1)*LN(Inputs!$C$63/(1-Inputs!$C$63))+(((Inputs!$C$63-B258)/(Inputs!$C$64-B258))-1)*(2*B258-1)*LN(B258/(1-B258))-((Inputs!$C$63-B258)/(Inputs!$C$64-B258))*(2*Inputs!$C$64-1)*LN(Inputs!$C$64/(1-Inputs!$C$64)))*Inputs!$C$70+Inputs!$C$62</f>
        <v>3047.59657932497</v>
      </c>
      <c r="E258" s="18" t="n">
        <f aca="false">((Inputs!$C$63-B258)/(Inputs!$C$64-B258))*Inputs!$C$68*Inputs!$C$71+((Inputs!$C$63-B258)/(Inputs!$C$64-B258))*Inputs!$C$60+((2*Inputs!$C$63-1)*LN(Inputs!$C$63/(1-Inputs!$C$63))+(((Inputs!$C$63-B258)/(Inputs!$C$64-B258))-1)*(2*B258-1)*LN(B258/(1-B258))-((Inputs!$C$63-B258)/(Inputs!$C$64-B258))*(2*Inputs!$C$64-1)*LN(Inputs!$C$64/(1-Inputs!$C$64)))*Inputs!$C$72+Inputs!$C$62</f>
        <v>4726.85479410852</v>
      </c>
    </row>
    <row r="259" customFormat="false" ht="15" hidden="false" customHeight="false" outlineLevel="0" collapsed="false">
      <c r="B259" s="17" t="n">
        <v>0.00274</v>
      </c>
      <c r="C259" s="18" t="n">
        <f aca="false">((Inputs!$C$63-B259)/(Inputs!$C$64-B259))*Inputs!$C$68*Inputs!$C$59+((Inputs!$C$63-B259)/(Inputs!$C$64-B259))*Inputs!$C$60+((2*Inputs!$C$63-1)*LN(Inputs!$C$63/(1-Inputs!$C$63))+(((Inputs!$C$63-B259)/(Inputs!$C$64-B259))-1)*(2*B259-1)*LN(B259/(1-B259))-((Inputs!$C$63-B259)/(Inputs!$C$64-B259))*(2*Inputs!$C$64-1)*LN(Inputs!$C$64/(1-Inputs!$C$64)))*Inputs!$C$61+Inputs!$C$62</f>
        <v>4054.31103457304</v>
      </c>
      <c r="D259" s="18" t="n">
        <f aca="false">((Inputs!$C$63-B259)/(Inputs!$C$64-B259))*Inputs!$C$68*Inputs!$C$69+((Inputs!$C$63-B259)/(Inputs!$C$64-B259))*Inputs!$C$60+((2*Inputs!$C$63-1)*LN(Inputs!$C$63/(1-Inputs!$C$63))+(((Inputs!$C$63-B259)/(Inputs!$C$64-B259))-1)*(2*B259-1)*LN(B259/(1-B259))-((Inputs!$C$63-B259)/(Inputs!$C$64-B259))*(2*Inputs!$C$64-1)*LN(Inputs!$C$64/(1-Inputs!$C$64)))*Inputs!$C$70+Inputs!$C$62</f>
        <v>3048.65842130073</v>
      </c>
      <c r="E259" s="18" t="n">
        <f aca="false">((Inputs!$C$63-B259)/(Inputs!$C$64-B259))*Inputs!$C$68*Inputs!$C$71+((Inputs!$C$63-B259)/(Inputs!$C$64-B259))*Inputs!$C$60+((2*Inputs!$C$63-1)*LN(Inputs!$C$63/(1-Inputs!$C$63))+(((Inputs!$C$63-B259)/(Inputs!$C$64-B259))-1)*(2*B259-1)*LN(B259/(1-B259))-((Inputs!$C$63-B259)/(Inputs!$C$64-B259))*(2*Inputs!$C$64-1)*LN(Inputs!$C$64/(1-Inputs!$C$64)))*Inputs!$C$72+Inputs!$C$62</f>
        <v>4732.67630223463</v>
      </c>
    </row>
    <row r="260" customFormat="false" ht="15" hidden="false" customHeight="false" outlineLevel="0" collapsed="false">
      <c r="B260" s="17" t="n">
        <v>0.00275</v>
      </c>
      <c r="C260" s="18" t="n">
        <f aca="false">((Inputs!$C$63-B260)/(Inputs!$C$64-B260))*Inputs!$C$68*Inputs!$C$59+((Inputs!$C$63-B260)/(Inputs!$C$64-B260))*Inputs!$C$60+((2*Inputs!$C$63-1)*LN(Inputs!$C$63/(1-Inputs!$C$63))+(((Inputs!$C$63-B260)/(Inputs!$C$64-B260))-1)*(2*B260-1)*LN(B260/(1-B260))-((Inputs!$C$63-B260)/(Inputs!$C$64-B260))*(2*Inputs!$C$64-1)*LN(Inputs!$C$64/(1-Inputs!$C$64)))*Inputs!$C$61+Inputs!$C$62</f>
        <v>4057.46556295042</v>
      </c>
      <c r="D260" s="18" t="n">
        <f aca="false">((Inputs!$C$63-B260)/(Inputs!$C$64-B260))*Inputs!$C$68*Inputs!$C$69+((Inputs!$C$63-B260)/(Inputs!$C$64-B260))*Inputs!$C$60+((2*Inputs!$C$63-1)*LN(Inputs!$C$63/(1-Inputs!$C$63))+(((Inputs!$C$63-B260)/(Inputs!$C$64-B260))-1)*(2*B260-1)*LN(B260/(1-B260))-((Inputs!$C$63-B260)/(Inputs!$C$64-B260))*(2*Inputs!$C$64-1)*LN(Inputs!$C$64/(1-Inputs!$C$64)))*Inputs!$C$70+Inputs!$C$62</f>
        <v>3049.74492074859</v>
      </c>
      <c r="E260" s="18" t="n">
        <f aca="false">((Inputs!$C$63-B260)/(Inputs!$C$64-B260))*Inputs!$C$68*Inputs!$C$71+((Inputs!$C$63-B260)/(Inputs!$C$64-B260))*Inputs!$C$60+((2*Inputs!$C$63-1)*LN(Inputs!$C$63/(1-Inputs!$C$63))+(((Inputs!$C$63-B260)/(Inputs!$C$64-B260))-1)*(2*B260-1)*LN(B260/(1-B260))-((Inputs!$C$63-B260)/(Inputs!$C$64-B260))*(2*Inputs!$C$64-1)*LN(Inputs!$C$64/(1-Inputs!$C$64)))*Inputs!$C$72+Inputs!$C$62</f>
        <v>4738.53848156457</v>
      </c>
    </row>
    <row r="261" customFormat="false" ht="15" hidden="false" customHeight="false" outlineLevel="0" collapsed="false">
      <c r="B261" s="17" t="n">
        <v>0.00276</v>
      </c>
      <c r="C261" s="18" t="n">
        <f aca="false">((Inputs!$C$63-B261)/(Inputs!$C$64-B261))*Inputs!$C$68*Inputs!$C$59+((Inputs!$C$63-B261)/(Inputs!$C$64-B261))*Inputs!$C$60+((2*Inputs!$C$63-1)*LN(Inputs!$C$63/(1-Inputs!$C$63))+(((Inputs!$C$63-B261)/(Inputs!$C$64-B261))-1)*(2*B261-1)*LN(B261/(1-B261))-((Inputs!$C$63-B261)/(Inputs!$C$64-B261))*(2*Inputs!$C$64-1)*LN(Inputs!$C$64/(1-Inputs!$C$64)))*Inputs!$C$61+Inputs!$C$62</f>
        <v>4060.65428345291</v>
      </c>
      <c r="D261" s="18" t="n">
        <f aca="false">((Inputs!$C$63-B261)/(Inputs!$C$64-B261))*Inputs!$C$68*Inputs!$C$69+((Inputs!$C$63-B261)/(Inputs!$C$64-B261))*Inputs!$C$60+((2*Inputs!$C$63-1)*LN(Inputs!$C$63/(1-Inputs!$C$63))+(((Inputs!$C$63-B261)/(Inputs!$C$64-B261))-1)*(2*B261-1)*LN(B261/(1-B261))-((Inputs!$C$63-B261)/(Inputs!$C$64-B261))*(2*Inputs!$C$64-1)*LN(Inputs!$C$64/(1-Inputs!$C$64)))*Inputs!$C$70+Inputs!$C$62</f>
        <v>3050.85610414257</v>
      </c>
      <c r="E261" s="18" t="n">
        <f aca="false">((Inputs!$C$63-B261)/(Inputs!$C$64-B261))*Inputs!$C$68*Inputs!$C$71+((Inputs!$C$63-B261)/(Inputs!$C$64-B261))*Inputs!$C$60+((2*Inputs!$C$63-1)*LN(Inputs!$C$63/(1-Inputs!$C$63))+(((Inputs!$C$63-B261)/(Inputs!$C$64-B261))-1)*(2*B261-1)*LN(B261/(1-B261))-((Inputs!$C$63-B261)/(Inputs!$C$64-B261))*(2*Inputs!$C$64-1)*LN(Inputs!$C$64/(1-Inputs!$C$64)))*Inputs!$C$72+Inputs!$C$62</f>
        <v>4744.4415112406</v>
      </c>
    </row>
    <row r="262" customFormat="false" ht="15" hidden="false" customHeight="false" outlineLevel="0" collapsed="false">
      <c r="B262" s="17" t="n">
        <v>0.00277</v>
      </c>
      <c r="C262" s="18" t="n">
        <f aca="false">((Inputs!$C$63-B262)/(Inputs!$C$64-B262))*Inputs!$C$68*Inputs!$C$59+((Inputs!$C$63-B262)/(Inputs!$C$64-B262))*Inputs!$C$60+((2*Inputs!$C$63-1)*LN(Inputs!$C$63/(1-Inputs!$C$63))+(((Inputs!$C$63-B262)/(Inputs!$C$64-B262))-1)*(2*B262-1)*LN(B262/(1-B262))-((Inputs!$C$63-B262)/(Inputs!$C$64-B262))*(2*Inputs!$C$64-1)*LN(Inputs!$C$64/(1-Inputs!$C$64)))*Inputs!$C$61+Inputs!$C$62</f>
        <v>4063.8772900833</v>
      </c>
      <c r="D262" s="18" t="n">
        <f aca="false">((Inputs!$C$63-B262)/(Inputs!$C$64-B262))*Inputs!$C$68*Inputs!$C$69+((Inputs!$C$63-B262)/(Inputs!$C$64-B262))*Inputs!$C$60+((2*Inputs!$C$63-1)*LN(Inputs!$C$63/(1-Inputs!$C$63))+(((Inputs!$C$63-B262)/(Inputs!$C$64-B262))-1)*(2*B262-1)*LN(B262/(1-B262))-((Inputs!$C$63-B262)/(Inputs!$C$64-B262))*(2*Inputs!$C$64-1)*LN(Inputs!$C$64/(1-Inputs!$C$64)))*Inputs!$C$70+Inputs!$C$62</f>
        <v>3051.99199976072</v>
      </c>
      <c r="E262" s="18" t="n">
        <f aca="false">((Inputs!$C$63-B262)/(Inputs!$C$64-B262))*Inputs!$C$68*Inputs!$C$71+((Inputs!$C$63-B262)/(Inputs!$C$64-B262))*Inputs!$C$60+((2*Inputs!$C$63-1)*LN(Inputs!$C$63/(1-Inputs!$C$63))+(((Inputs!$C$63-B262)/(Inputs!$C$64-B262))-1)*(2*B262-1)*LN(B262/(1-B262))-((Inputs!$C$63-B262)/(Inputs!$C$64-B262))*(2*Inputs!$C$64-1)*LN(Inputs!$C$64/(1-Inputs!$C$64)))*Inputs!$C$72+Inputs!$C$62</f>
        <v>4750.3855731572</v>
      </c>
    </row>
    <row r="263" customFormat="false" ht="15" hidden="false" customHeight="false" outlineLevel="0" collapsed="false">
      <c r="B263" s="17" t="n">
        <v>0.00278</v>
      </c>
      <c r="C263" s="18" t="n">
        <f aca="false">((Inputs!$C$63-B263)/(Inputs!$C$64-B263))*Inputs!$C$68*Inputs!$C$59+((Inputs!$C$63-B263)/(Inputs!$C$64-B263))*Inputs!$C$60+((2*Inputs!$C$63-1)*LN(Inputs!$C$63/(1-Inputs!$C$63))+(((Inputs!$C$63-B263)/(Inputs!$C$64-B263))-1)*(2*B263-1)*LN(B263/(1-B263))-((Inputs!$C$63-B263)/(Inputs!$C$64-B263))*(2*Inputs!$C$64-1)*LN(Inputs!$C$64/(1-Inputs!$C$64)))*Inputs!$C$61+Inputs!$C$62</f>
        <v>4067.13467925378</v>
      </c>
      <c r="D263" s="18" t="n">
        <f aca="false">((Inputs!$C$63-B263)/(Inputs!$C$64-B263))*Inputs!$C$68*Inputs!$C$69+((Inputs!$C$63-B263)/(Inputs!$C$64-B263))*Inputs!$C$60+((2*Inputs!$C$63-1)*LN(Inputs!$C$63/(1-Inputs!$C$63))+(((Inputs!$C$63-B263)/(Inputs!$C$64-B263))-1)*(2*B263-1)*LN(B263/(1-B263))-((Inputs!$C$63-B263)/(Inputs!$C$64-B263))*(2*Inputs!$C$64-1)*LN(Inputs!$C$64/(1-Inputs!$C$64)))*Inputs!$C$70+Inputs!$C$62</f>
        <v>3053.15263768334</v>
      </c>
      <c r="E263" s="18" t="n">
        <f aca="false">((Inputs!$C$63-B263)/(Inputs!$C$64-B263))*Inputs!$C$68*Inputs!$C$71+((Inputs!$C$63-B263)/(Inputs!$C$64-B263))*Inputs!$C$60+((2*Inputs!$C$63-1)*LN(Inputs!$C$63/(1-Inputs!$C$63))+(((Inputs!$C$63-B263)/(Inputs!$C$64-B263))-1)*(2*B263-1)*LN(B263/(1-B263))-((Inputs!$C$63-B263)/(Inputs!$C$64-B263))*(2*Inputs!$C$64-1)*LN(Inputs!$C$64/(1-Inputs!$C$64)))*Inputs!$C$72+Inputs!$C$62</f>
        <v>4756.37085197699</v>
      </c>
    </row>
    <row r="264" customFormat="false" ht="15" hidden="false" customHeight="false" outlineLevel="0" collapsed="false">
      <c r="B264" s="17" t="n">
        <v>0.00279</v>
      </c>
      <c r="C264" s="18" t="n">
        <f aca="false">((Inputs!$C$63-B264)/(Inputs!$C$64-B264))*Inputs!$C$68*Inputs!$C$59+((Inputs!$C$63-B264)/(Inputs!$C$64-B264))*Inputs!$C$60+((2*Inputs!$C$63-1)*LN(Inputs!$C$63/(1-Inputs!$C$63))+(((Inputs!$C$63-B264)/(Inputs!$C$64-B264))-1)*(2*B264-1)*LN(B264/(1-B264))-((Inputs!$C$63-B264)/(Inputs!$C$64-B264))*(2*Inputs!$C$64-1)*LN(Inputs!$C$64/(1-Inputs!$C$64)))*Inputs!$C$61+Inputs!$C$62</f>
        <v>4070.42654979171</v>
      </c>
      <c r="D264" s="18" t="n">
        <f aca="false">((Inputs!$C$63-B264)/(Inputs!$C$64-B264))*Inputs!$C$68*Inputs!$C$69+((Inputs!$C$63-B264)/(Inputs!$C$64-B264))*Inputs!$C$60+((2*Inputs!$C$63-1)*LN(Inputs!$C$63/(1-Inputs!$C$63))+(((Inputs!$C$63-B264)/(Inputs!$C$64-B264))-1)*(2*B264-1)*LN(B264/(1-B264))-((Inputs!$C$63-B264)/(Inputs!$C$64-B264))*(2*Inputs!$C$64-1)*LN(Inputs!$C$64/(1-Inputs!$C$64)))*Inputs!$C$70+Inputs!$C$62</f>
        <v>3054.33804979171</v>
      </c>
      <c r="E264" s="18" t="n">
        <f aca="false">((Inputs!$C$63-B264)/(Inputs!$C$64-B264))*Inputs!$C$68*Inputs!$C$71+((Inputs!$C$63-B264)/(Inputs!$C$64-B264))*Inputs!$C$60+((2*Inputs!$C$63-1)*LN(Inputs!$C$63/(1-Inputs!$C$63))+(((Inputs!$C$63-B264)/(Inputs!$C$64-B264))-1)*(2*B264-1)*LN(B264/(1-B264))-((Inputs!$C$63-B264)/(Inputs!$C$64-B264))*(2*Inputs!$C$64-1)*LN(Inputs!$C$64/(1-Inputs!$C$64)))*Inputs!$C$72+Inputs!$C$62</f>
        <v>4762.39753514709</v>
      </c>
    </row>
    <row r="265" customFormat="false" ht="15" hidden="false" customHeight="false" outlineLevel="0" collapsed="false">
      <c r="B265" s="17" t="n">
        <v>0.0028</v>
      </c>
      <c r="C265" s="18" t="n">
        <f aca="false">((Inputs!$C$63-B265)/(Inputs!$C$64-B265))*Inputs!$C$68*Inputs!$C$59+((Inputs!$C$63-B265)/(Inputs!$C$64-B265))*Inputs!$C$60+((2*Inputs!$C$63-1)*LN(Inputs!$C$63/(1-Inputs!$C$63))+(((Inputs!$C$63-B265)/(Inputs!$C$64-B265))-1)*(2*B265-1)*LN(B265/(1-B265))-((Inputs!$C$63-B265)/(Inputs!$C$64-B265))*(2*Inputs!$C$64-1)*LN(Inputs!$C$64/(1-Inputs!$C$64)))*Inputs!$C$61+Inputs!$C$62</f>
        <v>4073.75300294579</v>
      </c>
      <c r="D265" s="18" t="n">
        <f aca="false">((Inputs!$C$63-B265)/(Inputs!$C$64-B265))*Inputs!$C$68*Inputs!$C$69+((Inputs!$C$63-B265)/(Inputs!$C$64-B265))*Inputs!$C$60+((2*Inputs!$C$63-1)*LN(Inputs!$C$63/(1-Inputs!$C$63))+(((Inputs!$C$63-B265)/(Inputs!$C$64-B265))-1)*(2*B265-1)*LN(B265/(1-B265))-((Inputs!$C$63-B265)/(Inputs!$C$64-B265))*(2*Inputs!$C$64-1)*LN(Inputs!$C$64/(1-Inputs!$C$64)))*Inputs!$C$70+Inputs!$C$62</f>
        <v>3055.54826976714</v>
      </c>
      <c r="E265" s="18" t="n">
        <f aca="false">((Inputs!$C$63-B265)/(Inputs!$C$64-B265))*Inputs!$C$68*Inputs!$C$71+((Inputs!$C$63-B265)/(Inputs!$C$64-B265))*Inputs!$C$60+((2*Inputs!$C$63-1)*LN(Inputs!$C$63/(1-Inputs!$C$63))+(((Inputs!$C$63-B265)/(Inputs!$C$64-B265))-1)*(2*B265-1)*LN(B265/(1-B265))-((Inputs!$C$63-B265)/(Inputs!$C$64-B265))*(2*Inputs!$C$64-1)*LN(Inputs!$C$64/(1-Inputs!$C$64)))*Inputs!$C$72+Inputs!$C$62</f>
        <v>4768.46581291602</v>
      </c>
    </row>
    <row r="266" customFormat="false" ht="15" hidden="false" customHeight="false" outlineLevel="0" collapsed="false">
      <c r="B266" s="17" t="n">
        <v>0.00281</v>
      </c>
      <c r="C266" s="18" t="n">
        <f aca="false">((Inputs!$C$63-B266)/(Inputs!$C$64-B266))*Inputs!$C$68*Inputs!$C$59+((Inputs!$C$63-B266)/(Inputs!$C$64-B266))*Inputs!$C$60+((2*Inputs!$C$63-1)*LN(Inputs!$C$63/(1-Inputs!$C$63))+(((Inputs!$C$63-B266)/(Inputs!$C$64-B266))-1)*(2*B266-1)*LN(B266/(1-B266))-((Inputs!$C$63-B266)/(Inputs!$C$64-B266))*(2*Inputs!$C$64-1)*LN(Inputs!$C$64/(1-Inputs!$C$64)))*Inputs!$C$61+Inputs!$C$62</f>
        <v>4077.11414239274</v>
      </c>
      <c r="D266" s="18" t="n">
        <f aca="false">((Inputs!$C$63-B266)/(Inputs!$C$64-B266))*Inputs!$C$68*Inputs!$C$69+((Inputs!$C$63-B266)/(Inputs!$C$64-B266))*Inputs!$C$60+((2*Inputs!$C$63-1)*LN(Inputs!$C$63/(1-Inputs!$C$63))+(((Inputs!$C$63-B266)/(Inputs!$C$64-B266))-1)*(2*B266-1)*LN(B266/(1-B266))-((Inputs!$C$63-B266)/(Inputs!$C$64-B266))*(2*Inputs!$C$64-1)*LN(Inputs!$C$64/(1-Inputs!$C$64)))*Inputs!$C$70+Inputs!$C$62</f>
        <v>3056.78333309042</v>
      </c>
      <c r="E266" s="18" t="n">
        <f aca="false">((Inputs!$C$63-B266)/(Inputs!$C$64-B266))*Inputs!$C$68*Inputs!$C$71+((Inputs!$C$63-B266)/(Inputs!$C$64-B266))*Inputs!$C$60+((2*Inputs!$C$63-1)*LN(Inputs!$C$63/(1-Inputs!$C$63))+(((Inputs!$C$63-B266)/(Inputs!$C$64-B266))-1)*(2*B266-1)*LN(B266/(1-B266))-((Inputs!$C$63-B266)/(Inputs!$C$64-B266))*(2*Inputs!$C$64-1)*LN(Inputs!$C$64/(1-Inputs!$C$64)))*Inputs!$C$72+Inputs!$C$62</f>
        <v>4774.5758783511</v>
      </c>
    </row>
    <row r="267" customFormat="false" ht="15" hidden="false" customHeight="false" outlineLevel="0" collapsed="false">
      <c r="B267" s="17" t="n">
        <v>0.00282</v>
      </c>
      <c r="C267" s="18" t="n">
        <f aca="false">((Inputs!$C$63-B267)/(Inputs!$C$64-B267))*Inputs!$C$68*Inputs!$C$59+((Inputs!$C$63-B267)/(Inputs!$C$64-B267))*Inputs!$C$60+((2*Inputs!$C$63-1)*LN(Inputs!$C$63/(1-Inputs!$C$63))+(((Inputs!$C$63-B267)/(Inputs!$C$64-B267))-1)*(2*B267-1)*LN(B267/(1-B267))-((Inputs!$C$63-B267)/(Inputs!$C$64-B267))*(2*Inputs!$C$64-1)*LN(Inputs!$C$64/(1-Inputs!$C$64)))*Inputs!$C$61+Inputs!$C$62</f>
        <v>4080.51007424441</v>
      </c>
      <c r="D267" s="18" t="n">
        <f aca="false">((Inputs!$C$63-B267)/(Inputs!$C$64-B267))*Inputs!$C$68*Inputs!$C$69+((Inputs!$C$63-B267)/(Inputs!$C$64-B267))*Inputs!$C$60+((2*Inputs!$C$63-1)*LN(Inputs!$C$63/(1-Inputs!$C$63))+(((Inputs!$C$63-B267)/(Inputs!$C$64-B267))-1)*(2*B267-1)*LN(B267/(1-B267))-((Inputs!$C$63-B267)/(Inputs!$C$64-B267))*(2*Inputs!$C$64-1)*LN(Inputs!$C$64/(1-Inputs!$C$64)))*Inputs!$C$70+Inputs!$C$62</f>
        <v>3058.04327704161</v>
      </c>
      <c r="E267" s="18" t="n">
        <f aca="false">((Inputs!$C$63-B267)/(Inputs!$C$64-B267))*Inputs!$C$68*Inputs!$C$71+((Inputs!$C$63-B267)/(Inputs!$C$64-B267))*Inputs!$C$60+((2*Inputs!$C$63-1)*LN(Inputs!$C$63/(1-Inputs!$C$63))+(((Inputs!$C$63-B267)/(Inputs!$C$64-B267))-1)*(2*B267-1)*LN(B267/(1-B267))-((Inputs!$C$63-B267)/(Inputs!$C$64-B267))*(2*Inputs!$C$64-1)*LN(Inputs!$C$64/(1-Inputs!$C$64)))*Inputs!$C$72+Inputs!$C$62</f>
        <v>4780.7279273564</v>
      </c>
    </row>
    <row r="268" customFormat="false" ht="15" hidden="false" customHeight="false" outlineLevel="0" collapsed="false">
      <c r="B268" s="17" t="n">
        <v>0.00283</v>
      </c>
      <c r="C268" s="18" t="n">
        <f aca="false">((Inputs!$C$63-B268)/(Inputs!$C$64-B268))*Inputs!$C$68*Inputs!$C$59+((Inputs!$C$63-B268)/(Inputs!$C$64-B268))*Inputs!$C$60+((2*Inputs!$C$63-1)*LN(Inputs!$C$63/(1-Inputs!$C$63))+(((Inputs!$C$63-B268)/(Inputs!$C$64-B268))-1)*(2*B268-1)*LN(B268/(1-B268))-((Inputs!$C$63-B268)/(Inputs!$C$64-B268))*(2*Inputs!$C$64-1)*LN(Inputs!$C$64/(1-Inputs!$C$64)))*Inputs!$C$61+Inputs!$C$62</f>
        <v>4083.9409070554</v>
      </c>
      <c r="D268" s="18" t="n">
        <f aca="false">((Inputs!$C$63-B268)/(Inputs!$C$64-B268))*Inputs!$C$68*Inputs!$C$69+((Inputs!$C$63-B268)/(Inputs!$C$64-B268))*Inputs!$C$60+((2*Inputs!$C$63-1)*LN(Inputs!$C$63/(1-Inputs!$C$63))+(((Inputs!$C$63-B268)/(Inputs!$C$64-B268))-1)*(2*B268-1)*LN(B268/(1-B268))-((Inputs!$C$63-B268)/(Inputs!$C$64-B268))*(2*Inputs!$C$64-1)*LN(Inputs!$C$64/(1-Inputs!$C$64)))*Inputs!$C$70+Inputs!$C$62</f>
        <v>3059.32814070026</v>
      </c>
      <c r="E268" s="18" t="n">
        <f aca="false">((Inputs!$C$63-B268)/(Inputs!$C$64-B268))*Inputs!$C$68*Inputs!$C$71+((Inputs!$C$63-B268)/(Inputs!$C$64-B268))*Inputs!$C$60+((2*Inputs!$C$63-1)*LN(Inputs!$C$63/(1-Inputs!$C$63))+(((Inputs!$C$63-B268)/(Inputs!$C$64-B268))-1)*(2*B268-1)*LN(B268/(1-B268))-((Inputs!$C$63-B268)/(Inputs!$C$64-B268))*(2*Inputs!$C$64-1)*LN(Inputs!$C$64/(1-Inputs!$C$64)))*Inputs!$C$72+Inputs!$C$62</f>
        <v>4786.92215869112</v>
      </c>
    </row>
    <row r="269" customFormat="false" ht="15" hidden="false" customHeight="false" outlineLevel="0" collapsed="false">
      <c r="B269" s="17" t="n">
        <v>0.00284</v>
      </c>
      <c r="C269" s="18" t="n">
        <f aca="false">((Inputs!$C$63-B269)/(Inputs!$C$64-B269))*Inputs!$C$68*Inputs!$C$59+((Inputs!$C$63-B269)/(Inputs!$C$64-B269))*Inputs!$C$60+((2*Inputs!$C$63-1)*LN(Inputs!$C$63/(1-Inputs!$C$63))+(((Inputs!$C$63-B269)/(Inputs!$C$64-B269))-1)*(2*B269-1)*LN(B269/(1-B269))-((Inputs!$C$63-B269)/(Inputs!$C$64-B269))*(2*Inputs!$C$64-1)*LN(Inputs!$C$64/(1-Inputs!$C$64)))*Inputs!$C$61+Inputs!$C$62</f>
        <v>4087.40675183122</v>
      </c>
      <c r="D269" s="18" t="n">
        <f aca="false">((Inputs!$C$63-B269)/(Inputs!$C$64-B269))*Inputs!$C$68*Inputs!$C$69+((Inputs!$C$63-B269)/(Inputs!$C$64-B269))*Inputs!$C$60+((2*Inputs!$C$63-1)*LN(Inputs!$C$63/(1-Inputs!$C$63))+(((Inputs!$C$63-B269)/(Inputs!$C$64-B269))-1)*(2*B269-1)*LN(B269/(1-B269))-((Inputs!$C$63-B269)/(Inputs!$C$64-B269))*(2*Inputs!$C$64-1)*LN(Inputs!$C$64/(1-Inputs!$C$64)))*Inputs!$C$70+Inputs!$C$62</f>
        <v>3060.63796494597</v>
      </c>
      <c r="E269" s="18" t="n">
        <f aca="false">((Inputs!$C$63-B269)/(Inputs!$C$64-B269))*Inputs!$C$68*Inputs!$C$71+((Inputs!$C$63-B269)/(Inputs!$C$64-B269))*Inputs!$C$60+((2*Inputs!$C$63-1)*LN(Inputs!$C$63/(1-Inputs!$C$63))+(((Inputs!$C$63-B269)/(Inputs!$C$64-B269))-1)*(2*B269-1)*LN(B269/(1-B269))-((Inputs!$C$63-B269)/(Inputs!$C$64-B269))*(2*Inputs!$C$64-1)*LN(Inputs!$C$64/(1-Inputs!$C$64)))*Inputs!$C$72+Inputs!$C$62</f>
        <v>4793.15877398859</v>
      </c>
    </row>
    <row r="270" customFormat="false" ht="15" hidden="false" customHeight="false" outlineLevel="0" collapsed="false">
      <c r="B270" s="17" t="n">
        <v>0.00285</v>
      </c>
      <c r="C270" s="18" t="n">
        <f aca="false">((Inputs!$C$63-B270)/(Inputs!$C$64-B270))*Inputs!$C$68*Inputs!$C$59+((Inputs!$C$63-B270)/(Inputs!$C$64-B270))*Inputs!$C$60+((2*Inputs!$C$63-1)*LN(Inputs!$C$63/(1-Inputs!$C$63))+(((Inputs!$C$63-B270)/(Inputs!$C$64-B270))-1)*(2*B270-1)*LN(B270/(1-B270))-((Inputs!$C$63-B270)/(Inputs!$C$64-B270))*(2*Inputs!$C$64-1)*LN(Inputs!$C$64/(1-Inputs!$C$64)))*Inputs!$C$61+Inputs!$C$62</f>
        <v>4090.90772203674</v>
      </c>
      <c r="D270" s="18" t="n">
        <f aca="false">((Inputs!$C$63-B270)/(Inputs!$C$64-B270))*Inputs!$C$68*Inputs!$C$69+((Inputs!$C$63-B270)/(Inputs!$C$64-B270))*Inputs!$C$60+((2*Inputs!$C$63-1)*LN(Inputs!$C$63/(1-Inputs!$C$63))+(((Inputs!$C$63-B270)/(Inputs!$C$64-B270))-1)*(2*B270-1)*LN(B270/(1-B270))-((Inputs!$C$63-B270)/(Inputs!$C$64-B270))*(2*Inputs!$C$64-1)*LN(Inputs!$C$64/(1-Inputs!$C$64)))*Inputs!$C$70+Inputs!$C$62</f>
        <v>3061.97279245927</v>
      </c>
      <c r="E270" s="18" t="n">
        <f aca="false">((Inputs!$C$63-B270)/(Inputs!$C$64-B270))*Inputs!$C$68*Inputs!$C$71+((Inputs!$C$63-B270)/(Inputs!$C$64-B270))*Inputs!$C$60+((2*Inputs!$C$63-1)*LN(Inputs!$C$63/(1-Inputs!$C$63))+(((Inputs!$C$63-B270)/(Inputs!$C$64-B270))-1)*(2*B270-1)*LN(B270/(1-B270))-((Inputs!$C$63-B270)/(Inputs!$C$64-B270))*(2*Inputs!$C$64-1)*LN(Inputs!$C$64/(1-Inputs!$C$64)))*Inputs!$C$72+Inputs!$C$62</f>
        <v>4799.43797777573</v>
      </c>
    </row>
    <row r="271" customFormat="false" ht="15" hidden="false" customHeight="false" outlineLevel="0" collapsed="false">
      <c r="B271" s="17" t="n">
        <v>0.00286</v>
      </c>
      <c r="C271" s="18" t="n">
        <f aca="false">((Inputs!$C$63-B271)/(Inputs!$C$64-B271))*Inputs!$C$68*Inputs!$C$59+((Inputs!$C$63-B271)/(Inputs!$C$64-B271))*Inputs!$C$60+((2*Inputs!$C$63-1)*LN(Inputs!$C$63/(1-Inputs!$C$63))+(((Inputs!$C$63-B271)/(Inputs!$C$64-B271))-1)*(2*B271-1)*LN(B271/(1-B271))-((Inputs!$C$63-B271)/(Inputs!$C$64-B271))*(2*Inputs!$C$64-1)*LN(Inputs!$C$64/(1-Inputs!$C$64)))*Inputs!$C$61+Inputs!$C$62</f>
        <v>4094.44393360534</v>
      </c>
      <c r="D271" s="18" t="n">
        <f aca="false">((Inputs!$C$63-B271)/(Inputs!$C$64-B271))*Inputs!$C$68*Inputs!$C$69+((Inputs!$C$63-B271)/(Inputs!$C$64-B271))*Inputs!$C$60+((2*Inputs!$C$63-1)*LN(Inputs!$C$63/(1-Inputs!$C$63))+(((Inputs!$C$63-B271)/(Inputs!$C$64-B271))-1)*(2*B271-1)*LN(B271/(1-B271))-((Inputs!$C$63-B271)/(Inputs!$C$64-B271))*(2*Inputs!$C$64-1)*LN(Inputs!$C$64/(1-Inputs!$C$64)))*Inputs!$C$70+Inputs!$C$62</f>
        <v>3063.33266772299</v>
      </c>
      <c r="E271" s="18" t="n">
        <f aca="false">((Inputs!$C$63-B271)/(Inputs!$C$64-B271))*Inputs!$C$68*Inputs!$C$71+((Inputs!$C$63-B271)/(Inputs!$C$64-B271))*Inputs!$C$60+((2*Inputs!$C$63-1)*LN(Inputs!$C$63/(1-Inputs!$C$63))+(((Inputs!$C$63-B271)/(Inputs!$C$64-B271))-1)*(2*B271-1)*LN(B271/(1-B271))-((Inputs!$C$63-B271)/(Inputs!$C$64-B271))*(2*Inputs!$C$64-1)*LN(Inputs!$C$64/(1-Inputs!$C$64)))*Inputs!$C$72+Inputs!$C$62</f>
        <v>4805.75997749304</v>
      </c>
    </row>
    <row r="272" customFormat="false" ht="15" hidden="false" customHeight="false" outlineLevel="0" collapsed="false">
      <c r="B272" s="17" t="n">
        <v>0.00287</v>
      </c>
      <c r="C272" s="18" t="n">
        <f aca="false">((Inputs!$C$63-B272)/(Inputs!$C$64-B272))*Inputs!$C$68*Inputs!$C$59+((Inputs!$C$63-B272)/(Inputs!$C$64-B272))*Inputs!$C$60+((2*Inputs!$C$63-1)*LN(Inputs!$C$63/(1-Inputs!$C$63))+(((Inputs!$C$63-B272)/(Inputs!$C$64-B272))-1)*(2*B272-1)*LN(B272/(1-B272))-((Inputs!$C$63-B272)/(Inputs!$C$64-B272))*(2*Inputs!$C$64-1)*LN(Inputs!$C$64/(1-Inputs!$C$64)))*Inputs!$C$61+Inputs!$C$62</f>
        <v>4098.01550494836</v>
      </c>
      <c r="D272" s="18" t="n">
        <f aca="false">((Inputs!$C$63-B272)/(Inputs!$C$64-B272))*Inputs!$C$68*Inputs!$C$69+((Inputs!$C$63-B272)/(Inputs!$C$64-B272))*Inputs!$C$60+((2*Inputs!$C$63-1)*LN(Inputs!$C$63/(1-Inputs!$C$63))+(((Inputs!$C$63-B272)/(Inputs!$C$64-B272))-1)*(2*B272-1)*LN(B272/(1-B272))-((Inputs!$C$63-B272)/(Inputs!$C$64-B272))*(2*Inputs!$C$64-1)*LN(Inputs!$C$64/(1-Inputs!$C$64)))*Inputs!$C$70+Inputs!$C$62</f>
        <v>3064.71763702383</v>
      </c>
      <c r="E272" s="18" t="n">
        <f aca="false">((Inputs!$C$63-B272)/(Inputs!$C$64-B272))*Inputs!$C$68*Inputs!$C$71+((Inputs!$C$63-B272)/(Inputs!$C$64-B272))*Inputs!$C$60+((2*Inputs!$C$63-1)*LN(Inputs!$C$63/(1-Inputs!$C$63))+(((Inputs!$C$63-B272)/(Inputs!$C$64-B272))-1)*(2*B272-1)*LN(B272/(1-B272))-((Inputs!$C$63-B272)/(Inputs!$C$64-B272))*(2*Inputs!$C$64-1)*LN(Inputs!$C$64/(1-Inputs!$C$64)))*Inputs!$C$72+Inputs!$C$62</f>
        <v>4812.12498351516</v>
      </c>
    </row>
    <row r="273" customFormat="false" ht="15" hidden="false" customHeight="false" outlineLevel="0" collapsed="false">
      <c r="B273" s="17" t="n">
        <v>0.00288</v>
      </c>
      <c r="C273" s="18" t="n">
        <f aca="false">((Inputs!$C$63-B273)/(Inputs!$C$64-B273))*Inputs!$C$68*Inputs!$C$59+((Inputs!$C$63-B273)/(Inputs!$C$64-B273))*Inputs!$C$60+((2*Inputs!$C$63-1)*LN(Inputs!$C$63/(1-Inputs!$C$63))+(((Inputs!$C$63-B273)/(Inputs!$C$64-B273))-1)*(2*B273-1)*LN(B273/(1-B273))-((Inputs!$C$63-B273)/(Inputs!$C$64-B273))*(2*Inputs!$C$64-1)*LN(Inputs!$C$64/(1-Inputs!$C$64)))*Inputs!$C$61+Inputs!$C$62</f>
        <v>4101.62255696514</v>
      </c>
      <c r="D273" s="18" t="n">
        <f aca="false">((Inputs!$C$63-B273)/(Inputs!$C$64-B273))*Inputs!$C$68*Inputs!$C$69+((Inputs!$C$63-B273)/(Inputs!$C$64-B273))*Inputs!$C$60+((2*Inputs!$C$63-1)*LN(Inputs!$C$63/(1-Inputs!$C$63))+(((Inputs!$C$63-B273)/(Inputs!$C$64-B273))-1)*(2*B273-1)*LN(B273/(1-B273))-((Inputs!$C$63-B273)/(Inputs!$C$64-B273))*(2*Inputs!$C$64-1)*LN(Inputs!$C$64/(1-Inputs!$C$64)))*Inputs!$C$70+Inputs!$C$62</f>
        <v>3066.1277484545</v>
      </c>
      <c r="E273" s="18" t="n">
        <f aca="false">((Inputs!$C$63-B273)/(Inputs!$C$64-B273))*Inputs!$C$68*Inputs!$C$71+((Inputs!$C$63-B273)/(Inputs!$C$64-B273))*Inputs!$C$60+((2*Inputs!$C$63-1)*LN(Inputs!$C$63/(1-Inputs!$C$63))+(((Inputs!$C$63-B273)/(Inputs!$C$64-B273))-1)*(2*B273-1)*LN(B273/(1-B273))-((Inputs!$C$63-B273)/(Inputs!$C$64-B273))*(2*Inputs!$C$64-1)*LN(Inputs!$C$64/(1-Inputs!$C$64)))*Inputs!$C$72+Inputs!$C$62</f>
        <v>4818.53320917189</v>
      </c>
    </row>
    <row r="274" customFormat="false" ht="15" hidden="false" customHeight="false" outlineLevel="0" collapsed="false">
      <c r="B274" s="17" t="n">
        <v>0.00289</v>
      </c>
      <c r="C274" s="18" t="n">
        <f aca="false">((Inputs!$C$63-B274)/(Inputs!$C$64-B274))*Inputs!$C$68*Inputs!$C$59+((Inputs!$C$63-B274)/(Inputs!$C$64-B274))*Inputs!$C$60+((2*Inputs!$C$63-1)*LN(Inputs!$C$63/(1-Inputs!$C$63))+(((Inputs!$C$63-B274)/(Inputs!$C$64-B274))-1)*(2*B274-1)*LN(B274/(1-B274))-((Inputs!$C$63-B274)/(Inputs!$C$64-B274))*(2*Inputs!$C$64-1)*LN(Inputs!$C$64/(1-Inputs!$C$64)))*Inputs!$C$61+Inputs!$C$62</f>
        <v>4105.26521305344</v>
      </c>
      <c r="D274" s="18" t="n">
        <f aca="false">((Inputs!$C$63-B274)/(Inputs!$C$64-B274))*Inputs!$C$68*Inputs!$C$69+((Inputs!$C$63-B274)/(Inputs!$C$64-B274))*Inputs!$C$60+((2*Inputs!$C$63-1)*LN(Inputs!$C$63/(1-Inputs!$C$63))+(((Inputs!$C$63-B274)/(Inputs!$C$64-B274))-1)*(2*B274-1)*LN(B274/(1-B274))-((Inputs!$C$63-B274)/(Inputs!$C$64-B274))*(2*Inputs!$C$64-1)*LN(Inputs!$C$64/(1-Inputs!$C$64)))*Inputs!$C$70+Inputs!$C$62</f>
        <v>3067.563051916</v>
      </c>
      <c r="E274" s="18" t="n">
        <f aca="false">((Inputs!$C$63-B274)/(Inputs!$C$64-B274))*Inputs!$C$68*Inputs!$C$71+((Inputs!$C$63-B274)/(Inputs!$C$64-B274))*Inputs!$C$60+((2*Inputs!$C$63-1)*LN(Inputs!$C$63/(1-Inputs!$C$63))+(((Inputs!$C$63-B274)/(Inputs!$C$64-B274))-1)*(2*B274-1)*LN(B274/(1-B274))-((Inputs!$C$63-B274)/(Inputs!$C$64-B274))*(2*Inputs!$C$64-1)*LN(Inputs!$C$64/(1-Inputs!$C$64)))*Inputs!$C$72+Inputs!$C$62</f>
        <v>4824.98487076981</v>
      </c>
    </row>
    <row r="275" customFormat="false" ht="15" hidden="false" customHeight="false" outlineLevel="0" collapsed="false">
      <c r="B275" s="17" t="n">
        <v>0.0029</v>
      </c>
      <c r="C275" s="18" t="n">
        <f aca="false">((Inputs!$C$63-B275)/(Inputs!$C$64-B275))*Inputs!$C$68*Inputs!$C$59+((Inputs!$C$63-B275)/(Inputs!$C$64-B275))*Inputs!$C$60+((2*Inputs!$C$63-1)*LN(Inputs!$C$63/(1-Inputs!$C$63))+(((Inputs!$C$63-B275)/(Inputs!$C$64-B275))-1)*(2*B275-1)*LN(B275/(1-B275))-((Inputs!$C$63-B275)/(Inputs!$C$64-B275))*(2*Inputs!$C$64-1)*LN(Inputs!$C$64/(1-Inputs!$C$64)))*Inputs!$C$61+Inputs!$C$62</f>
        <v>4108.94359912045</v>
      </c>
      <c r="D275" s="18" t="n">
        <f aca="false">((Inputs!$C$63-B275)/(Inputs!$C$64-B275))*Inputs!$C$68*Inputs!$C$69+((Inputs!$C$63-B275)/(Inputs!$C$64-B275))*Inputs!$C$60+((2*Inputs!$C$63-1)*LN(Inputs!$C$63/(1-Inputs!$C$63))+(((Inputs!$C$63-B275)/(Inputs!$C$64-B275))-1)*(2*B275-1)*LN(B275/(1-B275))-((Inputs!$C$63-B275)/(Inputs!$C$64-B275))*(2*Inputs!$C$64-1)*LN(Inputs!$C$64/(1-Inputs!$C$64)))*Inputs!$C$70+Inputs!$C$62</f>
        <v>3069.02359912045</v>
      </c>
      <c r="E275" s="18" t="n">
        <f aca="false">((Inputs!$C$63-B275)/(Inputs!$C$64-B275))*Inputs!$C$68*Inputs!$C$71+((Inputs!$C$63-B275)/(Inputs!$C$64-B275))*Inputs!$C$60+((2*Inputs!$C$63-1)*LN(Inputs!$C$63/(1-Inputs!$C$63))+(((Inputs!$C$63-B275)/(Inputs!$C$64-B275))-1)*(2*B275-1)*LN(B275/(1-B275))-((Inputs!$C$63-B275)/(Inputs!$C$64-B275))*(2*Inputs!$C$64-1)*LN(Inputs!$C$64/(1-Inputs!$C$64)))*Inputs!$C$72+Inputs!$C$62</f>
        <v>4831.48018761444</v>
      </c>
    </row>
    <row r="276" customFormat="false" ht="15" hidden="false" customHeight="false" outlineLevel="0" collapsed="false">
      <c r="B276" s="17" t="n">
        <v>0.00291</v>
      </c>
      <c r="C276" s="18" t="n">
        <f aca="false">((Inputs!$C$63-B276)/(Inputs!$C$64-B276))*Inputs!$C$68*Inputs!$C$59+((Inputs!$C$63-B276)/(Inputs!$C$64-B276))*Inputs!$C$60+((2*Inputs!$C$63-1)*LN(Inputs!$C$63/(1-Inputs!$C$63))+(((Inputs!$C$63-B276)/(Inputs!$C$64-B276))-1)*(2*B276-1)*LN(B276/(1-B276))-((Inputs!$C$63-B276)/(Inputs!$C$64-B276))*(2*Inputs!$C$64-1)*LN(Inputs!$C$64/(1-Inputs!$C$64)))*Inputs!$C$61+Inputs!$C$62</f>
        <v>4112.65784359418</v>
      </c>
      <c r="D276" s="18" t="n">
        <f aca="false">((Inputs!$C$63-B276)/(Inputs!$C$64-B276))*Inputs!$C$68*Inputs!$C$69+((Inputs!$C$63-B276)/(Inputs!$C$64-B276))*Inputs!$C$60+((2*Inputs!$C$63-1)*LN(Inputs!$C$63/(1-Inputs!$C$63))+(((Inputs!$C$63-B276)/(Inputs!$C$64-B276))-1)*(2*B276-1)*LN(B276/(1-B276))-((Inputs!$C$63-B276)/(Inputs!$C$64-B276))*(2*Inputs!$C$64-1)*LN(Inputs!$C$64/(1-Inputs!$C$64)))*Inputs!$C$70+Inputs!$C$62</f>
        <v>3070.50944359418</v>
      </c>
      <c r="E276" s="18" t="n">
        <f aca="false">((Inputs!$C$63-B276)/(Inputs!$C$64-B276))*Inputs!$C$68*Inputs!$C$71+((Inputs!$C$63-B276)/(Inputs!$C$64-B276))*Inputs!$C$60+((2*Inputs!$C$63-1)*LN(Inputs!$C$63/(1-Inputs!$C$63))+(((Inputs!$C$63-B276)/(Inputs!$C$64-B276))-1)*(2*B276-1)*LN(B276/(1-B276))-((Inputs!$C$63-B276)/(Inputs!$C$64-B276))*(2*Inputs!$C$64-1)*LN(Inputs!$C$64/(1-Inputs!$C$64)))*Inputs!$C$72+Inputs!$C$62</f>
        <v>4838.01938203286</v>
      </c>
    </row>
    <row r="277" customFormat="false" ht="15" hidden="false" customHeight="false" outlineLevel="0" collapsed="false">
      <c r="B277" s="17" t="n">
        <v>0.00292</v>
      </c>
      <c r="C277" s="18" t="n">
        <f aca="false">((Inputs!$C$63-B277)/(Inputs!$C$64-B277))*Inputs!$C$68*Inputs!$C$59+((Inputs!$C$63-B277)/(Inputs!$C$64-B277))*Inputs!$C$60+((2*Inputs!$C$63-1)*LN(Inputs!$C$63/(1-Inputs!$C$63))+(((Inputs!$C$63-B277)/(Inputs!$C$64-B277))-1)*(2*B277-1)*LN(B277/(1-B277))-((Inputs!$C$63-B277)/(Inputs!$C$64-B277))*(2*Inputs!$C$64-1)*LN(Inputs!$C$64/(1-Inputs!$C$64)))*Inputs!$C$61+Inputs!$C$62</f>
        <v>4116.40807743536</v>
      </c>
      <c r="D277" s="18" t="n">
        <f aca="false">((Inputs!$C$63-B277)/(Inputs!$C$64-B277))*Inputs!$C$68*Inputs!$C$69+((Inputs!$C$63-B277)/(Inputs!$C$64-B277))*Inputs!$C$60+((2*Inputs!$C$63-1)*LN(Inputs!$C$63/(1-Inputs!$C$63))+(((Inputs!$C$63-B277)/(Inputs!$C$64-B277))-1)*(2*B277-1)*LN(B277/(1-B277))-((Inputs!$C$63-B277)/(Inputs!$C$64-B277))*(2*Inputs!$C$64-1)*LN(Inputs!$C$64/(1-Inputs!$C$64)))*Inputs!$C$70+Inputs!$C$62</f>
        <v>3072.02064068118</v>
      </c>
      <c r="E277" s="18" t="n">
        <f aca="false">((Inputs!$C$63-B277)/(Inputs!$C$64-B277))*Inputs!$C$68*Inputs!$C$71+((Inputs!$C$63-B277)/(Inputs!$C$64-B277))*Inputs!$C$60+((2*Inputs!$C$63-1)*LN(Inputs!$C$63/(1-Inputs!$C$63))+(((Inputs!$C$63-B277)/(Inputs!$C$64-B277))-1)*(2*B277-1)*LN(B277/(1-B277))-((Inputs!$C$63-B277)/(Inputs!$C$64-B277))*(2*Inputs!$C$64-1)*LN(Inputs!$C$64/(1-Inputs!$C$64)))*Inputs!$C$72+Inputs!$C$62</f>
        <v>4844.60267939702</v>
      </c>
    </row>
    <row r="278" customFormat="false" ht="15" hidden="false" customHeight="false" outlineLevel="0" collapsed="false">
      <c r="B278" s="17" t="n">
        <v>0.00293</v>
      </c>
      <c r="C278" s="18" t="n">
        <f aca="false">((Inputs!$C$63-B278)/(Inputs!$C$64-B278))*Inputs!$C$68*Inputs!$C$59+((Inputs!$C$63-B278)/(Inputs!$C$64-B278))*Inputs!$C$60+((2*Inputs!$C$63-1)*LN(Inputs!$C$63/(1-Inputs!$C$63))+(((Inputs!$C$63-B278)/(Inputs!$C$64-B278))-1)*(2*B278-1)*LN(B278/(1-B278))-((Inputs!$C$63-B278)/(Inputs!$C$64-B278))*(2*Inputs!$C$64-1)*LN(Inputs!$C$64/(1-Inputs!$C$64)))*Inputs!$C$61+Inputs!$C$62</f>
        <v>4120.19443414988</v>
      </c>
      <c r="D278" s="18" t="n">
        <f aca="false">((Inputs!$C$63-B278)/(Inputs!$C$64-B278))*Inputs!$C$68*Inputs!$C$69+((Inputs!$C$63-B278)/(Inputs!$C$64-B278))*Inputs!$C$60+((2*Inputs!$C$63-1)*LN(Inputs!$C$63/(1-Inputs!$C$63))+(((Inputs!$C$63-B278)/(Inputs!$C$64-B278))-1)*(2*B278-1)*LN(B278/(1-B278))-((Inputs!$C$63-B278)/(Inputs!$C$64-B278))*(2*Inputs!$C$64-1)*LN(Inputs!$C$64/(1-Inputs!$C$64)))*Inputs!$C$70+Inputs!$C$62</f>
        <v>3073.55724754701</v>
      </c>
      <c r="E278" s="18" t="n">
        <f aca="false">((Inputs!$C$63-B278)/(Inputs!$C$64-B278))*Inputs!$C$68*Inputs!$C$71+((Inputs!$C$63-B278)/(Inputs!$C$64-B278))*Inputs!$C$60+((2*Inputs!$C$63-1)*LN(Inputs!$C$63/(1-Inputs!$C$63))+(((Inputs!$C$63-B278)/(Inputs!$C$64-B278))-1)*(2*B278-1)*LN(B278/(1-B278))-((Inputs!$C$63-B278)/(Inputs!$C$64-B278))*(2*Inputs!$C$64-1)*LN(Inputs!$C$64/(1-Inputs!$C$64)))*Inputs!$C$72+Inputs!$C$62</f>
        <v>4851.23030814746</v>
      </c>
    </row>
    <row r="279" customFormat="false" ht="15" hidden="false" customHeight="false" outlineLevel="0" collapsed="false">
      <c r="B279" s="17" t="n">
        <v>0.00294</v>
      </c>
      <c r="C279" s="18" t="n">
        <f aca="false">((Inputs!$C$63-B279)/(Inputs!$C$64-B279))*Inputs!$C$68*Inputs!$C$59+((Inputs!$C$63-B279)/(Inputs!$C$64-B279))*Inputs!$C$60+((2*Inputs!$C$63-1)*LN(Inputs!$C$63/(1-Inputs!$C$63))+(((Inputs!$C$63-B279)/(Inputs!$C$64-B279))-1)*(2*B279-1)*LN(B279/(1-B279))-((Inputs!$C$63-B279)/(Inputs!$C$64-B279))*(2*Inputs!$C$64-1)*LN(Inputs!$C$64/(1-Inputs!$C$64)))*Inputs!$C$61+Inputs!$C$62</f>
        <v>4124.01704980163</v>
      </c>
      <c r="D279" s="18" t="n">
        <f aca="false">((Inputs!$C$63-B279)/(Inputs!$C$64-B279))*Inputs!$C$68*Inputs!$C$69+((Inputs!$C$63-B279)/(Inputs!$C$64-B279))*Inputs!$C$60+((2*Inputs!$C$63-1)*LN(Inputs!$C$63/(1-Inputs!$C$63))+(((Inputs!$C$63-B279)/(Inputs!$C$64-B279))-1)*(2*B279-1)*LN(B279/(1-B279))-((Inputs!$C$63-B279)/(Inputs!$C$64-B279))*(2*Inputs!$C$64-1)*LN(Inputs!$C$64/(1-Inputs!$C$64)))*Inputs!$C$70+Inputs!$C$62</f>
        <v>3075.11932318293</v>
      </c>
      <c r="E279" s="18" t="n">
        <f aca="false">((Inputs!$C$63-B279)/(Inputs!$C$64-B279))*Inputs!$C$68*Inputs!$C$71+((Inputs!$C$63-B279)/(Inputs!$C$64-B279))*Inputs!$C$60+((2*Inputs!$C$63-1)*LN(Inputs!$C$63/(1-Inputs!$C$63))+(((Inputs!$C$63-B279)/(Inputs!$C$64-B279))-1)*(2*B279-1)*LN(B279/(1-B279))-((Inputs!$C$63-B279)/(Inputs!$C$64-B279))*(2*Inputs!$C$64-1)*LN(Inputs!$C$64/(1-Inputs!$C$64)))*Inputs!$C$72+Inputs!$C$62</f>
        <v>4857.90249981766</v>
      </c>
    </row>
    <row r="280" customFormat="false" ht="15" hidden="false" customHeight="false" outlineLevel="0" collapsed="false">
      <c r="B280" s="17" t="n">
        <v>0.00295</v>
      </c>
      <c r="C280" s="18" t="n">
        <f aca="false">((Inputs!$C$63-B280)/(Inputs!$C$64-B280))*Inputs!$C$68*Inputs!$C$59+((Inputs!$C$63-B280)/(Inputs!$C$64-B280))*Inputs!$C$60+((2*Inputs!$C$63-1)*LN(Inputs!$C$63/(1-Inputs!$C$63))+(((Inputs!$C$63-B280)/(Inputs!$C$64-B280))-1)*(2*B280-1)*LN(B280/(1-B280))-((Inputs!$C$63-B280)/(Inputs!$C$64-B280))*(2*Inputs!$C$64-1)*LN(Inputs!$C$64/(1-Inputs!$C$64)))*Inputs!$C$61+Inputs!$C$62</f>
        <v>4127.87606302586</v>
      </c>
      <c r="D280" s="18" t="n">
        <f aca="false">((Inputs!$C$63-B280)/(Inputs!$C$64-B280))*Inputs!$C$68*Inputs!$C$69+((Inputs!$C$63-B280)/(Inputs!$C$64-B280))*Inputs!$C$60+((2*Inputs!$C$63-1)*LN(Inputs!$C$63/(1-Inputs!$C$63))+(((Inputs!$C$63-B280)/(Inputs!$C$64-B280))-1)*(2*B280-1)*LN(B280/(1-B280))-((Inputs!$C$63-B280)/(Inputs!$C$64-B280))*(2*Inputs!$C$64-1)*LN(Inputs!$C$64/(1-Inputs!$C$64)))*Inputs!$C$70+Inputs!$C$62</f>
        <v>3076.70692841048</v>
      </c>
      <c r="E280" s="18" t="n">
        <f aca="false">((Inputs!$C$63-B280)/(Inputs!$C$64-B280))*Inputs!$C$68*Inputs!$C$71+((Inputs!$C$63-B280)/(Inputs!$C$64-B280))*Inputs!$C$60+((2*Inputs!$C$63-1)*LN(Inputs!$C$63/(1-Inputs!$C$63))+(((Inputs!$C$63-B280)/(Inputs!$C$64-B280))-1)*(2*B280-1)*LN(B280/(1-B280))-((Inputs!$C$63-B280)/(Inputs!$C$64-B280))*(2*Inputs!$C$64-1)*LN(Inputs!$C$64/(1-Inputs!$C$64)))*Inputs!$C$72+Inputs!$C$62</f>
        <v>4864.61948905898</v>
      </c>
    </row>
    <row r="281" customFormat="false" ht="15" hidden="false" customHeight="false" outlineLevel="0" collapsed="false">
      <c r="B281" s="17" t="n">
        <v>0.00296</v>
      </c>
      <c r="C281" s="18" t="n">
        <f aca="false">((Inputs!$C$63-B281)/(Inputs!$C$64-B281))*Inputs!$C$68*Inputs!$C$59+((Inputs!$C$63-B281)/(Inputs!$C$64-B281))*Inputs!$C$60+((2*Inputs!$C$63-1)*LN(Inputs!$C$63/(1-Inputs!$C$63))+(((Inputs!$C$63-B281)/(Inputs!$C$64-B281))-1)*(2*B281-1)*LN(B281/(1-B281))-((Inputs!$C$63-B281)/(Inputs!$C$64-B281))*(2*Inputs!$C$64-1)*LN(Inputs!$C$64/(1-Inputs!$C$64)))*Inputs!$C$61+Inputs!$C$62</f>
        <v>4131.77161504305</v>
      </c>
      <c r="D281" s="18" t="n">
        <f aca="false">((Inputs!$C$63-B281)/(Inputs!$C$64-B281))*Inputs!$C$68*Inputs!$C$69+((Inputs!$C$63-B281)/(Inputs!$C$64-B281))*Inputs!$C$60+((2*Inputs!$C$63-1)*LN(Inputs!$C$63/(1-Inputs!$C$63))+(((Inputs!$C$63-B281)/(Inputs!$C$64-B281))-1)*(2*B281-1)*LN(B281/(1-B281))-((Inputs!$C$63-B281)/(Inputs!$C$64-B281))*(2*Inputs!$C$64-1)*LN(Inputs!$C$64/(1-Inputs!$C$64)))*Inputs!$C$70+Inputs!$C$62</f>
        <v>3078.32012588643</v>
      </c>
      <c r="E281" s="18" t="n">
        <f aca="false">((Inputs!$C$63-B281)/(Inputs!$C$64-B281))*Inputs!$C$68*Inputs!$C$71+((Inputs!$C$63-B281)/(Inputs!$C$64-B281))*Inputs!$C$60+((2*Inputs!$C$63-1)*LN(Inputs!$C$63/(1-Inputs!$C$63))+(((Inputs!$C$63-B281)/(Inputs!$C$64-B281))-1)*(2*B281-1)*LN(B281/(1-B281))-((Inputs!$C$63-B281)/(Inputs!$C$64-B281))*(2*Inputs!$C$64-1)*LN(Inputs!$C$64/(1-Inputs!$C$64)))*Inputs!$C$72+Inputs!$C$62</f>
        <v>4871.38151366611</v>
      </c>
    </row>
    <row r="282" customFormat="false" ht="15" hidden="false" customHeight="false" outlineLevel="0" collapsed="false">
      <c r="B282" s="17" t="n">
        <v>0.00297</v>
      </c>
      <c r="C282" s="18" t="n">
        <f aca="false">((Inputs!$C$63-B282)/(Inputs!$C$64-B282))*Inputs!$C$68*Inputs!$C$59+((Inputs!$C$63-B282)/(Inputs!$C$64-B282))*Inputs!$C$60+((2*Inputs!$C$63-1)*LN(Inputs!$C$63/(1-Inputs!$C$63))+(((Inputs!$C$63-B282)/(Inputs!$C$64-B282))-1)*(2*B282-1)*LN(B282/(1-B282))-((Inputs!$C$63-B282)/(Inputs!$C$64-B282))*(2*Inputs!$C$64-1)*LN(Inputs!$C$64/(1-Inputs!$C$64)))*Inputs!$C$61+Inputs!$C$62</f>
        <v>4135.70384967324</v>
      </c>
      <c r="D282" s="18" t="n">
        <f aca="false">((Inputs!$C$63-B282)/(Inputs!$C$64-B282))*Inputs!$C$68*Inputs!$C$69+((Inputs!$C$63-B282)/(Inputs!$C$64-B282))*Inputs!$C$60+((2*Inputs!$C$63-1)*LN(Inputs!$C$63/(1-Inputs!$C$63))+(((Inputs!$C$63-B282)/(Inputs!$C$64-B282))-1)*(2*B282-1)*LN(B282/(1-B282))-((Inputs!$C$63-B282)/(Inputs!$C$64-B282))*(2*Inputs!$C$64-1)*LN(Inputs!$C$64/(1-Inputs!$C$64)))*Inputs!$C$70+Inputs!$C$62</f>
        <v>3079.95898010803</v>
      </c>
      <c r="E282" s="18" t="n">
        <f aca="false">((Inputs!$C$63-B282)/(Inputs!$C$64-B282))*Inputs!$C$68*Inputs!$C$71+((Inputs!$C$63-B282)/(Inputs!$C$64-B282))*Inputs!$C$60+((2*Inputs!$C$63-1)*LN(Inputs!$C$63/(1-Inputs!$C$63))+(((Inputs!$C$63-B282)/(Inputs!$C$64-B282))-1)*(2*B282-1)*LN(B282/(1-B282))-((Inputs!$C$63-B282)/(Inputs!$C$64-B282))*(2*Inputs!$C$64-1)*LN(Inputs!$C$64/(1-Inputs!$C$64)))*Inputs!$C$72+Inputs!$C$62</f>
        <v>4878.18881460311</v>
      </c>
    </row>
    <row r="283" customFormat="false" ht="15" hidden="false" customHeight="false" outlineLevel="0" collapsed="false">
      <c r="B283" s="17" t="n">
        <v>0.00298</v>
      </c>
      <c r="C283" s="18" t="n">
        <f aca="false">((Inputs!$C$63-B283)/(Inputs!$C$64-B283))*Inputs!$C$68*Inputs!$C$59+((Inputs!$C$63-B283)/(Inputs!$C$64-B283))*Inputs!$C$60+((2*Inputs!$C$63-1)*LN(Inputs!$C$63/(1-Inputs!$C$63))+(((Inputs!$C$63-B283)/(Inputs!$C$64-B283))-1)*(2*B283-1)*LN(B283/(1-B283))-((Inputs!$C$63-B283)/(Inputs!$C$64-B283))*(2*Inputs!$C$64-1)*LN(Inputs!$C$64/(1-Inputs!$C$64)))*Inputs!$C$61+Inputs!$C$62</f>
        <v>4139.67291335087</v>
      </c>
      <c r="D283" s="18" t="n">
        <f aca="false">((Inputs!$C$63-B283)/(Inputs!$C$64-B283))*Inputs!$C$68*Inputs!$C$69+((Inputs!$C$63-B283)/(Inputs!$C$64-B283))*Inputs!$C$60+((2*Inputs!$C$63-1)*LN(Inputs!$C$63/(1-Inputs!$C$63))+(((Inputs!$C$63-B283)/(Inputs!$C$64-B283))-1)*(2*B283-1)*LN(B283/(1-B283))-((Inputs!$C$63-B283)/(Inputs!$C$64-B283))*(2*Inputs!$C$64-1)*LN(Inputs!$C$64/(1-Inputs!$C$64)))*Inputs!$C$70+Inputs!$C$62</f>
        <v>3081.62355741866</v>
      </c>
      <c r="E283" s="18" t="n">
        <f aca="false">((Inputs!$C$63-B283)/(Inputs!$C$64-B283))*Inputs!$C$68*Inputs!$C$71+((Inputs!$C$63-B283)/(Inputs!$C$64-B283))*Inputs!$C$60+((2*Inputs!$C$63-1)*LN(Inputs!$C$63/(1-Inputs!$C$63))+(((Inputs!$C$63-B283)/(Inputs!$C$64-B283))-1)*(2*B283-1)*LN(B283/(1-B283))-((Inputs!$C$63-B283)/(Inputs!$C$64-B283))*(2*Inputs!$C$64-1)*LN(Inputs!$C$64/(1-Inputs!$C$64)))*Inputs!$C$72+Inputs!$C$62</f>
        <v>4885.04163603004</v>
      </c>
    </row>
    <row r="284" customFormat="false" ht="15" hidden="false" customHeight="false" outlineLevel="0" collapsed="false">
      <c r="B284" s="17" t="n">
        <v>0.00299</v>
      </c>
      <c r="C284" s="18" t="n">
        <f aca="false">((Inputs!$C$63-B284)/(Inputs!$C$64-B284))*Inputs!$C$68*Inputs!$C$59+((Inputs!$C$63-B284)/(Inputs!$C$64-B284))*Inputs!$C$60+((2*Inputs!$C$63-1)*LN(Inputs!$C$63/(1-Inputs!$C$63))+(((Inputs!$C$63-B284)/(Inputs!$C$64-B284))-1)*(2*B284-1)*LN(B284/(1-B284))-((Inputs!$C$63-B284)/(Inputs!$C$64-B284))*(2*Inputs!$C$64-1)*LN(Inputs!$C$64/(1-Inputs!$C$64)))*Inputs!$C$61+Inputs!$C$62</f>
        <v>4143.67895514008</v>
      </c>
      <c r="D284" s="18" t="n">
        <f aca="false">((Inputs!$C$63-B284)/(Inputs!$C$64-B284))*Inputs!$C$68*Inputs!$C$69+((Inputs!$C$63-B284)/(Inputs!$C$64-B284))*Inputs!$C$60+((2*Inputs!$C$63-1)*LN(Inputs!$C$63/(1-Inputs!$C$63))+(((Inputs!$C$63-B284)/(Inputs!$C$64-B284))-1)*(2*B284-1)*LN(B284/(1-B284))-((Inputs!$C$63-B284)/(Inputs!$C$64-B284))*(2*Inputs!$C$64-1)*LN(Inputs!$C$64/(1-Inputs!$C$64)))*Inputs!$C$70+Inputs!$C$62</f>
        <v>3083.31392601386</v>
      </c>
      <c r="E284" s="18" t="n">
        <f aca="false">((Inputs!$C$63-B284)/(Inputs!$C$64-B284))*Inputs!$C$68*Inputs!$C$71+((Inputs!$C$63-B284)/(Inputs!$C$64-B284))*Inputs!$C$60+((2*Inputs!$C$63-1)*LN(Inputs!$C$63/(1-Inputs!$C$63))+(((Inputs!$C$63-B284)/(Inputs!$C$64-B284))-1)*(2*B284-1)*LN(B284/(1-B284))-((Inputs!$C$63-B284)/(Inputs!$C$64-B284))*(2*Inputs!$C$64-1)*LN(Inputs!$C$64/(1-Inputs!$C$64)))*Inputs!$C$72+Inputs!$C$62</f>
        <v>4891.94022533018</v>
      </c>
    </row>
    <row r="285" customFormat="false" ht="15" hidden="false" customHeight="false" outlineLevel="0" collapsed="false">
      <c r="B285" s="17" t="n">
        <v>0.003</v>
      </c>
      <c r="C285" s="18" t="n">
        <f aca="false">((Inputs!$C$63-B285)/(Inputs!$C$64-B285))*Inputs!$C$68*Inputs!$C$59+((Inputs!$C$63-B285)/(Inputs!$C$64-B285))*Inputs!$C$60+((2*Inputs!$C$63-1)*LN(Inputs!$C$63/(1-Inputs!$C$63))+(((Inputs!$C$63-B285)/(Inputs!$C$64-B285))-1)*(2*B285-1)*LN(B285/(1-B285))-((Inputs!$C$63-B285)/(Inputs!$C$64-B285))*(2*Inputs!$C$64-1)*LN(Inputs!$C$64/(1-Inputs!$C$64)))*Inputs!$C$61+Inputs!$C$62</f>
        <v>4147.72212675058</v>
      </c>
      <c r="D285" s="18" t="n">
        <f aca="false">((Inputs!$C$63-B285)/(Inputs!$C$64-B285))*Inputs!$C$68*Inputs!$C$69+((Inputs!$C$63-B285)/(Inputs!$C$64-B285))*Inputs!$C$60+((2*Inputs!$C$63-1)*LN(Inputs!$C$63/(1-Inputs!$C$63))+(((Inputs!$C$63-B285)/(Inputs!$C$64-B285))-1)*(2*B285-1)*LN(B285/(1-B285))-((Inputs!$C$63-B285)/(Inputs!$C$64-B285))*(2*Inputs!$C$64-1)*LN(Inputs!$C$64/(1-Inputs!$C$64)))*Inputs!$C$70+Inputs!$C$62</f>
        <v>3085.03015594766</v>
      </c>
      <c r="E285" s="18" t="n">
        <f aca="false">((Inputs!$C$63-B285)/(Inputs!$C$64-B285))*Inputs!$C$68*Inputs!$C$71+((Inputs!$C$63-B285)/(Inputs!$C$64-B285))*Inputs!$C$60+((2*Inputs!$C$63-1)*LN(Inputs!$C$63/(1-Inputs!$C$63))+(((Inputs!$C$63-B285)/(Inputs!$C$64-B285))-1)*(2*B285-1)*LN(B285/(1-B285))-((Inputs!$C$63-B285)/(Inputs!$C$64-B285))*(2*Inputs!$C$64-1)*LN(Inputs!$C$64/(1-Inputs!$C$64)))*Inputs!$C$72+Inputs!$C$62</f>
        <v>4898.88483313781</v>
      </c>
    </row>
    <row r="286" customFormat="false" ht="15" hidden="false" customHeight="false" outlineLevel="0" collapsed="false">
      <c r="B286" s="17" t="n">
        <v>0.00301</v>
      </c>
      <c r="C286" s="18" t="n">
        <f aca="false">((Inputs!$C$63-B286)/(Inputs!$C$64-B286))*Inputs!$C$68*Inputs!$C$59+((Inputs!$C$63-B286)/(Inputs!$C$64-B286))*Inputs!$C$60+((2*Inputs!$C$63-1)*LN(Inputs!$C$63/(1-Inputs!$C$63))+(((Inputs!$C$63-B286)/(Inputs!$C$64-B286))-1)*(2*B286-1)*LN(B286/(1-B286))-((Inputs!$C$63-B286)/(Inputs!$C$64-B286))*(2*Inputs!$C$64-1)*LN(Inputs!$C$64/(1-Inputs!$C$64)))*Inputs!$C$61+Inputs!$C$62</f>
        <v>4151.80258255395</v>
      </c>
      <c r="D286" s="18" t="n">
        <f aca="false">((Inputs!$C$63-B286)/(Inputs!$C$64-B286))*Inputs!$C$68*Inputs!$C$69+((Inputs!$C$63-B286)/(Inputs!$C$64-B286))*Inputs!$C$60+((2*Inputs!$C$63-1)*LN(Inputs!$C$63/(1-Inputs!$C$63))+(((Inputs!$C$63-B286)/(Inputs!$C$64-B286))-1)*(2*B286-1)*LN(B286/(1-B286))-((Inputs!$C$63-B286)/(Inputs!$C$64-B286))*(2*Inputs!$C$64-1)*LN(Inputs!$C$64/(1-Inputs!$C$64)))*Inputs!$C$70+Inputs!$C$62</f>
        <v>3086.77231913932</v>
      </c>
      <c r="E286" s="18" t="n">
        <f aca="false">((Inputs!$C$63-B286)/(Inputs!$C$64-B286))*Inputs!$C$68*Inputs!$C$71+((Inputs!$C$63-B286)/(Inputs!$C$64-B286))*Inputs!$C$60+((2*Inputs!$C$63-1)*LN(Inputs!$C$63/(1-Inputs!$C$63))+(((Inputs!$C$63-B286)/(Inputs!$C$64-B286))-1)*(2*B286-1)*LN(B286/(1-B286))-((Inputs!$C$63-B286)/(Inputs!$C$64-B286))*(2*Inputs!$C$64-1)*LN(Inputs!$C$64/(1-Inputs!$C$64)))*Inputs!$C$72+Inputs!$C$62</f>
        <v>4905.87571336664</v>
      </c>
    </row>
    <row r="287" customFormat="false" ht="15" hidden="false" customHeight="false" outlineLevel="0" collapsed="false">
      <c r="B287" s="17" t="n">
        <v>0.00302</v>
      </c>
      <c r="C287" s="18" t="n">
        <f aca="false">((Inputs!$C$63-B287)/(Inputs!$C$64-B287))*Inputs!$C$68*Inputs!$C$59+((Inputs!$C$63-B287)/(Inputs!$C$64-B287))*Inputs!$C$60+((2*Inputs!$C$63-1)*LN(Inputs!$C$63/(1-Inputs!$C$63))+(((Inputs!$C$63-B287)/(Inputs!$C$64-B287))-1)*(2*B287-1)*LN(B287/(1-B287))-((Inputs!$C$63-B287)/(Inputs!$C$64-B287))*(2*Inputs!$C$64-1)*LN(Inputs!$C$64/(1-Inputs!$C$64)))*Inputs!$C$61+Inputs!$C$62</f>
        <v>4155.92047960048</v>
      </c>
      <c r="D287" s="18" t="n">
        <f aca="false">((Inputs!$C$63-B287)/(Inputs!$C$64-B287))*Inputs!$C$68*Inputs!$C$69+((Inputs!$C$63-B287)/(Inputs!$C$64-B287))*Inputs!$C$60+((2*Inputs!$C$63-1)*LN(Inputs!$C$63/(1-Inputs!$C$63))+(((Inputs!$C$63-B287)/(Inputs!$C$64-B287))-1)*(2*B287-1)*LN(B287/(1-B287))-((Inputs!$C$63-B287)/(Inputs!$C$64-B287))*(2*Inputs!$C$64-1)*LN(Inputs!$C$64/(1-Inputs!$C$64)))*Inputs!$C$70+Inputs!$C$62</f>
        <v>3088.54048938043</v>
      </c>
      <c r="E287" s="18" t="n">
        <f aca="false">((Inputs!$C$63-B287)/(Inputs!$C$64-B287))*Inputs!$C$68*Inputs!$C$71+((Inputs!$C$63-B287)/(Inputs!$C$64-B287))*Inputs!$C$60+((2*Inputs!$C$63-1)*LN(Inputs!$C$63/(1-Inputs!$C$63))+(((Inputs!$C$63-B287)/(Inputs!$C$64-B287))-1)*(2*B287-1)*LN(B287/(1-B287))-((Inputs!$C$63-B287)/(Inputs!$C$64-B287))*(2*Inputs!$C$64-1)*LN(Inputs!$C$64/(1-Inputs!$C$64)))*Inputs!$C$72+Inputs!$C$62</f>
        <v>4912.91312323877</v>
      </c>
    </row>
    <row r="288" customFormat="false" ht="15" hidden="false" customHeight="false" outlineLevel="0" collapsed="false">
      <c r="B288" s="17" t="n">
        <v>0.00303</v>
      </c>
      <c r="C288" s="18" t="n">
        <f aca="false">((Inputs!$C$63-B288)/(Inputs!$C$64-B288))*Inputs!$C$68*Inputs!$C$59+((Inputs!$C$63-B288)/(Inputs!$C$64-B288))*Inputs!$C$60+((2*Inputs!$C$63-1)*LN(Inputs!$C$63/(1-Inputs!$C$63))+(((Inputs!$C$63-B288)/(Inputs!$C$64-B288))-1)*(2*B288-1)*LN(B288/(1-B288))-((Inputs!$C$63-B288)/(Inputs!$C$64-B288))*(2*Inputs!$C$64-1)*LN(Inputs!$C$64/(1-Inputs!$C$64)))*Inputs!$C$61+Inputs!$C$62</f>
        <v>4160.07597763651</v>
      </c>
      <c r="D288" s="18" t="n">
        <f aca="false">((Inputs!$C$63-B288)/(Inputs!$C$64-B288))*Inputs!$C$68*Inputs!$C$69+((Inputs!$C$63-B288)/(Inputs!$C$64-B288))*Inputs!$C$60+((2*Inputs!$C$63-1)*LN(Inputs!$C$63/(1-Inputs!$C$63))+(((Inputs!$C$63-B288)/(Inputs!$C$64-B288))-1)*(2*B288-1)*LN(B288/(1-B288))-((Inputs!$C$63-B288)/(Inputs!$C$64-B288))*(2*Inputs!$C$64-1)*LN(Inputs!$C$64/(1-Inputs!$C$64)))*Inputs!$C$70+Inputs!$C$62</f>
        <v>3090.33474234239</v>
      </c>
      <c r="E288" s="18" t="n">
        <f aca="false">((Inputs!$C$63-B288)/(Inputs!$C$64-B288))*Inputs!$C$68*Inputs!$C$71+((Inputs!$C$63-B288)/(Inputs!$C$64-B288))*Inputs!$C$60+((2*Inputs!$C$63-1)*LN(Inputs!$C$63/(1-Inputs!$C$63))+(((Inputs!$C$63-B288)/(Inputs!$C$64-B288))-1)*(2*B288-1)*LN(B288/(1-B288))-((Inputs!$C$63-B288)/(Inputs!$C$64-B288))*(2*Inputs!$C$64-1)*LN(Inputs!$C$64/(1-Inputs!$C$64)))*Inputs!$C$72+Inputs!$C$62</f>
        <v>4919.99732331435</v>
      </c>
    </row>
    <row r="289" customFormat="false" ht="15" hidden="false" customHeight="false" outlineLevel="0" collapsed="false">
      <c r="B289" s="17" t="n">
        <v>0.00304</v>
      </c>
      <c r="C289" s="18" t="n">
        <f aca="false">((Inputs!$C$63-B289)/(Inputs!$C$64-B289))*Inputs!$C$68*Inputs!$C$59+((Inputs!$C$63-B289)/(Inputs!$C$64-B289))*Inputs!$C$60+((2*Inputs!$C$63-1)*LN(Inputs!$C$63/(1-Inputs!$C$63))+(((Inputs!$C$63-B289)/(Inputs!$C$64-B289))-1)*(2*B289-1)*LN(B289/(1-B289))-((Inputs!$C$63-B289)/(Inputs!$C$64-B289))*(2*Inputs!$C$64-1)*LN(Inputs!$C$64/(1-Inputs!$C$64)))*Inputs!$C$61+Inputs!$C$62</f>
        <v>4164.26923912226</v>
      </c>
      <c r="D289" s="18" t="n">
        <f aca="false">((Inputs!$C$63-B289)/(Inputs!$C$64-B289))*Inputs!$C$68*Inputs!$C$69+((Inputs!$C$63-B289)/(Inputs!$C$64-B289))*Inputs!$C$60+((2*Inputs!$C$63-1)*LN(Inputs!$C$63/(1-Inputs!$C$63))+(((Inputs!$C$63-B289)/(Inputs!$C$64-B289))-1)*(2*B289-1)*LN(B289/(1-B289))-((Inputs!$C$63-B289)/(Inputs!$C$64-B289))*(2*Inputs!$C$64-1)*LN(Inputs!$C$64/(1-Inputs!$C$64)))*Inputs!$C$70+Inputs!$C$62</f>
        <v>3092.15515558417</v>
      </c>
      <c r="E289" s="18" t="n">
        <f aca="false">((Inputs!$C$63-B289)/(Inputs!$C$64-B289))*Inputs!$C$68*Inputs!$C$71+((Inputs!$C$63-B289)/(Inputs!$C$64-B289))*Inputs!$C$60+((2*Inputs!$C$63-1)*LN(Inputs!$C$63/(1-Inputs!$C$63))+(((Inputs!$C$63-B289)/(Inputs!$C$64-B289))-1)*(2*B289-1)*LN(B289/(1-B289))-((Inputs!$C$63-B289)/(Inputs!$C$64-B289))*(2*Inputs!$C$64-1)*LN(Inputs!$C$64/(1-Inputs!$C$64)))*Inputs!$C$72+Inputs!$C$62</f>
        <v>4927.12857752177</v>
      </c>
    </row>
    <row r="290" customFormat="false" ht="15" hidden="false" customHeight="false" outlineLevel="0" collapsed="false">
      <c r="B290" s="17" t="n">
        <v>0.00305</v>
      </c>
      <c r="C290" s="18" t="n">
        <f aca="false">((Inputs!$C$63-B290)/(Inputs!$C$64-B290))*Inputs!$C$68*Inputs!$C$59+((Inputs!$C$63-B290)/(Inputs!$C$64-B290))*Inputs!$C$60+((2*Inputs!$C$63-1)*LN(Inputs!$C$63/(1-Inputs!$C$63))+(((Inputs!$C$63-B290)/(Inputs!$C$64-B290))-1)*(2*B290-1)*LN(B290/(1-B290))-((Inputs!$C$63-B290)/(Inputs!$C$64-B290))*(2*Inputs!$C$64-1)*LN(Inputs!$C$64/(1-Inputs!$C$64)))*Inputs!$C$61+Inputs!$C$62</f>
        <v>4168.50042925023</v>
      </c>
      <c r="D290" s="18" t="n">
        <f aca="false">((Inputs!$C$63-B290)/(Inputs!$C$64-B290))*Inputs!$C$68*Inputs!$C$69+((Inputs!$C$63-B290)/(Inputs!$C$64-B290))*Inputs!$C$60+((2*Inputs!$C$63-1)*LN(Inputs!$C$63/(1-Inputs!$C$63))+(((Inputs!$C$63-B290)/(Inputs!$C$64-B290))-1)*(2*B290-1)*LN(B290/(1-B290))-((Inputs!$C$63-B290)/(Inputs!$C$64-B290))*(2*Inputs!$C$64-1)*LN(Inputs!$C$64/(1-Inputs!$C$64)))*Inputs!$C$70+Inputs!$C$62</f>
        <v>3094.00180856058</v>
      </c>
      <c r="E290" s="18" t="n">
        <f aca="false">((Inputs!$C$63-B290)/(Inputs!$C$64-B290))*Inputs!$C$68*Inputs!$C$71+((Inputs!$C$63-B290)/(Inputs!$C$64-B290))*Inputs!$C$60+((2*Inputs!$C$63-1)*LN(Inputs!$C$63/(1-Inputs!$C$63))+(((Inputs!$C$63-B290)/(Inputs!$C$64-B290))-1)*(2*B290-1)*LN(B290/(1-B290))-((Inputs!$C$63-B290)/(Inputs!$C$64-B290))*(2*Inputs!$C$64-1)*LN(Inputs!$C$64/(1-Inputs!$C$64)))*Inputs!$C$72+Inputs!$C$62</f>
        <v>4934.30715318852</v>
      </c>
    </row>
    <row r="291" customFormat="false" ht="15" hidden="false" customHeight="false" outlineLevel="0" collapsed="false">
      <c r="B291" s="17" t="n">
        <v>0.00306</v>
      </c>
      <c r="C291" s="18" t="n">
        <f aca="false">((Inputs!$C$63-B291)/(Inputs!$C$64-B291))*Inputs!$C$68*Inputs!$C$59+((Inputs!$C$63-B291)/(Inputs!$C$64-B291))*Inputs!$C$60+((2*Inputs!$C$63-1)*LN(Inputs!$C$63/(1-Inputs!$C$63))+(((Inputs!$C$63-B291)/(Inputs!$C$64-B291))-1)*(2*B291-1)*LN(B291/(1-B291))-((Inputs!$C$63-B291)/(Inputs!$C$64-B291))*(2*Inputs!$C$64-1)*LN(Inputs!$C$64/(1-Inputs!$C$64)))*Inputs!$C$61+Inputs!$C$62</f>
        <v>4172.76971596409</v>
      </c>
      <c r="D291" s="18" t="n">
        <f aca="false">((Inputs!$C$63-B291)/(Inputs!$C$64-B291))*Inputs!$C$68*Inputs!$C$69+((Inputs!$C$63-B291)/(Inputs!$C$64-B291))*Inputs!$C$60+((2*Inputs!$C$63-1)*LN(Inputs!$C$63/(1-Inputs!$C$63))+(((Inputs!$C$63-B291)/(Inputs!$C$64-B291))-1)*(2*B291-1)*LN(B291/(1-B291))-((Inputs!$C$63-B291)/(Inputs!$C$64-B291))*(2*Inputs!$C$64-1)*LN(Inputs!$C$64/(1-Inputs!$C$64)))*Inputs!$C$70+Inputs!$C$62</f>
        <v>3095.87478263075</v>
      </c>
      <c r="E291" s="18" t="n">
        <f aca="false">((Inputs!$C$63-B291)/(Inputs!$C$64-B291))*Inputs!$C$68*Inputs!$C$71+((Inputs!$C$63-B291)/(Inputs!$C$64-B291))*Inputs!$C$60+((2*Inputs!$C$63-1)*LN(Inputs!$C$63/(1-Inputs!$C$63))+(((Inputs!$C$63-B291)/(Inputs!$C$64-B291))-1)*(2*B291-1)*LN(B291/(1-B291))-((Inputs!$C$63-B291)/(Inputs!$C$64-B291))*(2*Inputs!$C$64-1)*LN(Inputs!$C$64/(1-Inputs!$C$64)))*Inputs!$C$72+Inputs!$C$62</f>
        <v>4941.53332107269</v>
      </c>
    </row>
    <row r="292" customFormat="false" ht="15" hidden="false" customHeight="false" outlineLevel="0" collapsed="false">
      <c r="B292" s="17" t="n">
        <v>0.00307</v>
      </c>
      <c r="C292" s="18" t="n">
        <f aca="false">((Inputs!$C$63-B292)/(Inputs!$C$64-B292))*Inputs!$C$68*Inputs!$C$59+((Inputs!$C$63-B292)/(Inputs!$C$64-B292))*Inputs!$C$60+((2*Inputs!$C$63-1)*LN(Inputs!$C$63/(1-Inputs!$C$63))+(((Inputs!$C$63-B292)/(Inputs!$C$64-B292))-1)*(2*B292-1)*LN(B292/(1-B292))-((Inputs!$C$63-B292)/(Inputs!$C$64-B292))*(2*Inputs!$C$64-1)*LN(Inputs!$C$64/(1-Inputs!$C$64)))*Inputs!$C$61+Inputs!$C$62</f>
        <v>4177.07726997802</v>
      </c>
      <c r="D292" s="18" t="n">
        <f aca="false">((Inputs!$C$63-B292)/(Inputs!$C$64-B292))*Inputs!$C$68*Inputs!$C$69+((Inputs!$C$63-B292)/(Inputs!$C$64-B292))*Inputs!$C$60+((2*Inputs!$C$63-1)*LN(Inputs!$C$63/(1-Inputs!$C$63))+(((Inputs!$C$63-B292)/(Inputs!$C$64-B292))-1)*(2*B292-1)*LN(B292/(1-B292))-((Inputs!$C$63-B292)/(Inputs!$C$64-B292))*(2*Inputs!$C$64-1)*LN(Inputs!$C$64/(1-Inputs!$C$64)))*Inputs!$C$70+Inputs!$C$62</f>
        <v>3097.77416106713</v>
      </c>
      <c r="E292" s="18" t="n">
        <f aca="false">((Inputs!$C$63-B292)/(Inputs!$C$64-B292))*Inputs!$C$68*Inputs!$C$71+((Inputs!$C$63-B292)/(Inputs!$C$64-B292))*Inputs!$C$60+((2*Inputs!$C$63-1)*LN(Inputs!$C$63/(1-Inputs!$C$63))+(((Inputs!$C$63-B292)/(Inputs!$C$64-B292))-1)*(2*B292-1)*LN(B292/(1-B292))-((Inputs!$C$63-B292)/(Inputs!$C$64-B292))*(2*Inputs!$C$64-1)*LN(Inputs!$C$64/(1-Inputs!$C$64)))*Inputs!$C$72+Inputs!$C$62</f>
        <v>4948.80735539509</v>
      </c>
    </row>
    <row r="293" customFormat="false" ht="15" hidden="false" customHeight="false" outlineLevel="0" collapsed="false">
      <c r="B293" s="17" t="n">
        <v>0.00308</v>
      </c>
      <c r="C293" s="18" t="n">
        <f aca="false">((Inputs!$C$63-B293)/(Inputs!$C$64-B293))*Inputs!$C$68*Inputs!$C$59+((Inputs!$C$63-B293)/(Inputs!$C$64-B293))*Inputs!$C$60+((2*Inputs!$C$63-1)*LN(Inputs!$C$63/(1-Inputs!$C$63))+(((Inputs!$C$63-B293)/(Inputs!$C$64-B293))-1)*(2*B293-1)*LN(B293/(1-B293))-((Inputs!$C$63-B293)/(Inputs!$C$64-B293))*(2*Inputs!$C$64-1)*LN(Inputs!$C$64/(1-Inputs!$C$64)))*Inputs!$C$61+Inputs!$C$62</f>
        <v>4181.42326479675</v>
      </c>
      <c r="D293" s="18" t="n">
        <f aca="false">((Inputs!$C$63-B293)/(Inputs!$C$64-B293))*Inputs!$C$68*Inputs!$C$69+((Inputs!$C$63-B293)/(Inputs!$C$64-B293))*Inputs!$C$60+((2*Inputs!$C$63-1)*LN(Inputs!$C$63/(1-Inputs!$C$63))+(((Inputs!$C$63-B293)/(Inputs!$C$64-B293))-1)*(2*B293-1)*LN(B293/(1-B293))-((Inputs!$C$63-B293)/(Inputs!$C$64-B293))*(2*Inputs!$C$64-1)*LN(Inputs!$C$64/(1-Inputs!$C$64)))*Inputs!$C$70+Inputs!$C$62</f>
        <v>3099.70002906474</v>
      </c>
      <c r="E293" s="18" t="n">
        <f aca="false">((Inputs!$C$63-B293)/(Inputs!$C$64-B293))*Inputs!$C$68*Inputs!$C$71+((Inputs!$C$63-B293)/(Inputs!$C$64-B293))*Inputs!$C$60+((2*Inputs!$C$63-1)*LN(Inputs!$C$63/(1-Inputs!$C$63))+(((Inputs!$C$63-B293)/(Inputs!$C$64-B293))-1)*(2*B293-1)*LN(B293/(1-B293))-((Inputs!$C$63-B293)/(Inputs!$C$64-B293))*(2*Inputs!$C$64-1)*LN(Inputs!$C$64/(1-Inputs!$C$64)))*Inputs!$C$72+Inputs!$C$62</f>
        <v>4956.129533872</v>
      </c>
    </row>
    <row r="294" customFormat="false" ht="15" hidden="false" customHeight="false" outlineLevel="0" collapsed="false">
      <c r="B294" s="17" t="n">
        <v>0.00309</v>
      </c>
      <c r="C294" s="18" t="n">
        <f aca="false">((Inputs!$C$63-B294)/(Inputs!$C$64-B294))*Inputs!$C$68*Inputs!$C$59+((Inputs!$C$63-B294)/(Inputs!$C$64-B294))*Inputs!$C$60+((2*Inputs!$C$63-1)*LN(Inputs!$C$63/(1-Inputs!$C$63))+(((Inputs!$C$63-B294)/(Inputs!$C$64-B294))-1)*(2*B294-1)*LN(B294/(1-B294))-((Inputs!$C$63-B294)/(Inputs!$C$64-B294))*(2*Inputs!$C$64-1)*LN(Inputs!$C$64/(1-Inputs!$C$64)))*Inputs!$C$61+Inputs!$C$62</f>
        <v>4185.80787673592</v>
      </c>
      <c r="D294" s="18" t="n">
        <f aca="false">((Inputs!$C$63-B294)/(Inputs!$C$64-B294))*Inputs!$C$68*Inputs!$C$69+((Inputs!$C$63-B294)/(Inputs!$C$64-B294))*Inputs!$C$60+((2*Inputs!$C$63-1)*LN(Inputs!$C$63/(1-Inputs!$C$63))+(((Inputs!$C$63-B294)/(Inputs!$C$64-B294))-1)*(2*B294-1)*LN(B294/(1-B294))-((Inputs!$C$63-B294)/(Inputs!$C$64-B294))*(2*Inputs!$C$64-1)*LN(Inputs!$C$64/(1-Inputs!$C$64)))*Inputs!$C$70+Inputs!$C$62</f>
        <v>3101.65247375085</v>
      </c>
      <c r="E294" s="18" t="n">
        <f aca="false">((Inputs!$C$63-B294)/(Inputs!$C$64-B294))*Inputs!$C$68*Inputs!$C$71+((Inputs!$C$63-B294)/(Inputs!$C$64-B294))*Inputs!$C$60+((2*Inputs!$C$63-1)*LN(Inputs!$C$63/(1-Inputs!$C$63))+(((Inputs!$C$63-B294)/(Inputs!$C$64-B294))-1)*(2*B294-1)*LN(B294/(1-B294))-((Inputs!$C$63-B294)/(Inputs!$C$64-B294))*(2*Inputs!$C$64-1)*LN(Inputs!$C$64/(1-Inputs!$C$64)))*Inputs!$C$72+Inputs!$C$62</f>
        <v>4963.50013774862</v>
      </c>
    </row>
    <row r="295" customFormat="false" ht="15" hidden="false" customHeight="false" outlineLevel="0" collapsed="false">
      <c r="B295" s="17" t="n">
        <v>0.0031</v>
      </c>
      <c r="C295" s="18" t="n">
        <f aca="false">((Inputs!$C$63-B295)/(Inputs!$C$64-B295))*Inputs!$C$68*Inputs!$C$59+((Inputs!$C$63-B295)/(Inputs!$C$64-B295))*Inputs!$C$60+((2*Inputs!$C$63-1)*LN(Inputs!$C$63/(1-Inputs!$C$63))+(((Inputs!$C$63-B295)/(Inputs!$C$64-B295))-1)*(2*B295-1)*LN(B295/(1-B295))-((Inputs!$C$63-B295)/(Inputs!$C$64-B295))*(2*Inputs!$C$64-1)*LN(Inputs!$C$64/(1-Inputs!$C$64)))*Inputs!$C$61+Inputs!$C$62</f>
        <v>4190.23128494318</v>
      </c>
      <c r="D295" s="18" t="n">
        <f aca="false">((Inputs!$C$63-B295)/(Inputs!$C$64-B295))*Inputs!$C$68*Inputs!$C$69+((Inputs!$C$63-B295)/(Inputs!$C$64-B295))*Inputs!$C$60+((2*Inputs!$C$63-1)*LN(Inputs!$C$63/(1-Inputs!$C$63))+(((Inputs!$C$63-B295)/(Inputs!$C$64-B295))-1)*(2*B295-1)*LN(B295/(1-B295))-((Inputs!$C$63-B295)/(Inputs!$C$64-B295))*(2*Inputs!$C$64-1)*LN(Inputs!$C$64/(1-Inputs!$C$64)))*Inputs!$C$70+Inputs!$C$62</f>
        <v>3103.63158419505</v>
      </c>
      <c r="E295" s="18" t="n">
        <f aca="false">((Inputs!$C$63-B295)/(Inputs!$C$64-B295))*Inputs!$C$68*Inputs!$C$71+((Inputs!$C$63-B295)/(Inputs!$C$64-B295))*Inputs!$C$60+((2*Inputs!$C$63-1)*LN(Inputs!$C$63/(1-Inputs!$C$63))+(((Inputs!$C$63-B295)/(Inputs!$C$64-B295))-1)*(2*B295-1)*LN(B295/(1-B295))-((Inputs!$C$63-B295)/(Inputs!$C$64-B295))*(2*Inputs!$C$64-1)*LN(Inputs!$C$64/(1-Inputs!$C$64)))*Inputs!$C$72+Inputs!$C$62</f>
        <v>4970.91945183315</v>
      </c>
    </row>
    <row r="296" customFormat="false" ht="15" hidden="false" customHeight="false" outlineLevel="0" collapsed="false">
      <c r="B296" s="17" t="n">
        <v>0.00311</v>
      </c>
      <c r="C296" s="18" t="n">
        <f aca="false">((Inputs!$C$63-B296)/(Inputs!$C$64-B296))*Inputs!$C$68*Inputs!$C$59+((Inputs!$C$63-B296)/(Inputs!$C$64-B296))*Inputs!$C$60+((2*Inputs!$C$63-1)*LN(Inputs!$C$63/(1-Inputs!$C$63))+(((Inputs!$C$63-B296)/(Inputs!$C$64-B296))-1)*(2*B296-1)*LN(B296/(1-B296))-((Inputs!$C$63-B296)/(Inputs!$C$64-B296))*(2*Inputs!$C$64-1)*LN(Inputs!$C$64/(1-Inputs!$C$64)))*Inputs!$C$61+Inputs!$C$62</f>
        <v>4194.69367141965</v>
      </c>
      <c r="D296" s="18" t="n">
        <f aca="false">((Inputs!$C$63-B296)/(Inputs!$C$64-B296))*Inputs!$C$68*Inputs!$C$69+((Inputs!$C$63-B296)/(Inputs!$C$64-B296))*Inputs!$C$60+((2*Inputs!$C$63-1)*LN(Inputs!$C$63/(1-Inputs!$C$63))+(((Inputs!$C$63-B296)/(Inputs!$C$64-B296))-1)*(2*B296-1)*LN(B296/(1-B296))-((Inputs!$C$63-B296)/(Inputs!$C$64-B296))*(2*Inputs!$C$64-1)*LN(Inputs!$C$64/(1-Inputs!$C$64)))*Inputs!$C$70+Inputs!$C$62</f>
        <v>3105.63745141965</v>
      </c>
      <c r="E296" s="18" t="n">
        <f aca="false">((Inputs!$C$63-B296)/(Inputs!$C$64-B296))*Inputs!$C$68*Inputs!$C$71+((Inputs!$C$63-B296)/(Inputs!$C$64-B296))*Inputs!$C$60+((2*Inputs!$C$63-1)*LN(Inputs!$C$63/(1-Inputs!$C$63))+(((Inputs!$C$63-B296)/(Inputs!$C$64-B296))-1)*(2*B296-1)*LN(B296/(1-B296))-((Inputs!$C$63-B296)/(Inputs!$C$64-B296))*(2*Inputs!$C$64-1)*LN(Inputs!$C$64/(1-Inputs!$C$64)))*Inputs!$C$72+Inputs!$C$62</f>
        <v>4978.38776453152</v>
      </c>
    </row>
    <row r="297" customFormat="false" ht="15" hidden="false" customHeight="false" outlineLevel="0" collapsed="false">
      <c r="B297" s="17" t="n">
        <v>0.00312</v>
      </c>
      <c r="C297" s="18" t="n">
        <f aca="false">((Inputs!$C$63-B297)/(Inputs!$C$64-B297))*Inputs!$C$68*Inputs!$C$59+((Inputs!$C$63-B297)/(Inputs!$C$64-B297))*Inputs!$C$60+((2*Inputs!$C$63-1)*LN(Inputs!$C$63/(1-Inputs!$C$63))+(((Inputs!$C$63-B297)/(Inputs!$C$64-B297))-1)*(2*B297-1)*LN(B297/(1-B297))-((Inputs!$C$63-B297)/(Inputs!$C$64-B297))*(2*Inputs!$C$64-1)*LN(Inputs!$C$64/(1-Inputs!$C$64)))*Inputs!$C$61+Inputs!$C$62</f>
        <v>4199.19522104211</v>
      </c>
      <c r="D297" s="18" t="n">
        <f aca="false">((Inputs!$C$63-B297)/(Inputs!$C$64-B297))*Inputs!$C$68*Inputs!$C$69+((Inputs!$C$63-B297)/(Inputs!$C$64-B297))*Inputs!$C$60+((2*Inputs!$C$63-1)*LN(Inputs!$C$63/(1-Inputs!$C$63))+(((Inputs!$C$63-B297)/(Inputs!$C$64-B297))-1)*(2*B297-1)*LN(B297/(1-B297))-((Inputs!$C$63-B297)/(Inputs!$C$64-B297))*(2*Inputs!$C$64-1)*LN(Inputs!$C$64/(1-Inputs!$C$64)))*Inputs!$C$70+Inputs!$C$62</f>
        <v>3107.67016841053</v>
      </c>
      <c r="E297" s="18" t="n">
        <f aca="false">((Inputs!$C$63-B297)/(Inputs!$C$64-B297))*Inputs!$C$68*Inputs!$C$71+((Inputs!$C$63-B297)/(Inputs!$C$64-B297))*Inputs!$C$60+((2*Inputs!$C$63-1)*LN(Inputs!$C$63/(1-Inputs!$C$63))+(((Inputs!$C$63-B297)/(Inputs!$C$64-B297))-1)*(2*B297-1)*LN(B297/(1-B297))-((Inputs!$C$63-B297)/(Inputs!$C$64-B297))*(2*Inputs!$C$64-1)*LN(Inputs!$C$64/(1-Inputs!$C$64)))*Inputs!$C$72+Inputs!$C$62</f>
        <v>4985.90536788289</v>
      </c>
    </row>
    <row r="298" customFormat="false" ht="15" hidden="false" customHeight="false" outlineLevel="0" collapsed="false">
      <c r="B298" s="17" t="n">
        <v>0.00313</v>
      </c>
      <c r="C298" s="18" t="n">
        <f aca="false">((Inputs!$C$63-B298)/(Inputs!$C$64-B298))*Inputs!$C$68*Inputs!$C$59+((Inputs!$C$63-B298)/(Inputs!$C$64-B298))*Inputs!$C$60+((2*Inputs!$C$63-1)*LN(Inputs!$C$63/(1-Inputs!$C$63))+(((Inputs!$C$63-B298)/(Inputs!$C$64-B298))-1)*(2*B298-1)*LN(B298/(1-B298))-((Inputs!$C$63-B298)/(Inputs!$C$64-B298))*(2*Inputs!$C$64-1)*LN(Inputs!$C$64/(1-Inputs!$C$64)))*Inputs!$C$61+Inputs!$C$62</f>
        <v>4203.73612158555</v>
      </c>
      <c r="D298" s="18" t="n">
        <f aca="false">((Inputs!$C$63-B298)/(Inputs!$C$64-B298))*Inputs!$C$68*Inputs!$C$69+((Inputs!$C$63-B298)/(Inputs!$C$64-B298))*Inputs!$C$60+((2*Inputs!$C$63-1)*LN(Inputs!$C$63/(1-Inputs!$C$63))+(((Inputs!$C$63-B298)/(Inputs!$C$64-B298))-1)*(2*B298-1)*LN(B298/(1-B298))-((Inputs!$C$63-B298)/(Inputs!$C$64-B298))*(2*Inputs!$C$64-1)*LN(Inputs!$C$64/(1-Inputs!$C$64)))*Inputs!$C$70+Inputs!$C$62</f>
        <v>3109.72983012827</v>
      </c>
      <c r="E298" s="18" t="n">
        <f aca="false">((Inputs!$C$63-B298)/(Inputs!$C$64-B298))*Inputs!$C$68*Inputs!$C$71+((Inputs!$C$63-B298)/(Inputs!$C$64-B298))*Inputs!$C$60+((2*Inputs!$C$63-1)*LN(Inputs!$C$63/(1-Inputs!$C$63))+(((Inputs!$C$63-B298)/(Inputs!$C$64-B298))-1)*(2*B298-1)*LN(B298/(1-B298))-((Inputs!$C$63-B298)/(Inputs!$C$64-B298))*(2*Inputs!$C$64-1)*LN(Inputs!$C$64/(1-Inputs!$C$64)))*Inputs!$C$72+Inputs!$C$62</f>
        <v>4993.47255759571</v>
      </c>
    </row>
    <row r="299" customFormat="false" ht="15" hidden="false" customHeight="false" outlineLevel="0" collapsed="false">
      <c r="B299" s="17" t="n">
        <v>0.00314</v>
      </c>
      <c r="C299" s="18" t="n">
        <f aca="false">((Inputs!$C$63-B299)/(Inputs!$C$64-B299))*Inputs!$C$68*Inputs!$C$59+((Inputs!$C$63-B299)/(Inputs!$C$64-B299))*Inputs!$C$60+((2*Inputs!$C$63-1)*LN(Inputs!$C$63/(1-Inputs!$C$63))+(((Inputs!$C$63-B299)/(Inputs!$C$64-B299))-1)*(2*B299-1)*LN(B299/(1-B299))-((Inputs!$C$63-B299)/(Inputs!$C$64-B299))*(2*Inputs!$C$64-1)*LN(Inputs!$C$64/(1-Inputs!$C$64)))*Inputs!$C$61+Inputs!$C$62</f>
        <v>4208.31656374644</v>
      </c>
      <c r="D299" s="18" t="n">
        <f aca="false">((Inputs!$C$63-B299)/(Inputs!$C$64-B299))*Inputs!$C$68*Inputs!$C$69+((Inputs!$C$63-B299)/(Inputs!$C$64-B299))*Inputs!$C$60+((2*Inputs!$C$63-1)*LN(Inputs!$C$63/(1-Inputs!$C$63))+(((Inputs!$C$63-B299)/(Inputs!$C$64-B299))-1)*(2*B299-1)*LN(B299/(1-B299))-((Inputs!$C$63-B299)/(Inputs!$C$64-B299))*(2*Inputs!$C$64-1)*LN(Inputs!$C$64/(1-Inputs!$C$64)))*Inputs!$C$70+Inputs!$C$62</f>
        <v>3111.81653351974</v>
      </c>
      <c r="E299" s="18" t="n">
        <f aca="false">((Inputs!$C$63-B299)/(Inputs!$C$64-B299))*Inputs!$C$68*Inputs!$C$71+((Inputs!$C$63-B299)/(Inputs!$C$64-B299))*Inputs!$C$60+((2*Inputs!$C$63-1)*LN(Inputs!$C$63/(1-Inputs!$C$63))+(((Inputs!$C$63-B299)/(Inputs!$C$64-B299))-1)*(2*B299-1)*LN(B299/(1-B299))-((Inputs!$C$63-B299)/(Inputs!$C$64-B299))*(2*Inputs!$C$64-1)*LN(Inputs!$C$64/(1-Inputs!$C$64)))*Inputs!$C$72+Inputs!$C$62</f>
        <v>5001.08963308461</v>
      </c>
    </row>
    <row r="300" customFormat="false" ht="15" hidden="false" customHeight="false" outlineLevel="0" collapsed="false">
      <c r="B300" s="17" t="n">
        <v>0.00315</v>
      </c>
      <c r="C300" s="18" t="n">
        <f aca="false">((Inputs!$C$63-B300)/(Inputs!$C$64-B300))*Inputs!$C$68*Inputs!$C$59+((Inputs!$C$63-B300)/(Inputs!$C$64-B300))*Inputs!$C$60+((2*Inputs!$C$63-1)*LN(Inputs!$C$63/(1-Inputs!$C$63))+(((Inputs!$C$63-B300)/(Inputs!$C$64-B300))-1)*(2*B300-1)*LN(B300/(1-B300))-((Inputs!$C$63-B300)/(Inputs!$C$64-B300))*(2*Inputs!$C$64-1)*LN(Inputs!$C$64/(1-Inputs!$C$64)))*Inputs!$C$61+Inputs!$C$62</f>
        <v>4212.93674116644</v>
      </c>
      <c r="D300" s="18" t="n">
        <f aca="false">((Inputs!$C$63-B300)/(Inputs!$C$64-B300))*Inputs!$C$68*Inputs!$C$69+((Inputs!$C$63-B300)/(Inputs!$C$64-B300))*Inputs!$C$60+((2*Inputs!$C$63-1)*LN(Inputs!$C$63/(1-Inputs!$C$63))+(((Inputs!$C$63-B300)/(Inputs!$C$64-B300))-1)*(2*B300-1)*LN(B300/(1-B300))-((Inputs!$C$63-B300)/(Inputs!$C$64-B300))*(2*Inputs!$C$64-1)*LN(Inputs!$C$64/(1-Inputs!$C$64)))*Inputs!$C$70+Inputs!$C$62</f>
        <v>3113.93037753008</v>
      </c>
      <c r="E300" s="18" t="n">
        <f aca="false">((Inputs!$C$63-B300)/(Inputs!$C$64-B300))*Inputs!$C$68*Inputs!$C$71+((Inputs!$C$63-B300)/(Inputs!$C$64-B300))*Inputs!$C$60+((2*Inputs!$C$63-1)*LN(Inputs!$C$63/(1-Inputs!$C$63))+(((Inputs!$C$63-B300)/(Inputs!$C$64-B300))-1)*(2*B300-1)*LN(B300/(1-B300))-((Inputs!$C$63-B300)/(Inputs!$C$64-B300))*(2*Inputs!$C$64-1)*LN(Inputs!$C$64/(1-Inputs!$C$64)))*Inputs!$C$72+Inputs!$C$62</f>
        <v>5008.75689750787</v>
      </c>
    </row>
    <row r="301" customFormat="false" ht="15" hidden="false" customHeight="false" outlineLevel="0" collapsed="false">
      <c r="B301" s="17" t="n">
        <v>0.00316</v>
      </c>
      <c r="C301" s="18" t="n">
        <f aca="false">((Inputs!$C$63-B301)/(Inputs!$C$64-B301))*Inputs!$C$68*Inputs!$C$59+((Inputs!$C$63-B301)/(Inputs!$C$64-B301))*Inputs!$C$60+((2*Inputs!$C$63-1)*LN(Inputs!$C$63/(1-Inputs!$C$63))+(((Inputs!$C$63-B301)/(Inputs!$C$64-B301))-1)*(2*B301-1)*LN(B301/(1-B301))-((Inputs!$C$63-B301)/(Inputs!$C$64-B301))*(2*Inputs!$C$64-1)*LN(Inputs!$C$64/(1-Inputs!$C$64)))*Inputs!$C$61+Inputs!$C$62</f>
        <v>4217.59685045682</v>
      </c>
      <c r="D301" s="18" t="n">
        <f aca="false">((Inputs!$C$63-B301)/(Inputs!$C$64-B301))*Inputs!$C$68*Inputs!$C$69+((Inputs!$C$63-B301)/(Inputs!$C$64-B301))*Inputs!$C$60+((2*Inputs!$C$63-1)*LN(Inputs!$C$63/(1-Inputs!$C$63))+(((Inputs!$C$63-B301)/(Inputs!$C$64-B301))-1)*(2*B301-1)*LN(B301/(1-B301))-((Inputs!$C$63-B301)/(Inputs!$C$64-B301))*(2*Inputs!$C$64-1)*LN(Inputs!$C$64/(1-Inputs!$C$64)))*Inputs!$C$70+Inputs!$C$62</f>
        <v>3116.07146311504</v>
      </c>
      <c r="E301" s="18" t="n">
        <f aca="false">((Inputs!$C$63-B301)/(Inputs!$C$64-B301))*Inputs!$C$68*Inputs!$C$71+((Inputs!$C$63-B301)/(Inputs!$C$64-B301))*Inputs!$C$60+((2*Inputs!$C$63-1)*LN(Inputs!$C$63/(1-Inputs!$C$63))+(((Inputs!$C$63-B301)/(Inputs!$C$64-B301))-1)*(2*B301-1)*LN(B301/(1-B301))-((Inputs!$C$63-B301)/(Inputs!$C$64-B301))*(2*Inputs!$C$64-1)*LN(Inputs!$C$64/(1-Inputs!$C$64)))*Inputs!$C$72+Inputs!$C$62</f>
        <v>5016.47465780571</v>
      </c>
    </row>
    <row r="302" customFormat="false" ht="15" hidden="false" customHeight="false" outlineLevel="0" collapsed="false">
      <c r="B302" s="17" t="n">
        <v>0.00317</v>
      </c>
      <c r="C302" s="18" t="n">
        <f aca="false">((Inputs!$C$63-B302)/(Inputs!$C$64-B302))*Inputs!$C$68*Inputs!$C$59+((Inputs!$C$63-B302)/(Inputs!$C$64-B302))*Inputs!$C$60+((2*Inputs!$C$63-1)*LN(Inputs!$C$63/(1-Inputs!$C$63))+(((Inputs!$C$63-B302)/(Inputs!$C$64-B302))-1)*(2*B302-1)*LN(B302/(1-B302))-((Inputs!$C$63-B302)/(Inputs!$C$64-B302))*(2*Inputs!$C$64-1)*LN(Inputs!$C$64/(1-Inputs!$C$64)))*Inputs!$C$61+Inputs!$C$62</f>
        <v>4222.29709122327</v>
      </c>
      <c r="D302" s="18" t="n">
        <f aca="false">((Inputs!$C$63-B302)/(Inputs!$C$64-B302))*Inputs!$C$68*Inputs!$C$69+((Inputs!$C$63-B302)/(Inputs!$C$64-B302))*Inputs!$C$60+((2*Inputs!$C$63-1)*LN(Inputs!$C$63/(1-Inputs!$C$63))+(((Inputs!$C$63-B302)/(Inputs!$C$64-B302))-1)*(2*B302-1)*LN(B302/(1-B302))-((Inputs!$C$63-B302)/(Inputs!$C$64-B302))*(2*Inputs!$C$64-1)*LN(Inputs!$C$64/(1-Inputs!$C$64)))*Inputs!$C$70+Inputs!$C$62</f>
        <v>3118.23989325373</v>
      </c>
      <c r="E302" s="18" t="n">
        <f aca="false">((Inputs!$C$63-B302)/(Inputs!$C$64-B302))*Inputs!$C$68*Inputs!$C$71+((Inputs!$C$63-B302)/(Inputs!$C$64-B302))*Inputs!$C$60+((2*Inputs!$C$63-1)*LN(Inputs!$C$63/(1-Inputs!$C$63))+(((Inputs!$C$63-B302)/(Inputs!$C$64-B302))-1)*(2*B302-1)*LN(B302/(1-B302))-((Inputs!$C$63-B302)/(Inputs!$C$64-B302))*(2*Inputs!$C$64-1)*LN(Inputs!$C$64/(1-Inputs!$C$64)))*Inputs!$C$72+Inputs!$C$62</f>
        <v>5024.24322473927</v>
      </c>
    </row>
    <row r="303" customFormat="false" ht="15" hidden="false" customHeight="false" outlineLevel="0" collapsed="false">
      <c r="B303" s="17" t="n">
        <v>0.00318</v>
      </c>
      <c r="C303" s="18" t="n">
        <f aca="false">((Inputs!$C$63-B303)/(Inputs!$C$64-B303))*Inputs!$C$68*Inputs!$C$59+((Inputs!$C$63-B303)/(Inputs!$C$64-B303))*Inputs!$C$60+((2*Inputs!$C$63-1)*LN(Inputs!$C$63/(1-Inputs!$C$63))+(((Inputs!$C$63-B303)/(Inputs!$C$64-B303))-1)*(2*B303-1)*LN(B303/(1-B303))-((Inputs!$C$63-B303)/(Inputs!$C$64-B303))*(2*Inputs!$C$64-1)*LN(Inputs!$C$64/(1-Inputs!$C$64)))*Inputs!$C$61+Inputs!$C$62</f>
        <v>4227.03766609147</v>
      </c>
      <c r="D303" s="18" t="n">
        <f aca="false">((Inputs!$C$63-B303)/(Inputs!$C$64-B303))*Inputs!$C$68*Inputs!$C$69+((Inputs!$C$63-B303)/(Inputs!$C$64-B303))*Inputs!$C$60+((2*Inputs!$C$63-1)*LN(Inputs!$C$63/(1-Inputs!$C$63))+(((Inputs!$C$63-B303)/(Inputs!$C$64-B303))-1)*(2*B303-1)*LN(B303/(1-B303))-((Inputs!$C$63-B303)/(Inputs!$C$64-B303))*(2*Inputs!$C$64-1)*LN(Inputs!$C$64/(1-Inputs!$C$64)))*Inputs!$C$70+Inputs!$C$62</f>
        <v>3120.4357729617</v>
      </c>
      <c r="E303" s="18" t="n">
        <f aca="false">((Inputs!$C$63-B303)/(Inputs!$C$64-B303))*Inputs!$C$68*Inputs!$C$71+((Inputs!$C$63-B303)/(Inputs!$C$64-B303))*Inputs!$C$60+((2*Inputs!$C$63-1)*LN(Inputs!$C$63/(1-Inputs!$C$63))+(((Inputs!$C$63-B303)/(Inputs!$C$64-B303))-1)*(2*B303-1)*LN(B303/(1-B303))-((Inputs!$C$63-B303)/(Inputs!$C$64-B303))*(2*Inputs!$C$64-1)*LN(Inputs!$C$64/(1-Inputs!$C$64)))*Inputs!$C$72+Inputs!$C$62</f>
        <v>5032.06291293031</v>
      </c>
    </row>
    <row r="304" customFormat="false" ht="15" hidden="false" customHeight="false" outlineLevel="0" collapsed="false">
      <c r="B304" s="17" t="n">
        <v>0.00319</v>
      </c>
      <c r="C304" s="18" t="n">
        <f aca="false">((Inputs!$C$63-B304)/(Inputs!$C$64-B304))*Inputs!$C$68*Inputs!$C$59+((Inputs!$C$63-B304)/(Inputs!$C$64-B304))*Inputs!$C$60+((2*Inputs!$C$63-1)*LN(Inputs!$C$63/(1-Inputs!$C$63))+(((Inputs!$C$63-B304)/(Inputs!$C$64-B304))-1)*(2*B304-1)*LN(B304/(1-B304))-((Inputs!$C$63-B304)/(Inputs!$C$64-B304))*(2*Inputs!$C$64-1)*LN(Inputs!$C$64/(1-Inputs!$C$64)))*Inputs!$C$61+Inputs!$C$62</f>
        <v>4231.81878073315</v>
      </c>
      <c r="D304" s="18" t="n">
        <f aca="false">((Inputs!$C$63-B304)/(Inputs!$C$64-B304))*Inputs!$C$68*Inputs!$C$69+((Inputs!$C$63-B304)/(Inputs!$C$64-B304))*Inputs!$C$60+((2*Inputs!$C$63-1)*LN(Inputs!$C$63/(1-Inputs!$C$63))+(((Inputs!$C$63-B304)/(Inputs!$C$64-B304))-1)*(2*B304-1)*LN(B304/(1-B304))-((Inputs!$C$63-B304)/(Inputs!$C$64-B304))*(2*Inputs!$C$64-1)*LN(Inputs!$C$64/(1-Inputs!$C$64)))*Inputs!$C$70+Inputs!$C$62</f>
        <v>3122.65920930458</v>
      </c>
      <c r="E304" s="18" t="n">
        <f aca="false">((Inputs!$C$63-B304)/(Inputs!$C$64-B304))*Inputs!$C$68*Inputs!$C$71+((Inputs!$C$63-B304)/(Inputs!$C$64-B304))*Inputs!$C$60+((2*Inputs!$C$63-1)*LN(Inputs!$C$63/(1-Inputs!$C$63))+(((Inputs!$C$63-B304)/(Inputs!$C$64-B304))-1)*(2*B304-1)*LN(B304/(1-B304))-((Inputs!$C$63-B304)/(Inputs!$C$64-B304))*(2*Inputs!$C$64-1)*LN(Inputs!$C$64/(1-Inputs!$C$64)))*Inputs!$C$72+Inputs!$C$62</f>
        <v>5039.93404090167</v>
      </c>
    </row>
    <row r="305" customFormat="false" ht="15" hidden="false" customHeight="false" outlineLevel="0" collapsed="false">
      <c r="B305" s="17" t="n">
        <v>0.0032</v>
      </c>
      <c r="C305" s="18" t="n">
        <f aca="false">((Inputs!$C$63-B305)/(Inputs!$C$64-B305))*Inputs!$C$68*Inputs!$C$59+((Inputs!$C$63-B305)/(Inputs!$C$64-B305))*Inputs!$C$60+((2*Inputs!$C$63-1)*LN(Inputs!$C$63/(1-Inputs!$C$63))+(((Inputs!$C$63-B305)/(Inputs!$C$64-B305))-1)*(2*B305-1)*LN(B305/(1-B305))-((Inputs!$C$63-B305)/(Inputs!$C$64-B305))*(2*Inputs!$C$64-1)*LN(Inputs!$C$64/(1-Inputs!$C$64)))*Inputs!$C$61+Inputs!$C$62</f>
        <v>4236.64064389274</v>
      </c>
      <c r="D305" s="18" t="n">
        <f aca="false">((Inputs!$C$63-B305)/(Inputs!$C$64-B305))*Inputs!$C$68*Inputs!$C$69+((Inputs!$C$63-B305)/(Inputs!$C$64-B305))*Inputs!$C$60+((2*Inputs!$C$63-1)*LN(Inputs!$C$63/(1-Inputs!$C$63))+(((Inputs!$C$63-B305)/(Inputs!$C$64-B305))-1)*(2*B305-1)*LN(B305/(1-B305))-((Inputs!$C$63-B305)/(Inputs!$C$64-B305))*(2*Inputs!$C$64-1)*LN(Inputs!$C$64/(1-Inputs!$C$64)))*Inputs!$C$70+Inputs!$C$62</f>
        <v>3124.91031141192</v>
      </c>
      <c r="E305" s="18" t="n">
        <f aca="false">((Inputs!$C$63-B305)/(Inputs!$C$64-B305))*Inputs!$C$68*Inputs!$C$71+((Inputs!$C$63-B305)/(Inputs!$C$64-B305))*Inputs!$C$60+((2*Inputs!$C$63-1)*LN(Inputs!$C$63/(1-Inputs!$C$63))+(((Inputs!$C$63-B305)/(Inputs!$C$64-B305))-1)*(2*B305-1)*LN(B305/(1-B305))-((Inputs!$C$63-B305)/(Inputs!$C$64-B305))*(2*Inputs!$C$64-1)*LN(Inputs!$C$64/(1-Inputs!$C$64)))*Inputs!$C$72+Inputs!$C$62</f>
        <v>5047.85693111851</v>
      </c>
    </row>
    <row r="306" customFormat="false" ht="15" hidden="false" customHeight="false" outlineLevel="0" collapsed="false">
      <c r="B306" s="17" t="n">
        <v>0.00321</v>
      </c>
      <c r="C306" s="18" t="n">
        <f aca="false">((Inputs!$C$63-B306)/(Inputs!$C$64-B306))*Inputs!$C$68*Inputs!$C$59+((Inputs!$C$63-B306)/(Inputs!$C$64-B306))*Inputs!$C$60+((2*Inputs!$C$63-1)*LN(Inputs!$C$63/(1-Inputs!$C$63))+(((Inputs!$C$63-B306)/(Inputs!$C$64-B306))-1)*(2*B306-1)*LN(B306/(1-B306))-((Inputs!$C$63-B306)/(Inputs!$C$64-B306))*(2*Inputs!$C$64-1)*LN(Inputs!$C$64/(1-Inputs!$C$64)))*Inputs!$C$61+Inputs!$C$62</f>
        <v>4241.5034674147</v>
      </c>
      <c r="D306" s="18" t="n">
        <f aca="false">((Inputs!$C$63-B306)/(Inputs!$C$64-B306))*Inputs!$C$68*Inputs!$C$69+((Inputs!$C$63-B306)/(Inputs!$C$64-B306))*Inputs!$C$60+((2*Inputs!$C$63-1)*LN(Inputs!$C$63/(1-Inputs!$C$63))+(((Inputs!$C$63-B306)/(Inputs!$C$64-B306))-1)*(2*B306-1)*LN(B306/(1-B306))-((Inputs!$C$63-B306)/(Inputs!$C$64-B306))*(2*Inputs!$C$64-1)*LN(Inputs!$C$64/(1-Inputs!$C$64)))*Inputs!$C$70+Inputs!$C$62</f>
        <v>3127.18919049162</v>
      </c>
      <c r="E306" s="18" t="n">
        <f aca="false">((Inputs!$C$63-B306)/(Inputs!$C$64-B306))*Inputs!$C$68*Inputs!$C$71+((Inputs!$C$63-B306)/(Inputs!$C$64-B306))*Inputs!$C$60+((2*Inputs!$C$63-1)*LN(Inputs!$C$63/(1-Inputs!$C$63))+(((Inputs!$C$63-B306)/(Inputs!$C$64-B306))-1)*(2*B306-1)*LN(B306/(1-B306))-((Inputs!$C$63-B306)/(Inputs!$C$64-B306))*(2*Inputs!$C$64-1)*LN(Inputs!$C$64/(1-Inputs!$C$64)))*Inputs!$C$72+Inputs!$C$62</f>
        <v>5055.83191003029</v>
      </c>
    </row>
    <row r="307" customFormat="false" ht="15" hidden="false" customHeight="false" outlineLevel="0" collapsed="false">
      <c r="B307" s="17" t="n">
        <v>0.00322</v>
      </c>
      <c r="C307" s="18" t="n">
        <f aca="false">((Inputs!$C$63-B307)/(Inputs!$C$64-B307))*Inputs!$C$68*Inputs!$C$59+((Inputs!$C$63-B307)/(Inputs!$C$64-B307))*Inputs!$C$60+((2*Inputs!$C$63-1)*LN(Inputs!$C$63/(1-Inputs!$C$63))+(((Inputs!$C$63-B307)/(Inputs!$C$64-B307))-1)*(2*B307-1)*LN(B307/(1-B307))-((Inputs!$C$63-B307)/(Inputs!$C$64-B307))*(2*Inputs!$C$64-1)*LN(Inputs!$C$64/(1-Inputs!$C$64)))*Inputs!$C$61+Inputs!$C$62</f>
        <v>4246.40746627137</v>
      </c>
      <c r="D307" s="18" t="n">
        <f aca="false">((Inputs!$C$63-B307)/(Inputs!$C$64-B307))*Inputs!$C$68*Inputs!$C$69+((Inputs!$C$63-B307)/(Inputs!$C$64-B307))*Inputs!$C$60+((2*Inputs!$C$63-1)*LN(Inputs!$C$63/(1-Inputs!$C$63))+(((Inputs!$C$63-B307)/(Inputs!$C$64-B307))-1)*(2*B307-1)*LN(B307/(1-B307))-((Inputs!$C$63-B307)/(Inputs!$C$64-B307))*(2*Inputs!$C$64-1)*LN(Inputs!$C$64/(1-Inputs!$C$64)))*Inputs!$C$70+Inputs!$C$62</f>
        <v>3129.49595984463</v>
      </c>
      <c r="E307" s="18" t="n">
        <f aca="false">((Inputs!$C$63-B307)/(Inputs!$C$64-B307))*Inputs!$C$68*Inputs!$C$71+((Inputs!$C$63-B307)/(Inputs!$C$64-B307))*Inputs!$C$60+((2*Inputs!$C$63-1)*LN(Inputs!$C$63/(1-Inputs!$C$63))+(((Inputs!$C$63-B307)/(Inputs!$C$64-B307))-1)*(2*B307-1)*LN(B307/(1-B307))-((Inputs!$C$63-B307)/(Inputs!$C$64-B307))*(2*Inputs!$C$64-1)*LN(Inputs!$C$64/(1-Inputs!$C$64)))*Inputs!$C$72+Inputs!$C$62</f>
        <v>5063.85930811352</v>
      </c>
    </row>
    <row r="308" customFormat="false" ht="15" hidden="false" customHeight="false" outlineLevel="0" collapsed="false">
      <c r="B308" s="17" t="n">
        <v>0.00323</v>
      </c>
      <c r="C308" s="18" t="n">
        <f aca="false">((Inputs!$C$63-B308)/(Inputs!$C$64-B308))*Inputs!$C$68*Inputs!$C$59+((Inputs!$C$63-B308)/(Inputs!$C$64-B308))*Inputs!$C$60+((2*Inputs!$C$63-1)*LN(Inputs!$C$63/(1-Inputs!$C$63))+(((Inputs!$C$63-B308)/(Inputs!$C$64-B308))-1)*(2*B308-1)*LN(B308/(1-B308))-((Inputs!$C$63-B308)/(Inputs!$C$64-B308))*(2*Inputs!$C$64-1)*LN(Inputs!$C$64/(1-Inputs!$C$64)))*Inputs!$C$61+Inputs!$C$62</f>
        <v>4251.35285859148</v>
      </c>
      <c r="D308" s="18" t="n">
        <f aca="false">((Inputs!$C$63-B308)/(Inputs!$C$64-B308))*Inputs!$C$68*Inputs!$C$69+((Inputs!$C$63-B308)/(Inputs!$C$64-B308))*Inputs!$C$60+((2*Inputs!$C$63-1)*LN(Inputs!$C$63/(1-Inputs!$C$63))+(((Inputs!$C$63-B308)/(Inputs!$C$64-B308))-1)*(2*B308-1)*LN(B308/(1-B308))-((Inputs!$C$63-B308)/(Inputs!$C$64-B308))*(2*Inputs!$C$64-1)*LN(Inputs!$C$64/(1-Inputs!$C$64)))*Inputs!$C$70+Inputs!$C$62</f>
        <v>3131.83073488014</v>
      </c>
      <c r="E308" s="18" t="n">
        <f aca="false">((Inputs!$C$63-B308)/(Inputs!$C$64-B308))*Inputs!$C$68*Inputs!$C$71+((Inputs!$C$63-B308)/(Inputs!$C$64-B308))*Inputs!$C$60+((2*Inputs!$C$63-1)*LN(Inputs!$C$63/(1-Inputs!$C$63))+(((Inputs!$C$63-B308)/(Inputs!$C$64-B308))-1)*(2*B308-1)*LN(B308/(1-B308))-((Inputs!$C$63-B308)/(Inputs!$C$64-B308))*(2*Inputs!$C$64-1)*LN(Inputs!$C$64/(1-Inputs!$C$64)))*Inputs!$C$72+Inputs!$C$62</f>
        <v>5071.93945991539</v>
      </c>
    </row>
    <row r="309" customFormat="false" ht="15" hidden="false" customHeight="false" outlineLevel="0" collapsed="false">
      <c r="B309" s="17" t="n">
        <v>0.00324</v>
      </c>
      <c r="C309" s="18" t="n">
        <f aca="false">((Inputs!$C$63-B309)/(Inputs!$C$64-B309))*Inputs!$C$68*Inputs!$C$59+((Inputs!$C$63-B309)/(Inputs!$C$64-B309))*Inputs!$C$60+((2*Inputs!$C$63-1)*LN(Inputs!$C$63/(1-Inputs!$C$63))+(((Inputs!$C$63-B309)/(Inputs!$C$64-B309))-1)*(2*B309-1)*LN(B309/(1-B309))-((Inputs!$C$63-B309)/(Inputs!$C$64-B309))*(2*Inputs!$C$64-1)*LN(Inputs!$C$64/(1-Inputs!$C$64)))*Inputs!$C$61+Inputs!$C$62</f>
        <v>4256.3398656893</v>
      </c>
      <c r="D309" s="18" t="n">
        <f aca="false">((Inputs!$C$63-B309)/(Inputs!$C$64-B309))*Inputs!$C$68*Inputs!$C$69+((Inputs!$C$63-B309)/(Inputs!$C$64-B309))*Inputs!$C$60+((2*Inputs!$C$63-1)*LN(Inputs!$C$63/(1-Inputs!$C$63))+(((Inputs!$C$63-B309)/(Inputs!$C$64-B309))-1)*(2*B309-1)*LN(B309/(1-B309))-((Inputs!$C$63-B309)/(Inputs!$C$64-B309))*(2*Inputs!$C$64-1)*LN(Inputs!$C$64/(1-Inputs!$C$64)))*Inputs!$C$70+Inputs!$C$62</f>
        <v>3134.19363313116</v>
      </c>
      <c r="E309" s="18" t="n">
        <f aca="false">((Inputs!$C$63-B309)/(Inputs!$C$64-B309))*Inputs!$C$68*Inputs!$C$71+((Inputs!$C$63-B309)/(Inputs!$C$64-B309))*Inputs!$C$60+((2*Inputs!$C$63-1)*LN(Inputs!$C$63/(1-Inputs!$C$63))+(((Inputs!$C$63-B309)/(Inputs!$C$64-B309))-1)*(2*B309-1)*LN(B309/(1-B309))-((Inputs!$C$63-B309)/(Inputs!$C$64-B309))*(2*Inputs!$C$64-1)*LN(Inputs!$C$64/(1-Inputs!$C$64)))*Inputs!$C$72+Inputs!$C$62</f>
        <v>5080.07270409806</v>
      </c>
    </row>
    <row r="310" customFormat="false" ht="15" hidden="false" customHeight="false" outlineLevel="0" collapsed="false">
      <c r="B310" s="17" t="n">
        <v>0.00325</v>
      </c>
      <c r="C310" s="18" t="n">
        <f aca="false">((Inputs!$C$63-B310)/(Inputs!$C$64-B310))*Inputs!$C$68*Inputs!$C$59+((Inputs!$C$63-B310)/(Inputs!$C$64-B310))*Inputs!$C$60+((2*Inputs!$C$63-1)*LN(Inputs!$C$63/(1-Inputs!$C$63))+(((Inputs!$C$63-B310)/(Inputs!$C$64-B310))-1)*(2*B310-1)*LN(B310/(1-B310))-((Inputs!$C$63-B310)/(Inputs!$C$64-B310))*(2*Inputs!$C$64-1)*LN(Inputs!$C$64/(1-Inputs!$C$64)))*Inputs!$C$61+Inputs!$C$62</f>
        <v>4261.3687120944</v>
      </c>
      <c r="D310" s="18" t="n">
        <f aca="false">((Inputs!$C$63-B310)/(Inputs!$C$64-B310))*Inputs!$C$68*Inputs!$C$69+((Inputs!$C$63-B310)/(Inputs!$C$64-B310))*Inputs!$C$60+((2*Inputs!$C$63-1)*LN(Inputs!$C$63/(1-Inputs!$C$63))+(((Inputs!$C$63-B310)/(Inputs!$C$64-B310))-1)*(2*B310-1)*LN(B310/(1-B310))-((Inputs!$C$63-B310)/(Inputs!$C$64-B310))*(2*Inputs!$C$64-1)*LN(Inputs!$C$64/(1-Inputs!$C$64)))*Inputs!$C$70+Inputs!$C$62</f>
        <v>3136.58477427057</v>
      </c>
      <c r="E310" s="18" t="n">
        <f aca="false">((Inputs!$C$63-B310)/(Inputs!$C$64-B310))*Inputs!$C$68*Inputs!$C$71+((Inputs!$C$63-B310)/(Inputs!$C$64-B310))*Inputs!$C$60+((2*Inputs!$C$63-1)*LN(Inputs!$C$63/(1-Inputs!$C$63))+(((Inputs!$C$63-B310)/(Inputs!$C$64-B310))-1)*(2*B310-1)*LN(B310/(1-B310))-((Inputs!$C$63-B310)/(Inputs!$C$64-B310))*(2*Inputs!$C$64-1)*LN(Inputs!$C$64/(1-Inputs!$C$64)))*Inputs!$C$72+Inputs!$C$62</f>
        <v>5088.25938348389</v>
      </c>
    </row>
    <row r="311" customFormat="false" ht="15" hidden="false" customHeight="false" outlineLevel="0" collapsed="false">
      <c r="B311" s="17" t="n">
        <v>0.00326</v>
      </c>
      <c r="C311" s="18" t="n">
        <f aca="false">((Inputs!$C$63-B311)/(Inputs!$C$64-B311))*Inputs!$C$68*Inputs!$C$59+((Inputs!$C$63-B311)/(Inputs!$C$64-B311))*Inputs!$C$60+((2*Inputs!$C$63-1)*LN(Inputs!$C$63/(1-Inputs!$C$63))+(((Inputs!$C$63-B311)/(Inputs!$C$64-B311))-1)*(2*B311-1)*LN(B311/(1-B311))-((Inputs!$C$63-B311)/(Inputs!$C$64-B311))*(2*Inputs!$C$64-1)*LN(Inputs!$C$64/(1-Inputs!$C$64)))*Inputs!$C$61+Inputs!$C$62</f>
        <v>4266.43962558205</v>
      </c>
      <c r="D311" s="18" t="n">
        <f aca="false">((Inputs!$C$63-B311)/(Inputs!$C$64-B311))*Inputs!$C$68*Inputs!$C$69+((Inputs!$C$63-B311)/(Inputs!$C$64-B311))*Inputs!$C$60+((2*Inputs!$C$63-1)*LN(Inputs!$C$63/(1-Inputs!$C$63))+(((Inputs!$C$63-B311)/(Inputs!$C$64-B311))-1)*(2*B311-1)*LN(B311/(1-B311))-((Inputs!$C$63-B311)/(Inputs!$C$64-B311))*(2*Inputs!$C$64-1)*LN(Inputs!$C$64/(1-Inputs!$C$64)))*Inputs!$C$70+Inputs!$C$62</f>
        <v>3139.00428012751</v>
      </c>
      <c r="E311" s="18" t="n">
        <f aca="false">((Inputs!$C$63-B311)/(Inputs!$C$64-B311))*Inputs!$C$68*Inputs!$C$71+((Inputs!$C$63-B311)/(Inputs!$C$64-B311))*Inputs!$C$60+((2*Inputs!$C$63-1)*LN(Inputs!$C$63/(1-Inputs!$C$63))+(((Inputs!$C$63-B311)/(Inputs!$C$64-B311))-1)*(2*B311-1)*LN(B311/(1-B311))-((Inputs!$C$63-B311)/(Inputs!$C$64-B311))*(2*Inputs!$C$64-1)*LN(Inputs!$C$64/(1-Inputs!$C$64)))*Inputs!$C$72+Inputs!$C$62</f>
        <v>5096.49984510146</v>
      </c>
    </row>
    <row r="312" customFormat="false" ht="15" hidden="false" customHeight="false" outlineLevel="0" collapsed="false">
      <c r="B312" s="17" t="n">
        <v>0.00327</v>
      </c>
      <c r="C312" s="18" t="n">
        <f aca="false">((Inputs!$C$63-B312)/(Inputs!$C$64-B312))*Inputs!$C$68*Inputs!$C$59+((Inputs!$C$63-B312)/(Inputs!$C$64-B312))*Inputs!$C$60+((2*Inputs!$C$63-1)*LN(Inputs!$C$63/(1-Inputs!$C$63))+(((Inputs!$C$63-B312)/(Inputs!$C$64-B312))-1)*(2*B312-1)*LN(B312/(1-B312))-((Inputs!$C$63-B312)/(Inputs!$C$64-B312))*(2*Inputs!$C$64-1)*LN(Inputs!$C$64/(1-Inputs!$C$64)))*Inputs!$C$61+Inputs!$C$62</f>
        <v>4271.55283720426</v>
      </c>
      <c r="D312" s="18" t="n">
        <f aca="false">((Inputs!$C$63-B312)/(Inputs!$C$64-B312))*Inputs!$C$68*Inputs!$C$69+((Inputs!$C$63-B312)/(Inputs!$C$64-B312))*Inputs!$C$60+((2*Inputs!$C$63-1)*LN(Inputs!$C$63/(1-Inputs!$C$63))+(((Inputs!$C$63-B312)/(Inputs!$C$64-B312))-1)*(2*B312-1)*LN(B312/(1-B312))-((Inputs!$C$63-B312)/(Inputs!$C$64-B312))*(2*Inputs!$C$64-1)*LN(Inputs!$C$64/(1-Inputs!$C$64)))*Inputs!$C$70+Inputs!$C$62</f>
        <v>3141.45227470426</v>
      </c>
      <c r="E312" s="18" t="n">
        <f aca="false">((Inputs!$C$63-B312)/(Inputs!$C$64-B312))*Inputs!$C$68*Inputs!$C$71+((Inputs!$C$63-B312)/(Inputs!$C$64-B312))*Inputs!$C$60+((2*Inputs!$C$63-1)*LN(Inputs!$C$63/(1-Inputs!$C$63))+(((Inputs!$C$63-B312)/(Inputs!$C$64-B312))-1)*(2*B312-1)*LN(B312/(1-B312))-((Inputs!$C$63-B312)/(Inputs!$C$64-B312))*(2*Inputs!$C$64-1)*LN(Inputs!$C$64/(1-Inputs!$C$64)))*Inputs!$C$72+Inputs!$C$62</f>
        <v>5104.79444023242</v>
      </c>
    </row>
    <row r="313" customFormat="false" ht="15" hidden="false" customHeight="false" outlineLevel="0" collapsed="false">
      <c r="B313" s="17" t="n">
        <v>0.00328</v>
      </c>
      <c r="C313" s="18" t="n">
        <f aca="false">((Inputs!$C$63-B313)/(Inputs!$C$64-B313))*Inputs!$C$68*Inputs!$C$59+((Inputs!$C$63-B313)/(Inputs!$C$64-B313))*Inputs!$C$60+((2*Inputs!$C$63-1)*LN(Inputs!$C$63/(1-Inputs!$C$63))+(((Inputs!$C$63-B313)/(Inputs!$C$64-B313))-1)*(2*B313-1)*LN(B313/(1-B313))-((Inputs!$C$63-B313)/(Inputs!$C$64-B313))*(2*Inputs!$C$64-1)*LN(Inputs!$C$64/(1-Inputs!$C$64)))*Inputs!$C$61+Inputs!$C$62</f>
        <v>4276.70858132151</v>
      </c>
      <c r="D313" s="18" t="n">
        <f aca="false">((Inputs!$C$63-B313)/(Inputs!$C$64-B313))*Inputs!$C$68*Inputs!$C$69+((Inputs!$C$63-B313)/(Inputs!$C$64-B313))*Inputs!$C$60+((2*Inputs!$C$63-1)*LN(Inputs!$C$63/(1-Inputs!$C$63))+(((Inputs!$C$63-B313)/(Inputs!$C$64-B313))-1)*(2*B313-1)*LN(B313/(1-B313))-((Inputs!$C$63-B313)/(Inputs!$C$64-B313))*(2*Inputs!$C$64-1)*LN(Inputs!$C$64/(1-Inputs!$C$64)))*Inputs!$C$70+Inputs!$C$62</f>
        <v>3143.92888419357</v>
      </c>
      <c r="E313" s="18" t="n">
        <f aca="false">((Inputs!$C$63-B313)/(Inputs!$C$64-B313))*Inputs!$C$68*Inputs!$C$71+((Inputs!$C$63-B313)/(Inputs!$C$64-B313))*Inputs!$C$60+((2*Inputs!$C$63-1)*LN(Inputs!$C$63/(1-Inputs!$C$63))+(((Inputs!$C$63-B313)/(Inputs!$C$64-B313))-1)*(2*B313-1)*LN(B313/(1-B313))-((Inputs!$C$63-B313)/(Inputs!$C$64-B313))*(2*Inputs!$C$64-1)*LN(Inputs!$C$64/(1-Inputs!$C$64)))*Inputs!$C$72+Inputs!$C$62</f>
        <v>5113.14352445917</v>
      </c>
    </row>
    <row r="314" customFormat="false" ht="15" hidden="false" customHeight="false" outlineLevel="0" collapsed="false">
      <c r="B314" s="17" t="n">
        <v>0.00329</v>
      </c>
      <c r="C314" s="18" t="n">
        <f aca="false">((Inputs!$C$63-B314)/(Inputs!$C$64-B314))*Inputs!$C$68*Inputs!$C$59+((Inputs!$C$63-B314)/(Inputs!$C$64-B314))*Inputs!$C$60+((2*Inputs!$C$63-1)*LN(Inputs!$C$63/(1-Inputs!$C$63))+(((Inputs!$C$63-B314)/(Inputs!$C$64-B314))-1)*(2*B314-1)*LN(B314/(1-B314))-((Inputs!$C$63-B314)/(Inputs!$C$64-B314))*(2*Inputs!$C$64-1)*LN(Inputs!$C$64/(1-Inputs!$C$64)))*Inputs!$C$61+Inputs!$C$62</f>
        <v>4281.90709563512</v>
      </c>
      <c r="D314" s="18" t="n">
        <f aca="false">((Inputs!$C$63-B314)/(Inputs!$C$64-B314))*Inputs!$C$68*Inputs!$C$69+((Inputs!$C$63-B314)/(Inputs!$C$64-B314))*Inputs!$C$60+((2*Inputs!$C$63-1)*LN(Inputs!$C$63/(1-Inputs!$C$63))+(((Inputs!$C$63-B314)/(Inputs!$C$64-B314))-1)*(2*B314-1)*LN(B314/(1-B314))-((Inputs!$C$63-B314)/(Inputs!$C$64-B314))*(2*Inputs!$C$64-1)*LN(Inputs!$C$64/(1-Inputs!$C$64)))*Inputs!$C$70+Inputs!$C$62</f>
        <v>3146.43423699638</v>
      </c>
      <c r="E314" s="18" t="n">
        <f aca="false">((Inputs!$C$63-B314)/(Inputs!$C$64-B314))*Inputs!$C$68*Inputs!$C$71+((Inputs!$C$63-B314)/(Inputs!$C$64-B314))*Inputs!$C$60+((2*Inputs!$C$63-1)*LN(Inputs!$C$63/(1-Inputs!$C$63))+(((Inputs!$C$63-B314)/(Inputs!$C$64-B314))-1)*(2*B314-1)*LN(B314/(1-B314))-((Inputs!$C$63-B314)/(Inputs!$C$64-B314))*(2*Inputs!$C$64-1)*LN(Inputs!$C$64/(1-Inputs!$C$64)))*Inputs!$C$72+Inputs!$C$62</f>
        <v>5121.54745771349</v>
      </c>
    </row>
    <row r="315" customFormat="false" ht="15" hidden="false" customHeight="false" outlineLevel="0" collapsed="false">
      <c r="B315" s="17" t="n">
        <v>0.0033</v>
      </c>
      <c r="C315" s="18" t="n">
        <f aca="false">((Inputs!$C$63-B315)/(Inputs!$C$64-B315))*Inputs!$C$68*Inputs!$C$59+((Inputs!$C$63-B315)/(Inputs!$C$64-B315))*Inputs!$C$60+((2*Inputs!$C$63-1)*LN(Inputs!$C$63/(1-Inputs!$C$63))+(((Inputs!$C$63-B315)/(Inputs!$C$64-B315))-1)*(2*B315-1)*LN(B315/(1-B315))-((Inputs!$C$63-B315)/(Inputs!$C$64-B315))*(2*Inputs!$C$64-1)*LN(Inputs!$C$64/(1-Inputs!$C$64)))*Inputs!$C$61+Inputs!$C$62</f>
        <v>4287.14862122033</v>
      </c>
      <c r="D315" s="18" t="n">
        <f aca="false">((Inputs!$C$63-B315)/(Inputs!$C$64-B315))*Inputs!$C$68*Inputs!$C$69+((Inputs!$C$63-B315)/(Inputs!$C$64-B315))*Inputs!$C$60+((2*Inputs!$C$63-1)*LN(Inputs!$C$63/(1-Inputs!$C$63))+(((Inputs!$C$63-B315)/(Inputs!$C$64-B315))-1)*(2*B315-1)*LN(B315/(1-B315))-((Inputs!$C$63-B315)/(Inputs!$C$64-B315))*(2*Inputs!$C$64-1)*LN(Inputs!$C$64/(1-Inputs!$C$64)))*Inputs!$C$70+Inputs!$C$62</f>
        <v>3148.96846374001</v>
      </c>
      <c r="E315" s="18" t="n">
        <f aca="false">((Inputs!$C$63-B315)/(Inputs!$C$64-B315))*Inputs!$C$68*Inputs!$C$71+((Inputs!$C$63-B315)/(Inputs!$C$64-B315))*Inputs!$C$60+((2*Inputs!$C$63-1)*LN(Inputs!$C$63/(1-Inputs!$C$63))+(((Inputs!$C$63-B315)/(Inputs!$C$64-B315))-1)*(2*B315-1)*LN(B315/(1-B315))-((Inputs!$C$63-B315)/(Inputs!$C$64-B315))*(2*Inputs!$C$64-1)*LN(Inputs!$C$64/(1-Inputs!$C$64)))*Inputs!$C$72+Inputs!$C$62</f>
        <v>5130.00660432598</v>
      </c>
    </row>
    <row r="316" customFormat="false" ht="15" hidden="false" customHeight="false" outlineLevel="0" collapsed="false">
      <c r="B316" s="17" t="n">
        <v>0.00331</v>
      </c>
      <c r="C316" s="18" t="n">
        <f aca="false">((Inputs!$C$63-B316)/(Inputs!$C$64-B316))*Inputs!$C$68*Inputs!$C$59+((Inputs!$C$63-B316)/(Inputs!$C$64-B316))*Inputs!$C$60+((2*Inputs!$C$63-1)*LN(Inputs!$C$63/(1-Inputs!$C$63))+(((Inputs!$C$63-B316)/(Inputs!$C$64-B316))-1)*(2*B316-1)*LN(B316/(1-B316))-((Inputs!$C$63-B316)/(Inputs!$C$64-B316))*(2*Inputs!$C$64-1)*LN(Inputs!$C$64/(1-Inputs!$C$64)))*Inputs!$C$61+Inputs!$C$62</f>
        <v>4292.43340256</v>
      </c>
      <c r="D316" s="18" t="n">
        <f aca="false">((Inputs!$C$63-B316)/(Inputs!$C$64-B316))*Inputs!$C$68*Inputs!$C$69+((Inputs!$C$63-B316)/(Inputs!$C$64-B316))*Inputs!$C$60+((2*Inputs!$C$63-1)*LN(Inputs!$C$63/(1-Inputs!$C$63))+(((Inputs!$C$63-B316)/(Inputs!$C$64-B316))-1)*(2*B316-1)*LN(B316/(1-B316))-((Inputs!$C$63-B316)/(Inputs!$C$64-B316))*(2*Inputs!$C$64-1)*LN(Inputs!$C$64/(1-Inputs!$C$64)))*Inputs!$C$70+Inputs!$C$62</f>
        <v>3151.53169729684</v>
      </c>
      <c r="E316" s="18" t="n">
        <f aca="false">((Inputs!$C$63-B316)/(Inputs!$C$64-B316))*Inputs!$C$68*Inputs!$C$71+((Inputs!$C$63-B316)/(Inputs!$C$64-B316))*Inputs!$C$60+((2*Inputs!$C$63-1)*LN(Inputs!$C$63/(1-Inputs!$C$63))+(((Inputs!$C$63-B316)/(Inputs!$C$64-B316))-1)*(2*B316-1)*LN(B316/(1-B316))-((Inputs!$C$63-B316)/(Inputs!$C$64-B316))*(2*Inputs!$C$64-1)*LN(Inputs!$C$64/(1-Inputs!$C$64)))*Inputs!$C$72+Inputs!$C$62</f>
        <v>5138.52133307641</v>
      </c>
    </row>
    <row r="317" customFormat="false" ht="15" hidden="false" customHeight="false" outlineLevel="0" collapsed="false">
      <c r="B317" s="17" t="n">
        <v>0.00332</v>
      </c>
      <c r="C317" s="18" t="n">
        <f aca="false">((Inputs!$C$63-B317)/(Inputs!$C$64-B317))*Inputs!$C$68*Inputs!$C$59+((Inputs!$C$63-B317)/(Inputs!$C$64-B317))*Inputs!$C$60+((2*Inputs!$C$63-1)*LN(Inputs!$C$63/(1-Inputs!$C$63))+(((Inputs!$C$63-B317)/(Inputs!$C$64-B317))-1)*(2*B317-1)*LN(B317/(1-B317))-((Inputs!$C$63-B317)/(Inputs!$C$64-B317))*(2*Inputs!$C$64-1)*LN(Inputs!$C$64/(1-Inputs!$C$64)))*Inputs!$C$61+Inputs!$C$62</f>
        <v>4297.76168757908</v>
      </c>
      <c r="D317" s="18" t="n">
        <f aca="false">((Inputs!$C$63-B317)/(Inputs!$C$64-B317))*Inputs!$C$68*Inputs!$C$69+((Inputs!$C$63-B317)/(Inputs!$C$64-B317))*Inputs!$C$60+((2*Inputs!$C$63-1)*LN(Inputs!$C$63/(1-Inputs!$C$63))+(((Inputs!$C$63-B317)/(Inputs!$C$64-B317))-1)*(2*B317-1)*LN(B317/(1-B317))-((Inputs!$C$63-B317)/(Inputs!$C$64-B317))*(2*Inputs!$C$64-1)*LN(Inputs!$C$64/(1-Inputs!$C$64)))*Inputs!$C$70+Inputs!$C$62</f>
        <v>3154.12407280335</v>
      </c>
      <c r="E317" s="18" t="n">
        <f aca="false">((Inputs!$C$63-B317)/(Inputs!$C$64-B317))*Inputs!$C$68*Inputs!$C$71+((Inputs!$C$63-B317)/(Inputs!$C$64-B317))*Inputs!$C$60+((2*Inputs!$C$63-1)*LN(Inputs!$C$63/(1-Inputs!$C$63))+(((Inputs!$C$63-B317)/(Inputs!$C$64-B317))-1)*(2*B317-1)*LN(B317/(1-B317))-((Inputs!$C$63-B317)/(Inputs!$C$64-B317))*(2*Inputs!$C$64-1)*LN(Inputs!$C$64/(1-Inputs!$C$64)))*Inputs!$C$72+Inputs!$C$62</f>
        <v>5147.09201724502</v>
      </c>
    </row>
    <row r="318" customFormat="false" ht="15" hidden="false" customHeight="false" outlineLevel="0" collapsed="false">
      <c r="B318" s="17" t="n">
        <v>0.00333</v>
      </c>
      <c r="C318" s="18" t="n">
        <f aca="false">((Inputs!$C$63-B318)/(Inputs!$C$64-B318))*Inputs!$C$68*Inputs!$C$59+((Inputs!$C$63-B318)/(Inputs!$C$64-B318))*Inputs!$C$60+((2*Inputs!$C$63-1)*LN(Inputs!$C$63/(1-Inputs!$C$63))+(((Inputs!$C$63-B318)/(Inputs!$C$64-B318))-1)*(2*B318-1)*LN(B318/(1-B318))-((Inputs!$C$63-B318)/(Inputs!$C$64-B318))*(2*Inputs!$C$64-1)*LN(Inputs!$C$64/(1-Inputs!$C$64)))*Inputs!$C$61+Inputs!$C$62</f>
        <v>4303.13372767972</v>
      </c>
      <c r="D318" s="18" t="n">
        <f aca="false">((Inputs!$C$63-B318)/(Inputs!$C$64-B318))*Inputs!$C$68*Inputs!$C$69+((Inputs!$C$63-B318)/(Inputs!$C$64-B318))*Inputs!$C$60+((2*Inputs!$C$63-1)*LN(Inputs!$C$63/(1-Inputs!$C$63))+(((Inputs!$C$63-B318)/(Inputs!$C$64-B318))-1)*(2*B318-1)*LN(B318/(1-B318))-((Inputs!$C$63-B318)/(Inputs!$C$64-B318))*(2*Inputs!$C$64-1)*LN(Inputs!$C$64/(1-Inputs!$C$64)))*Inputs!$C$70+Inputs!$C$62</f>
        <v>3156.74572767972</v>
      </c>
      <c r="E318" s="18" t="n">
        <f aca="false">((Inputs!$C$63-B318)/(Inputs!$C$64-B318))*Inputs!$C$68*Inputs!$C$71+((Inputs!$C$63-B318)/(Inputs!$C$64-B318))*Inputs!$C$60+((2*Inputs!$C$63-1)*LN(Inputs!$C$63/(1-Inputs!$C$63))+(((Inputs!$C$63-B318)/(Inputs!$C$64-B318))-1)*(2*B318-1)*LN(B318/(1-B318))-((Inputs!$C$63-B318)/(Inputs!$C$64-B318))*(2*Inputs!$C$64-1)*LN(Inputs!$C$64/(1-Inputs!$C$64)))*Inputs!$C$72+Inputs!$C$62</f>
        <v>5155.71903466467</v>
      </c>
    </row>
    <row r="319" customFormat="false" ht="15" hidden="false" customHeight="false" outlineLevel="0" collapsed="false">
      <c r="B319" s="17" t="n">
        <v>0.00334</v>
      </c>
      <c r="C319" s="18" t="n">
        <f aca="false">((Inputs!$C$63-B319)/(Inputs!$C$64-B319))*Inputs!$C$68*Inputs!$C$59+((Inputs!$C$63-B319)/(Inputs!$C$64-B319))*Inputs!$C$60+((2*Inputs!$C$63-1)*LN(Inputs!$C$63/(1-Inputs!$C$63))+(((Inputs!$C$63-B319)/(Inputs!$C$64-B319))-1)*(2*B319-1)*LN(B319/(1-B319))-((Inputs!$C$63-B319)/(Inputs!$C$64-B319))*(2*Inputs!$C$64-1)*LN(Inputs!$C$64/(1-Inputs!$C$64)))*Inputs!$C$61+Inputs!$C$62</f>
        <v>4308.54977777716</v>
      </c>
      <c r="D319" s="18" t="n">
        <f aca="false">((Inputs!$C$63-B319)/(Inputs!$C$64-B319))*Inputs!$C$68*Inputs!$C$69+((Inputs!$C$63-B319)/(Inputs!$C$64-B319))*Inputs!$C$60+((2*Inputs!$C$63-1)*LN(Inputs!$C$63/(1-Inputs!$C$63))+(((Inputs!$C$63-B319)/(Inputs!$C$64-B319))-1)*(2*B319-1)*LN(B319/(1-B319))-((Inputs!$C$63-B319)/(Inputs!$C$64-B319))*(2*Inputs!$C$64-1)*LN(Inputs!$C$64/(1-Inputs!$C$64)))*Inputs!$C$70+Inputs!$C$62</f>
        <v>3159.39680164983</v>
      </c>
      <c r="E319" s="18" t="n">
        <f aca="false">((Inputs!$C$63-B319)/(Inputs!$C$64-B319))*Inputs!$C$68*Inputs!$C$71+((Inputs!$C$63-B319)/(Inputs!$C$64-B319))*Inputs!$C$60+((2*Inputs!$C$63-1)*LN(Inputs!$C$63/(1-Inputs!$C$63))+(((Inputs!$C$63-B319)/(Inputs!$C$64-B319))-1)*(2*B319-1)*LN(B319/(1-B319))-((Inputs!$C$63-B319)/(Inputs!$C$64-B319))*(2*Inputs!$C$64-1)*LN(Inputs!$C$64/(1-Inputs!$C$64)))*Inputs!$C$72+Inputs!$C$62</f>
        <v>5164.40276777405</v>
      </c>
    </row>
    <row r="320" customFormat="false" ht="15" hidden="false" customHeight="false" outlineLevel="0" collapsed="false">
      <c r="B320" s="17" t="n">
        <v>0.00335</v>
      </c>
      <c r="C320" s="18" t="n">
        <f aca="false">((Inputs!$C$63-B320)/(Inputs!$C$64-B320))*Inputs!$C$68*Inputs!$C$59+((Inputs!$C$63-B320)/(Inputs!$C$64-B320))*Inputs!$C$60+((2*Inputs!$C$63-1)*LN(Inputs!$C$63/(1-Inputs!$C$63))+(((Inputs!$C$63-B320)/(Inputs!$C$64-B320))-1)*(2*B320-1)*LN(B320/(1-B320))-((Inputs!$C$63-B320)/(Inputs!$C$64-B320))*(2*Inputs!$C$64-1)*LN(Inputs!$C$64/(1-Inputs!$C$64)))*Inputs!$C$61+Inputs!$C$62</f>
        <v>4314.01009633629</v>
      </c>
      <c r="D320" s="18" t="n">
        <f aca="false">((Inputs!$C$63-B320)/(Inputs!$C$64-B320))*Inputs!$C$68*Inputs!$C$69+((Inputs!$C$63-B320)/(Inputs!$C$64-B320))*Inputs!$C$60+((2*Inputs!$C$63-1)*LN(Inputs!$C$63/(1-Inputs!$C$63))+(((Inputs!$C$63-B320)/(Inputs!$C$64-B320))-1)*(2*B320-1)*LN(B320/(1-B320))-((Inputs!$C$63-B320)/(Inputs!$C$64-B320))*(2*Inputs!$C$64-1)*LN(Inputs!$C$64/(1-Inputs!$C$64)))*Inputs!$C$70+Inputs!$C$62</f>
        <v>3162.07743676182</v>
      </c>
      <c r="E320" s="18" t="n">
        <f aca="false">((Inputs!$C$63-B320)/(Inputs!$C$64-B320))*Inputs!$C$68*Inputs!$C$71+((Inputs!$C$63-B320)/(Inputs!$C$64-B320))*Inputs!$C$60+((2*Inputs!$C$63-1)*LN(Inputs!$C$63/(1-Inputs!$C$63))+(((Inputs!$C$63-B320)/(Inputs!$C$64-B320))-1)*(2*B320-1)*LN(B320/(1-B320))-((Inputs!$C$63-B320)/(Inputs!$C$64-B320))*(2*Inputs!$C$64-1)*LN(Inputs!$C$64/(1-Inputs!$C$64)))*Inputs!$C$72+Inputs!$C$62</f>
        <v>5173.14360367167</v>
      </c>
    </row>
    <row r="321" customFormat="false" ht="15" hidden="false" customHeight="false" outlineLevel="0" collapsed="false">
      <c r="B321" s="17" t="n">
        <v>0.00336</v>
      </c>
      <c r="C321" s="18" t="n">
        <f aca="false">((Inputs!$C$63-B321)/(Inputs!$C$64-B321))*Inputs!$C$68*Inputs!$C$59+((Inputs!$C$63-B321)/(Inputs!$C$64-B321))*Inputs!$C$60+((2*Inputs!$C$63-1)*LN(Inputs!$C$63/(1-Inputs!$C$63))+(((Inputs!$C$63-B321)/(Inputs!$C$64-B321))-1)*(2*B321-1)*LN(B321/(1-B321))-((Inputs!$C$63-B321)/(Inputs!$C$64-B321))*(2*Inputs!$C$64-1)*LN(Inputs!$C$64/(1-Inputs!$C$64)))*Inputs!$C$61+Inputs!$C$62</f>
        <v>4319.51494540897</v>
      </c>
      <c r="D321" s="18" t="n">
        <f aca="false">((Inputs!$C$63-B321)/(Inputs!$C$64-B321))*Inputs!$C$68*Inputs!$C$69+((Inputs!$C$63-B321)/(Inputs!$C$64-B321))*Inputs!$C$60+((2*Inputs!$C$63-1)*LN(Inputs!$C$63/(1-Inputs!$C$63))+(((Inputs!$C$63-B321)/(Inputs!$C$64-B321))-1)*(2*B321-1)*LN(B321/(1-B321))-((Inputs!$C$63-B321)/(Inputs!$C$64-B321))*(2*Inputs!$C$64-1)*LN(Inputs!$C$64/(1-Inputs!$C$64)))*Inputs!$C$70+Inputs!$C$62</f>
        <v>3164.78777740897</v>
      </c>
      <c r="E321" s="18" t="n">
        <f aca="false">((Inputs!$C$63-B321)/(Inputs!$C$64-B321))*Inputs!$C$68*Inputs!$C$71+((Inputs!$C$63-B321)/(Inputs!$C$64-B321))*Inputs!$C$60+((2*Inputs!$C$63-1)*LN(Inputs!$C$63/(1-Inputs!$C$63))+(((Inputs!$C$63-B321)/(Inputs!$C$64-B321))-1)*(2*B321-1)*LN(B321/(1-B321))-((Inputs!$C$63-B321)/(Inputs!$C$64-B321))*(2*Inputs!$C$64-1)*LN(Inputs!$C$64/(1-Inputs!$C$64)))*Inputs!$C$72+Inputs!$C$62</f>
        <v>5181.94193417104</v>
      </c>
    </row>
    <row r="322" customFormat="false" ht="15" hidden="false" customHeight="false" outlineLevel="0" collapsed="false">
      <c r="B322" s="17" t="n">
        <v>0.00337</v>
      </c>
      <c r="C322" s="18" t="n">
        <f aca="false">((Inputs!$C$63-B322)/(Inputs!$C$64-B322))*Inputs!$C$68*Inputs!$C$59+((Inputs!$C$63-B322)/(Inputs!$C$64-B322))*Inputs!$C$60+((2*Inputs!$C$63-1)*LN(Inputs!$C$63/(1-Inputs!$C$63))+(((Inputs!$C$63-B322)/(Inputs!$C$64-B322))-1)*(2*B322-1)*LN(B322/(1-B322))-((Inputs!$C$63-B322)/(Inputs!$C$64-B322))*(2*Inputs!$C$64-1)*LN(Inputs!$C$64/(1-Inputs!$C$64)))*Inputs!$C$61+Inputs!$C$62</f>
        <v>4325.06459067211</v>
      </c>
      <c r="D322" s="18" t="n">
        <f aca="false">((Inputs!$C$63-B322)/(Inputs!$C$64-B322))*Inputs!$C$68*Inputs!$C$69+((Inputs!$C$63-B322)/(Inputs!$C$64-B322))*Inputs!$C$60+((2*Inputs!$C$63-1)*LN(Inputs!$C$63/(1-Inputs!$C$63))+(((Inputs!$C$63-B322)/(Inputs!$C$64-B322))-1)*(2*B322-1)*LN(B322/(1-B322))-((Inputs!$C$63-B322)/(Inputs!$C$64-B322))*(2*Inputs!$C$64-1)*LN(Inputs!$C$64/(1-Inputs!$C$64)))*Inputs!$C$70+Inputs!$C$62</f>
        <v>3167.52797035126</v>
      </c>
      <c r="E322" s="18" t="n">
        <f aca="false">((Inputs!$C$63-B322)/(Inputs!$C$64-B322))*Inputs!$C$68*Inputs!$C$71+((Inputs!$C$63-B322)/(Inputs!$C$64-B322))*Inputs!$C$60+((2*Inputs!$C$63-1)*LN(Inputs!$C$63/(1-Inputs!$C$63))+(((Inputs!$C$63-B322)/(Inputs!$C$64-B322))-1)*(2*B322-1)*LN(B322/(1-B322))-((Inputs!$C$63-B322)/(Inputs!$C$64-B322))*(2*Inputs!$C$64-1)*LN(Inputs!$C$64/(1-Inputs!$C$64)))*Inputs!$C$72+Inputs!$C$62</f>
        <v>5190.79815585663</v>
      </c>
    </row>
    <row r="323" customFormat="false" ht="15" hidden="false" customHeight="false" outlineLevel="0" collapsed="false">
      <c r="B323" s="17" t="n">
        <v>0.00338</v>
      </c>
      <c r="C323" s="18" t="n">
        <f aca="false">((Inputs!$C$63-B323)/(Inputs!$C$64-B323))*Inputs!$C$68*Inputs!$C$59+((Inputs!$C$63-B323)/(Inputs!$C$64-B323))*Inputs!$C$60+((2*Inputs!$C$63-1)*LN(Inputs!$C$63/(1-Inputs!$C$63))+(((Inputs!$C$63-B323)/(Inputs!$C$64-B323))-1)*(2*B323-1)*LN(B323/(1-B323))-((Inputs!$C$63-B323)/(Inputs!$C$64-B323))*(2*Inputs!$C$64-1)*LN(Inputs!$C$64/(1-Inputs!$C$64)))*Inputs!$C$61+Inputs!$C$62</f>
        <v>4330.65930146649</v>
      </c>
      <c r="D323" s="18" t="n">
        <f aca="false">((Inputs!$C$63-B323)/(Inputs!$C$64-B323))*Inputs!$C$68*Inputs!$C$69+((Inputs!$C$63-B323)/(Inputs!$C$64-B323))*Inputs!$C$60+((2*Inputs!$C$63-1)*LN(Inputs!$C$63/(1-Inputs!$C$63))+(((Inputs!$C$63-B323)/(Inputs!$C$64-B323))-1)*(2*B323-1)*LN(B323/(1-B323))-((Inputs!$C$63-B323)/(Inputs!$C$64-B323))*(2*Inputs!$C$64-1)*LN(Inputs!$C$64/(1-Inputs!$C$64)))*Inputs!$C$70+Inputs!$C$62</f>
        <v>3170.29816473727</v>
      </c>
      <c r="E323" s="18" t="n">
        <f aca="false">((Inputs!$C$63-B323)/(Inputs!$C$64-B323))*Inputs!$C$68*Inputs!$C$71+((Inputs!$C$63-B323)/(Inputs!$C$64-B323))*Inputs!$C$60+((2*Inputs!$C$63-1)*LN(Inputs!$C$63/(1-Inputs!$C$63))+(((Inputs!$C$63-B323)/(Inputs!$C$64-B323))-1)*(2*B323-1)*LN(B323/(1-B323))-((Inputs!$C$63-B323)/(Inputs!$C$64-B323))*(2*Inputs!$C$64-1)*LN(Inputs!$C$64/(1-Inputs!$C$64)))*Inputs!$C$72+Inputs!$C$62</f>
        <v>5199.71267014099</v>
      </c>
    </row>
    <row r="324" customFormat="false" ht="15" hidden="false" customHeight="false" outlineLevel="0" collapsed="false">
      <c r="B324" s="17" t="n">
        <v>0.00339</v>
      </c>
      <c r="C324" s="18" t="n">
        <f aca="false">((Inputs!$C$63-B324)/(Inputs!$C$64-B324))*Inputs!$C$68*Inputs!$C$59+((Inputs!$C$63-B324)/(Inputs!$C$64-B324))*Inputs!$C$60+((2*Inputs!$C$63-1)*LN(Inputs!$C$63/(1-Inputs!$C$63))+(((Inputs!$C$63-B324)/(Inputs!$C$64-B324))-1)*(2*B324-1)*LN(B324/(1-B324))-((Inputs!$C$63-B324)/(Inputs!$C$64-B324))*(2*Inputs!$C$64-1)*LN(Inputs!$C$64/(1-Inputs!$C$64)))*Inputs!$C$61+Inputs!$C$62</f>
        <v>4336.29935083635</v>
      </c>
      <c r="D324" s="18" t="n">
        <f aca="false">((Inputs!$C$63-B324)/(Inputs!$C$64-B324))*Inputs!$C$68*Inputs!$C$69+((Inputs!$C$63-B324)/(Inputs!$C$64-B324))*Inputs!$C$60+((2*Inputs!$C$63-1)*LN(Inputs!$C$63/(1-Inputs!$C$63))+(((Inputs!$C$63-B324)/(Inputs!$C$64-B324))-1)*(2*B324-1)*LN(B324/(1-B324))-((Inputs!$C$63-B324)/(Inputs!$C$64-B324))*(2*Inputs!$C$64-1)*LN(Inputs!$C$64/(1-Inputs!$C$64)))*Inputs!$C$70+Inputs!$C$62</f>
        <v>3173.09851212667</v>
      </c>
      <c r="E324" s="18" t="n">
        <f aca="false">((Inputs!$C$63-B324)/(Inputs!$C$64-B324))*Inputs!$C$68*Inputs!$C$71+((Inputs!$C$63-B324)/(Inputs!$C$64-B324))*Inputs!$C$60+((2*Inputs!$C$63-1)*LN(Inputs!$C$63/(1-Inputs!$C$63))+(((Inputs!$C$63-B324)/(Inputs!$C$64-B324))-1)*(2*B324-1)*LN(B324/(1-B324))-((Inputs!$C$63-B324)/(Inputs!$C$64-B324))*(2*Inputs!$C$64-1)*LN(Inputs!$C$64/(1-Inputs!$C$64)))*Inputs!$C$72+Inputs!$C$62</f>
        <v>5208.68588332281</v>
      </c>
    </row>
    <row r="325" customFormat="false" ht="15" hidden="false" customHeight="false" outlineLevel="0" collapsed="false">
      <c r="B325" s="17" t="n">
        <v>0.0034</v>
      </c>
      <c r="C325" s="18" t="n">
        <f aca="false">((Inputs!$C$63-B325)/(Inputs!$C$64-B325))*Inputs!$C$68*Inputs!$C$59+((Inputs!$C$63-B325)/(Inputs!$C$64-B325))*Inputs!$C$60+((2*Inputs!$C$63-1)*LN(Inputs!$C$63/(1-Inputs!$C$63))+(((Inputs!$C$63-B325)/(Inputs!$C$64-B325))-1)*(2*B325-1)*LN(B325/(1-B325))-((Inputs!$C$63-B325)/(Inputs!$C$64-B325))*(2*Inputs!$C$64-1)*LN(Inputs!$C$64/(1-Inputs!$C$64)))*Inputs!$C$61+Inputs!$C$62</f>
        <v>4341.98501556976</v>
      </c>
      <c r="D325" s="18" t="n">
        <f aca="false">((Inputs!$C$63-B325)/(Inputs!$C$64-B325))*Inputs!$C$68*Inputs!$C$69+((Inputs!$C$63-B325)/(Inputs!$C$64-B325))*Inputs!$C$60+((2*Inputs!$C$63-1)*LN(Inputs!$C$63/(1-Inputs!$C$63))+(((Inputs!$C$63-B325)/(Inputs!$C$64-B325))-1)*(2*B325-1)*LN(B325/(1-B325))-((Inputs!$C$63-B325)/(Inputs!$C$64-B325))*(2*Inputs!$C$64-1)*LN(Inputs!$C$64/(1-Inputs!$C$64)))*Inputs!$C$70+Inputs!$C$62</f>
        <v>3175.92916651316</v>
      </c>
      <c r="E325" s="18" t="n">
        <f aca="false">((Inputs!$C$63-B325)/(Inputs!$C$64-B325))*Inputs!$C$68*Inputs!$C$71+((Inputs!$C$63-B325)/(Inputs!$C$64-B325))*Inputs!$C$60+((2*Inputs!$C$63-1)*LN(Inputs!$C$63/(1-Inputs!$C$63))+(((Inputs!$C$63-B325)/(Inputs!$C$64-B325))-1)*(2*B325-1)*LN(B325/(1-B325))-((Inputs!$C$63-B325)/(Inputs!$C$64-B325))*(2*Inputs!$C$64-1)*LN(Inputs!$C$64/(1-Inputs!$C$64)))*Inputs!$C$72+Inputs!$C$62</f>
        <v>5217.71820664604</v>
      </c>
    </row>
    <row r="326" customFormat="false" ht="15" hidden="false" customHeight="false" outlineLevel="0" collapsed="false">
      <c r="B326" s="17" t="n">
        <v>0.00341</v>
      </c>
      <c r="C326" s="18" t="n">
        <f aca="false">((Inputs!$C$63-B326)/(Inputs!$C$64-B326))*Inputs!$C$68*Inputs!$C$59+((Inputs!$C$63-B326)/(Inputs!$C$64-B326))*Inputs!$C$60+((2*Inputs!$C$63-1)*LN(Inputs!$C$63/(1-Inputs!$C$63))+(((Inputs!$C$63-B326)/(Inputs!$C$64-B326))-1)*(2*B326-1)*LN(B326/(1-B326))-((Inputs!$C$63-B326)/(Inputs!$C$64-B326))*(2*Inputs!$C$64-1)*LN(Inputs!$C$64/(1-Inputs!$C$64)))*Inputs!$C$61+Inputs!$C$62</f>
        <v>4347.71657623983</v>
      </c>
      <c r="D326" s="18" t="n">
        <f aca="false">((Inputs!$C$63-B326)/(Inputs!$C$64-B326))*Inputs!$C$68*Inputs!$C$69+((Inputs!$C$63-B326)/(Inputs!$C$64-B326))*Inputs!$C$60+((2*Inputs!$C$63-1)*LN(Inputs!$C$63/(1-Inputs!$C$63))+(((Inputs!$C$63-B326)/(Inputs!$C$64-B326))-1)*(2*B326-1)*LN(B326/(1-B326))-((Inputs!$C$63-B326)/(Inputs!$C$64-B326))*(2*Inputs!$C$64-1)*LN(Inputs!$C$64/(1-Inputs!$C$64)))*Inputs!$C$70+Inputs!$C$62</f>
        <v>3178.79028434794</v>
      </c>
      <c r="E326" s="18" t="n">
        <f aca="false">((Inputs!$C$63-B326)/(Inputs!$C$64-B326))*Inputs!$C$68*Inputs!$C$71+((Inputs!$C$63-B326)/(Inputs!$C$64-B326))*Inputs!$C$60+((2*Inputs!$C$63-1)*LN(Inputs!$C$63/(1-Inputs!$C$63))+(((Inputs!$C$63-B326)/(Inputs!$C$64-B326))-1)*(2*B326-1)*LN(B326/(1-B326))-((Inputs!$C$63-B326)/(Inputs!$C$64-B326))*(2*Inputs!$C$64-1)*LN(Inputs!$C$64/(1-Inputs!$C$64)))*Inputs!$C$72+Inputs!$C$62</f>
        <v>5226.81005636007</v>
      </c>
    </row>
    <row r="327" customFormat="false" ht="15" hidden="false" customHeight="false" outlineLevel="0" collapsed="false">
      <c r="B327" s="17" t="n">
        <v>0.00342</v>
      </c>
      <c r="C327" s="18" t="n">
        <f aca="false">((Inputs!$C$63-B327)/(Inputs!$C$64-B327))*Inputs!$C$68*Inputs!$C$59+((Inputs!$C$63-B327)/(Inputs!$C$64-B327))*Inputs!$C$60+((2*Inputs!$C$63-1)*LN(Inputs!$C$63/(1-Inputs!$C$63))+(((Inputs!$C$63-B327)/(Inputs!$C$64-B327))-1)*(2*B327-1)*LN(B327/(1-B327))-((Inputs!$C$63-B327)/(Inputs!$C$64-B327))*(2*Inputs!$C$64-1)*LN(Inputs!$C$64/(1-Inputs!$C$64)))*Inputs!$C$61+Inputs!$C$62</f>
        <v>4353.49431724667</v>
      </c>
      <c r="D327" s="18" t="n">
        <f aca="false">((Inputs!$C$63-B327)/(Inputs!$C$64-B327))*Inputs!$C$68*Inputs!$C$69+((Inputs!$C$63-B327)/(Inputs!$C$64-B327))*Inputs!$C$60+((2*Inputs!$C$63-1)*LN(Inputs!$C$63/(1-Inputs!$C$63))+(((Inputs!$C$63-B327)/(Inputs!$C$64-B327))-1)*(2*B327-1)*LN(B327/(1-B327))-((Inputs!$C$63-B327)/(Inputs!$C$64-B327))*(2*Inputs!$C$64-1)*LN(Inputs!$C$64/(1-Inputs!$C$64)))*Inputs!$C$70+Inputs!$C$62</f>
        <v>3181.68202456375</v>
      </c>
      <c r="E327" s="18" t="n">
        <f aca="false">((Inputs!$C$63-B327)/(Inputs!$C$64-B327))*Inputs!$C$68*Inputs!$C$71+((Inputs!$C$63-B327)/(Inputs!$C$64-B327))*Inputs!$C$60+((2*Inputs!$C$63-1)*LN(Inputs!$C$63/(1-Inputs!$C$63))+(((Inputs!$C$63-B327)/(Inputs!$C$64-B327))-1)*(2*B327-1)*LN(B327/(1-B327))-((Inputs!$C$63-B327)/(Inputs!$C$64-B327))*(2*Inputs!$C$64-1)*LN(Inputs!$C$64/(1-Inputs!$C$64)))*Inputs!$C$72+Inputs!$C$62</f>
        <v>5235.96185378101</v>
      </c>
    </row>
    <row r="328" customFormat="false" ht="15" hidden="false" customHeight="false" outlineLevel="0" collapsed="false">
      <c r="B328" s="17" t="n">
        <v>0.00343</v>
      </c>
      <c r="C328" s="18" t="n">
        <f aca="false">((Inputs!$C$63-B328)/(Inputs!$C$64-B328))*Inputs!$C$68*Inputs!$C$59+((Inputs!$C$63-B328)/(Inputs!$C$64-B328))*Inputs!$C$60+((2*Inputs!$C$63-1)*LN(Inputs!$C$63/(1-Inputs!$C$63))+(((Inputs!$C$63-B328)/(Inputs!$C$64-B328))-1)*(2*B328-1)*LN(B328/(1-B328))-((Inputs!$C$63-B328)/(Inputs!$C$64-B328))*(2*Inputs!$C$64-1)*LN(Inputs!$C$64/(1-Inputs!$C$64)))*Inputs!$C$61+Inputs!$C$62</f>
        <v>4359.31852686019</v>
      </c>
      <c r="D328" s="18" t="n">
        <f aca="false">((Inputs!$C$63-B328)/(Inputs!$C$64-B328))*Inputs!$C$68*Inputs!$C$69+((Inputs!$C$63-B328)/(Inputs!$C$64-B328))*Inputs!$C$60+((2*Inputs!$C$63-1)*LN(Inputs!$C$63/(1-Inputs!$C$63))+(((Inputs!$C$63-B328)/(Inputs!$C$64-B328))-1)*(2*B328-1)*LN(B328/(1-B328))-((Inputs!$C$63-B328)/(Inputs!$C$64-B328))*(2*Inputs!$C$64-1)*LN(Inputs!$C$64/(1-Inputs!$C$64)))*Inputs!$C$70+Inputs!$C$62</f>
        <v>3184.60454859932</v>
      </c>
      <c r="E328" s="18" t="n">
        <f aca="false">((Inputs!$C$63-B328)/(Inputs!$C$64-B328))*Inputs!$C$68*Inputs!$C$71+((Inputs!$C$63-B328)/(Inputs!$C$64-B328))*Inputs!$C$60+((2*Inputs!$C$63-1)*LN(Inputs!$C$63/(1-Inputs!$C$63))+(((Inputs!$C$63-B328)/(Inputs!$C$64-B328))-1)*(2*B328-1)*LN(B328/(1-B328))-((Inputs!$C$63-B328)/(Inputs!$C$64-B328))*(2*Inputs!$C$64-1)*LN(Inputs!$C$64/(1-Inputs!$C$64)))*Inputs!$C$72+Inputs!$C$62</f>
        <v>5245.17402535399</v>
      </c>
    </row>
    <row r="329" customFormat="false" ht="15" hidden="false" customHeight="false" outlineLevel="0" collapsed="false">
      <c r="B329" s="17" t="n">
        <v>0.00344</v>
      </c>
      <c r="C329" s="18" t="n">
        <f aca="false">((Inputs!$C$63-B329)/(Inputs!$C$64-B329))*Inputs!$C$68*Inputs!$C$59+((Inputs!$C$63-B329)/(Inputs!$C$64-B329))*Inputs!$C$60+((2*Inputs!$C$63-1)*LN(Inputs!$C$63/(1-Inputs!$C$63))+(((Inputs!$C$63-B329)/(Inputs!$C$64-B329))-1)*(2*B329-1)*LN(B329/(1-B329))-((Inputs!$C$63-B329)/(Inputs!$C$64-B329))*(2*Inputs!$C$64-1)*LN(Inputs!$C$64/(1-Inputs!$C$64)))*Inputs!$C$61+Inputs!$C$62</f>
        <v>4365.18949726372</v>
      </c>
      <c r="D329" s="18" t="n">
        <f aca="false">((Inputs!$C$63-B329)/(Inputs!$C$64-B329))*Inputs!$C$68*Inputs!$C$69+((Inputs!$C$63-B329)/(Inputs!$C$64-B329))*Inputs!$C$60+((2*Inputs!$C$63-1)*LN(Inputs!$C$63/(1-Inputs!$C$63))+(((Inputs!$C$63-B329)/(Inputs!$C$64-B329))-1)*(2*B329-1)*LN(B329/(1-B329))-((Inputs!$C$63-B329)/(Inputs!$C$64-B329))*(2*Inputs!$C$64-1)*LN(Inputs!$C$64/(1-Inputs!$C$64)))*Inputs!$C$70+Inputs!$C$62</f>
        <v>3187.55802042448</v>
      </c>
      <c r="E329" s="18" t="n">
        <f aca="false">((Inputs!$C$63-B329)/(Inputs!$C$64-B329))*Inputs!$C$68*Inputs!$C$71+((Inputs!$C$63-B329)/(Inputs!$C$64-B329))*Inputs!$C$60+((2*Inputs!$C$63-1)*LN(Inputs!$C$63/(1-Inputs!$C$63))+(((Inputs!$C$63-B329)/(Inputs!$C$64-B329))-1)*(2*B329-1)*LN(B329/(1-B329))-((Inputs!$C$63-B329)/(Inputs!$C$64-B329))*(2*Inputs!$C$64-1)*LN(Inputs!$C$64/(1-Inputs!$C$64)))*Inputs!$C$72+Inputs!$C$62</f>
        <v>5254.44700271669</v>
      </c>
    </row>
    <row r="330" customFormat="false" ht="15" hidden="false" customHeight="false" outlineLevel="0" collapsed="false">
      <c r="B330" s="17" t="n">
        <v>0.00345</v>
      </c>
      <c r="C330" s="18" t="n">
        <f aca="false">((Inputs!$C$63-B330)/(Inputs!$C$64-B330))*Inputs!$C$68*Inputs!$C$59+((Inputs!$C$63-B330)/(Inputs!$C$64-B330))*Inputs!$C$60+((2*Inputs!$C$63-1)*LN(Inputs!$C$63/(1-Inputs!$C$63))+(((Inputs!$C$63-B330)/(Inputs!$C$64-B330))-1)*(2*B330-1)*LN(B330/(1-B330))-((Inputs!$C$63-B330)/(Inputs!$C$64-B330))*(2*Inputs!$C$64-1)*LN(Inputs!$C$64/(1-Inputs!$C$64)))*Inputs!$C$61+Inputs!$C$62</f>
        <v>4371.10752459855</v>
      </c>
      <c r="D330" s="18" t="n">
        <f aca="false">((Inputs!$C$63-B330)/(Inputs!$C$64-B330))*Inputs!$C$68*Inputs!$C$69+((Inputs!$C$63-B330)/(Inputs!$C$64-B330))*Inputs!$C$60+((2*Inputs!$C$63-1)*LN(Inputs!$C$63/(1-Inputs!$C$63))+(((Inputs!$C$63-B330)/(Inputs!$C$64-B330))-1)*(2*B330-1)*LN(B330/(1-B330))-((Inputs!$C$63-B330)/(Inputs!$C$64-B330))*(2*Inputs!$C$64-1)*LN(Inputs!$C$64/(1-Inputs!$C$64)))*Inputs!$C$70+Inputs!$C$62</f>
        <v>3190.54260656576</v>
      </c>
      <c r="E330" s="18" t="n">
        <f aca="false">((Inputs!$C$63-B330)/(Inputs!$C$64-B330))*Inputs!$C$68*Inputs!$C$71+((Inputs!$C$63-B330)/(Inputs!$C$64-B330))*Inputs!$C$60+((2*Inputs!$C$63-1)*LN(Inputs!$C$63/(1-Inputs!$C$63))+(((Inputs!$C$63-B330)/(Inputs!$C$64-B330))-1)*(2*B330-1)*LN(B330/(1-B330))-((Inputs!$C$63-B330)/(Inputs!$C$64-B330))*(2*Inputs!$C$64-1)*LN(Inputs!$C$64/(1-Inputs!$C$64)))*Inputs!$C$72+Inputs!$C$62</f>
        <v>5263.78122276388</v>
      </c>
    </row>
    <row r="331" customFormat="false" ht="15" hidden="false" customHeight="false" outlineLevel="0" collapsed="false">
      <c r="B331" s="17" t="n">
        <v>0.00346</v>
      </c>
      <c r="C331" s="18" t="n">
        <f aca="false">((Inputs!$C$63-B331)/(Inputs!$C$64-B331))*Inputs!$C$68*Inputs!$C$59+((Inputs!$C$63-B331)/(Inputs!$C$64-B331))*Inputs!$C$60+((2*Inputs!$C$63-1)*LN(Inputs!$C$63/(1-Inputs!$C$63))+(((Inputs!$C$63-B331)/(Inputs!$C$64-B331))-1)*(2*B331-1)*LN(B331/(1-B331))-((Inputs!$C$63-B331)/(Inputs!$C$64-B331))*(2*Inputs!$C$64-1)*LN(Inputs!$C$64/(1-Inputs!$C$64)))*Inputs!$C$61+Inputs!$C$62</f>
        <v>4377.07290900923</v>
      </c>
      <c r="D331" s="18" t="n">
        <f aca="false">((Inputs!$C$63-B331)/(Inputs!$C$64-B331))*Inputs!$C$68*Inputs!$C$69+((Inputs!$C$63-B331)/(Inputs!$C$64-B331))*Inputs!$C$60+((2*Inputs!$C$63-1)*LN(Inputs!$C$63/(1-Inputs!$C$63))+(((Inputs!$C$63-B331)/(Inputs!$C$64-B331))-1)*(2*B331-1)*LN(B331/(1-B331))-((Inputs!$C$63-B331)/(Inputs!$C$64-B331))*(2*Inputs!$C$64-1)*LN(Inputs!$C$64/(1-Inputs!$C$64)))*Inputs!$C$70+Inputs!$C$62</f>
        <v>3193.55847613252</v>
      </c>
      <c r="E331" s="18" t="n">
        <f aca="false">((Inputs!$C$63-B331)/(Inputs!$C$64-B331))*Inputs!$C$68*Inputs!$C$71+((Inputs!$C$63-B331)/(Inputs!$C$64-B331))*Inputs!$C$60+((2*Inputs!$C$63-1)*LN(Inputs!$C$63/(1-Inputs!$C$63))+(((Inputs!$C$63-B331)/(Inputs!$C$64-B331))-1)*(2*B331-1)*LN(B331/(1-B331))-((Inputs!$C$63-B331)/(Inputs!$C$64-B331))*(2*Inputs!$C$64-1)*LN(Inputs!$C$64/(1-Inputs!$C$64)))*Inputs!$C$72+Inputs!$C$62</f>
        <v>5273.1771277132</v>
      </c>
    </row>
    <row r="332" customFormat="false" ht="15" hidden="false" customHeight="false" outlineLevel="0" collapsed="false">
      <c r="B332" s="17" t="n">
        <v>0.00347</v>
      </c>
      <c r="C332" s="18" t="n">
        <f aca="false">((Inputs!$C$63-B332)/(Inputs!$C$64-B332))*Inputs!$C$68*Inputs!$C$59+((Inputs!$C$63-B332)/(Inputs!$C$64-B332))*Inputs!$C$60+((2*Inputs!$C$63-1)*LN(Inputs!$C$63/(1-Inputs!$C$63))+(((Inputs!$C$63-B332)/(Inputs!$C$64-B332))-1)*(2*B332-1)*LN(B332/(1-B332))-((Inputs!$C$63-B332)/(Inputs!$C$64-B332))*(2*Inputs!$C$64-1)*LN(Inputs!$C$64/(1-Inputs!$C$64)))*Inputs!$C$61+Inputs!$C$62</f>
        <v>4383.0859546898</v>
      </c>
      <c r="D332" s="18" t="n">
        <f aca="false">((Inputs!$C$63-B332)/(Inputs!$C$64-B332))*Inputs!$C$68*Inputs!$C$69+((Inputs!$C$63-B332)/(Inputs!$C$64-B332))*Inputs!$C$60+((2*Inputs!$C$63-1)*LN(Inputs!$C$63/(1-Inputs!$C$63))+(((Inputs!$C$63-B332)/(Inputs!$C$64-B332))-1)*(2*B332-1)*LN(B332/(1-B332))-((Inputs!$C$63-B332)/(Inputs!$C$64-B332))*(2*Inputs!$C$64-1)*LN(Inputs!$C$64/(1-Inputs!$C$64)))*Inputs!$C$70+Inputs!$C$62</f>
        <v>3196.60580084364</v>
      </c>
      <c r="E332" s="18" t="n">
        <f aca="false">((Inputs!$C$63-B332)/(Inputs!$C$64-B332))*Inputs!$C$68*Inputs!$C$71+((Inputs!$C$63-B332)/(Inputs!$C$64-B332))*Inputs!$C$60+((2*Inputs!$C$63-1)*LN(Inputs!$C$63/(1-Inputs!$C$63))+(((Inputs!$C$63-B332)/(Inputs!$C$64-B332))-1)*(2*B332-1)*LN(B332/(1-B332))-((Inputs!$C$63-B332)/(Inputs!$C$64-B332))*(2*Inputs!$C$64-1)*LN(Inputs!$C$64/(1-Inputs!$C$64)))*Inputs!$C$72+Inputs!$C$62</f>
        <v>5282.63516517211</v>
      </c>
    </row>
    <row r="333" customFormat="false" ht="15" hidden="false" customHeight="false" outlineLevel="0" collapsed="false">
      <c r="B333" s="17" t="n">
        <v>0.00348</v>
      </c>
      <c r="C333" s="18" t="n">
        <f aca="false">((Inputs!$C$63-B333)/(Inputs!$C$64-B333))*Inputs!$C$68*Inputs!$C$59+((Inputs!$C$63-B333)/(Inputs!$C$64-B333))*Inputs!$C$60+((2*Inputs!$C$63-1)*LN(Inputs!$C$63/(1-Inputs!$C$63))+(((Inputs!$C$63-B333)/(Inputs!$C$64-B333))-1)*(2*B333-1)*LN(B333/(1-B333))-((Inputs!$C$63-B333)/(Inputs!$C$64-B333))*(2*Inputs!$C$64-1)*LN(Inputs!$C$64/(1-Inputs!$C$64)))*Inputs!$C$61+Inputs!$C$62</f>
        <v>4389.1469699309</v>
      </c>
      <c r="D333" s="18" t="n">
        <f aca="false">((Inputs!$C$63-B333)/(Inputs!$C$64-B333))*Inputs!$C$68*Inputs!$C$69+((Inputs!$C$63-B333)/(Inputs!$C$64-B333))*Inputs!$C$60+((2*Inputs!$C$63-1)*LN(Inputs!$C$63/(1-Inputs!$C$63))+(((Inputs!$C$63-B333)/(Inputs!$C$64-B333))-1)*(2*B333-1)*LN(B333/(1-B333))-((Inputs!$C$63-B333)/(Inputs!$C$64-B333))*(2*Inputs!$C$64-1)*LN(Inputs!$C$64/(1-Inputs!$C$64)))*Inputs!$C$70+Inputs!$C$62</f>
        <v>3199.68475505486</v>
      </c>
      <c r="E333" s="18" t="n">
        <f aca="false">((Inputs!$C$63-B333)/(Inputs!$C$64-B333))*Inputs!$C$68*Inputs!$C$71+((Inputs!$C$63-B333)/(Inputs!$C$64-B333))*Inputs!$C$60+((2*Inputs!$C$63-1)*LN(Inputs!$C$63/(1-Inputs!$C$63))+(((Inputs!$C$63-B333)/(Inputs!$C$64-B333))-1)*(2*B333-1)*LN(B333/(1-B333))-((Inputs!$C$63-B333)/(Inputs!$C$64-B333))*(2*Inputs!$C$64-1)*LN(Inputs!$C$64/(1-Inputs!$C$64)))*Inputs!$C$72+Inputs!$C$62</f>
        <v>5292.15578820596</v>
      </c>
    </row>
    <row r="334" customFormat="false" ht="15" hidden="false" customHeight="false" outlineLevel="0" collapsed="false">
      <c r="B334" s="17" t="n">
        <v>0.00349</v>
      </c>
      <c r="C334" s="18" t="n">
        <f aca="false">((Inputs!$C$63-B334)/(Inputs!$C$64-B334))*Inputs!$C$68*Inputs!$C$59+((Inputs!$C$63-B334)/(Inputs!$C$64-B334))*Inputs!$C$60+((2*Inputs!$C$63-1)*LN(Inputs!$C$63/(1-Inputs!$C$63))+(((Inputs!$C$63-B334)/(Inputs!$C$64-B334))-1)*(2*B334-1)*LN(B334/(1-B334))-((Inputs!$C$63-B334)/(Inputs!$C$64-B334))*(2*Inputs!$C$64-1)*LN(Inputs!$C$64/(1-Inputs!$C$64)))*Inputs!$C$61+Inputs!$C$62</f>
        <v>4395.2562671678</v>
      </c>
      <c r="D334" s="18" t="n">
        <f aca="false">((Inputs!$C$63-B334)/(Inputs!$C$64-B334))*Inputs!$C$68*Inputs!$C$69+((Inputs!$C$63-B334)/(Inputs!$C$64-B334))*Inputs!$C$60+((2*Inputs!$C$63-1)*LN(Inputs!$C$63/(1-Inputs!$C$63))+(((Inputs!$C$63-B334)/(Inputs!$C$64-B334))-1)*(2*B334-1)*LN(B334/(1-B334))-((Inputs!$C$63-B334)/(Inputs!$C$64-B334))*(2*Inputs!$C$64-1)*LN(Inputs!$C$64/(1-Inputs!$C$64)))*Inputs!$C$70+Inputs!$C$62</f>
        <v>3202.79551578659</v>
      </c>
      <c r="E334" s="18" t="n">
        <f aca="false">((Inputs!$C$63-B334)/(Inputs!$C$64-B334))*Inputs!$C$68*Inputs!$C$71+((Inputs!$C$63-B334)/(Inputs!$C$64-B334))*Inputs!$C$60+((2*Inputs!$C$63-1)*LN(Inputs!$C$63/(1-Inputs!$C$63))+(((Inputs!$C$63-B334)/(Inputs!$C$64-B334))-1)*(2*B334-1)*LN(B334/(1-B334))-((Inputs!$C$63-B334)/(Inputs!$C$64-B334))*(2*Inputs!$C$64-1)*LN(Inputs!$C$64/(1-Inputs!$C$64)))*Inputs!$C$72+Inputs!$C$62</f>
        <v>5301.73945540737</v>
      </c>
    </row>
    <row r="335" customFormat="false" ht="15" hidden="false" customHeight="false" outlineLevel="0" collapsed="false">
      <c r="B335" s="17" t="n">
        <v>0.0035</v>
      </c>
      <c r="C335" s="18" t="n">
        <f aca="false">((Inputs!$C$63-B335)/(Inputs!$C$64-B335))*Inputs!$C$68*Inputs!$C$59+((Inputs!$C$63-B335)/(Inputs!$C$64-B335))*Inputs!$C$60+((2*Inputs!$C$63-1)*LN(Inputs!$C$63/(1-Inputs!$C$63))+(((Inputs!$C$63-B335)/(Inputs!$C$64-B335))-1)*(2*B335-1)*LN(B335/(1-B335))-((Inputs!$C$63-B335)/(Inputs!$C$64-B335))*(2*Inputs!$C$64-1)*LN(Inputs!$C$64/(1-Inputs!$C$64)))*Inputs!$C$61+Inputs!$C$62</f>
        <v>4401.41416302936</v>
      </c>
      <c r="D335" s="18" t="n">
        <f aca="false">((Inputs!$C$63-B335)/(Inputs!$C$64-B335))*Inputs!$C$68*Inputs!$C$69+((Inputs!$C$63-B335)/(Inputs!$C$64-B335))*Inputs!$C$60+((2*Inputs!$C$63-1)*LN(Inputs!$C$63/(1-Inputs!$C$63))+(((Inputs!$C$63-B335)/(Inputs!$C$64-B335))-1)*(2*B335-1)*LN(B335/(1-B335))-((Inputs!$C$63-B335)/(Inputs!$C$64-B335))*(2*Inputs!$C$64-1)*LN(Inputs!$C$64/(1-Inputs!$C$64)))*Inputs!$C$70+Inputs!$C$62</f>
        <v>3205.93826275235</v>
      </c>
      <c r="E335" s="18" t="n">
        <f aca="false">((Inputs!$C$63-B335)/(Inputs!$C$64-B335))*Inputs!$C$68*Inputs!$C$71+((Inputs!$C$63-B335)/(Inputs!$C$64-B335))*Inputs!$C$60+((2*Inputs!$C$63-1)*LN(Inputs!$C$63/(1-Inputs!$C$63))+(((Inputs!$C$63-B335)/(Inputs!$C$64-B335))-1)*(2*B335-1)*LN(B335/(1-B335))-((Inputs!$C$63-B335)/(Inputs!$C$64-B335))*(2*Inputs!$C$64-1)*LN(Inputs!$C$64/(1-Inputs!$C$64)))*Inputs!$C$72+Inputs!$C$62</f>
        <v>5311.38663096679</v>
      </c>
    </row>
    <row r="336" customFormat="false" ht="15" hidden="false" customHeight="false" outlineLevel="0" collapsed="false">
      <c r="B336" s="17" t="n">
        <v>0.00351</v>
      </c>
      <c r="C336" s="18" t="n">
        <f aca="false">((Inputs!$C$63-B336)/(Inputs!$C$64-B336))*Inputs!$C$68*Inputs!$C$59+((Inputs!$C$63-B336)/(Inputs!$C$64-B336))*Inputs!$C$60+((2*Inputs!$C$63-1)*LN(Inputs!$C$63/(1-Inputs!$C$63))+(((Inputs!$C$63-B336)/(Inputs!$C$64-B336))-1)*(2*B336-1)*LN(B336/(1-B336))-((Inputs!$C$63-B336)/(Inputs!$C$64-B336))*(2*Inputs!$C$64-1)*LN(Inputs!$C$64/(1-Inputs!$C$64)))*Inputs!$C$61+Inputs!$C$62</f>
        <v>4407.62097838783</v>
      </c>
      <c r="D336" s="18" t="n">
        <f aca="false">((Inputs!$C$63-B336)/(Inputs!$C$64-B336))*Inputs!$C$68*Inputs!$C$69+((Inputs!$C$63-B336)/(Inputs!$C$64-B336))*Inputs!$C$60+((2*Inputs!$C$63-1)*LN(Inputs!$C$63/(1-Inputs!$C$63))+(((Inputs!$C$63-B336)/(Inputs!$C$64-B336))-1)*(2*B336-1)*LN(B336/(1-B336))-((Inputs!$C$63-B336)/(Inputs!$C$64-B336))*(2*Inputs!$C$64-1)*LN(Inputs!$C$64/(1-Inputs!$C$64)))*Inputs!$C$70+Inputs!$C$62</f>
        <v>3209.11317838783</v>
      </c>
      <c r="E336" s="18" t="n">
        <f aca="false">((Inputs!$C$63-B336)/(Inputs!$C$64-B336))*Inputs!$C$68*Inputs!$C$71+((Inputs!$C$63-B336)/(Inputs!$C$64-B336))*Inputs!$C$60+((2*Inputs!$C$63-1)*LN(Inputs!$C$63/(1-Inputs!$C$63))+(((Inputs!$C$63-B336)/(Inputs!$C$64-B336))-1)*(2*B336-1)*LN(B336/(1-B336))-((Inputs!$C$63-B336)/(Inputs!$C$64-B336))*(2*Inputs!$C$64-1)*LN(Inputs!$C$64/(1-Inputs!$C$64)))*Inputs!$C$72+Inputs!$C$62</f>
        <v>5321.09778474435</v>
      </c>
    </row>
    <row r="337" customFormat="false" ht="15" hidden="false" customHeight="false" outlineLevel="0" collapsed="false">
      <c r="B337" s="17" t="n">
        <v>0.00352</v>
      </c>
      <c r="C337" s="18" t="n">
        <f aca="false">((Inputs!$C$63-B337)/(Inputs!$C$64-B337))*Inputs!$C$68*Inputs!$C$59+((Inputs!$C$63-B337)/(Inputs!$C$64-B337))*Inputs!$C$60+((2*Inputs!$C$63-1)*LN(Inputs!$C$63/(1-Inputs!$C$63))+(((Inputs!$C$63-B337)/(Inputs!$C$64-B337))-1)*(2*B337-1)*LN(B337/(1-B337))-((Inputs!$C$63-B337)/(Inputs!$C$64-B337))*(2*Inputs!$C$64-1)*LN(Inputs!$C$64/(1-Inputs!$C$64)))*Inputs!$C$61+Inputs!$C$62</f>
        <v>4413.87703840976</v>
      </c>
      <c r="D337" s="18" t="n">
        <f aca="false">((Inputs!$C$63-B337)/(Inputs!$C$64-B337))*Inputs!$C$68*Inputs!$C$69+((Inputs!$C$63-B337)/(Inputs!$C$64-B337))*Inputs!$C$60+((2*Inputs!$C$63-1)*LN(Inputs!$C$63/(1-Inputs!$C$63))+(((Inputs!$C$63-B337)/(Inputs!$C$64-B337))-1)*(2*B337-1)*LN(B337/(1-B337))-((Inputs!$C$63-B337)/(Inputs!$C$64-B337))*(2*Inputs!$C$64-1)*LN(Inputs!$C$64/(1-Inputs!$C$64)))*Inputs!$C$70+Inputs!$C$62</f>
        <v>3212.32044788051</v>
      </c>
      <c r="E337" s="18" t="n">
        <f aca="false">((Inputs!$C$63-B337)/(Inputs!$C$64-B337))*Inputs!$C$68*Inputs!$C$71+((Inputs!$C$63-B337)/(Inputs!$C$64-B337))*Inputs!$C$60+((2*Inputs!$C$63-1)*LN(Inputs!$C$63/(1-Inputs!$C$63))+(((Inputs!$C$63-B337)/(Inputs!$C$64-B337))-1)*(2*B337-1)*LN(B337/(1-B337))-((Inputs!$C$63-B337)/(Inputs!$C$64-B337))*(2*Inputs!$C$64-1)*LN(Inputs!$C$64/(1-Inputs!$C$64)))*Inputs!$C$72+Inputs!$C$62</f>
        <v>5330.87339234299</v>
      </c>
    </row>
    <row r="338" customFormat="false" ht="15" hidden="false" customHeight="false" outlineLevel="0" collapsed="false">
      <c r="B338" s="17" t="n">
        <v>0.00353</v>
      </c>
      <c r="C338" s="18" t="n">
        <f aca="false">((Inputs!$C$63-B338)/(Inputs!$C$64-B338))*Inputs!$C$68*Inputs!$C$59+((Inputs!$C$63-B338)/(Inputs!$C$64-B338))*Inputs!$C$60+((2*Inputs!$C$63-1)*LN(Inputs!$C$63/(1-Inputs!$C$63))+(((Inputs!$C$63-B338)/(Inputs!$C$64-B338))-1)*(2*B338-1)*LN(B338/(1-B338))-((Inputs!$C$63-B338)/(Inputs!$C$64-B338))*(2*Inputs!$C$64-1)*LN(Inputs!$C$64/(1-Inputs!$C$64)))*Inputs!$C$61+Inputs!$C$62</f>
        <v>4420.18267260775</v>
      </c>
      <c r="D338" s="18" t="n">
        <f aca="false">((Inputs!$C$63-B338)/(Inputs!$C$64-B338))*Inputs!$C$68*Inputs!$C$69+((Inputs!$C$63-B338)/(Inputs!$C$64-B338))*Inputs!$C$60+((2*Inputs!$C$63-1)*LN(Inputs!$C$63/(1-Inputs!$C$63))+(((Inputs!$C$63-B338)/(Inputs!$C$64-B338))-1)*(2*B338-1)*LN(B338/(1-B338))-((Inputs!$C$63-B338)/(Inputs!$C$64-B338))*(2*Inputs!$C$64-1)*LN(Inputs!$C$64/(1-Inputs!$C$64)))*Inputs!$C$70+Inputs!$C$62</f>
        <v>3215.56025919993</v>
      </c>
      <c r="E338" s="18" t="n">
        <f aca="false">((Inputs!$C$63-B338)/(Inputs!$C$64-B338))*Inputs!$C$68*Inputs!$C$71+((Inputs!$C$63-B338)/(Inputs!$C$64-B338))*Inputs!$C$60+((2*Inputs!$C$63-1)*LN(Inputs!$C$63/(1-Inputs!$C$63))+(((Inputs!$C$63-B338)/(Inputs!$C$64-B338))-1)*(2*B338-1)*LN(B338/(1-B338))-((Inputs!$C$63-B338)/(Inputs!$C$64-B338))*(2*Inputs!$C$64-1)*LN(Inputs!$C$64/(1-Inputs!$C$64)))*Inputs!$C$72+Inputs!$C$62</f>
        <v>5340.71393518287</v>
      </c>
    </row>
    <row r="339" customFormat="false" ht="15" hidden="false" customHeight="false" outlineLevel="0" collapsed="false">
      <c r="B339" s="17" t="n">
        <v>0.00354</v>
      </c>
      <c r="C339" s="18" t="n">
        <f aca="false">((Inputs!$C$63-B339)/(Inputs!$C$64-B339))*Inputs!$C$68*Inputs!$C$59+((Inputs!$C$63-B339)/(Inputs!$C$64-B339))*Inputs!$C$60+((2*Inputs!$C$63-1)*LN(Inputs!$C$63/(1-Inputs!$C$63))+(((Inputs!$C$63-B339)/(Inputs!$C$64-B339))-1)*(2*B339-1)*LN(B339/(1-B339))-((Inputs!$C$63-B339)/(Inputs!$C$64-B339))*(2*Inputs!$C$64-1)*LN(Inputs!$C$64/(1-Inputs!$C$64)))*Inputs!$C$61+Inputs!$C$62</f>
        <v>4426.53821489326</v>
      </c>
      <c r="D339" s="18" t="n">
        <f aca="false">((Inputs!$C$63-B339)/(Inputs!$C$64-B339))*Inputs!$C$68*Inputs!$C$69+((Inputs!$C$63-B339)/(Inputs!$C$64-B339))*Inputs!$C$60+((2*Inputs!$C$63-1)*LN(Inputs!$C$63/(1-Inputs!$C$63))+(((Inputs!$C$63-B339)/(Inputs!$C$64-B339))-1)*(2*B339-1)*LN(B339/(1-B339))-((Inputs!$C$63-B339)/(Inputs!$C$64-B339))*(2*Inputs!$C$64-1)*LN(Inputs!$C$64/(1-Inputs!$C$64)))*Inputs!$C$70+Inputs!$C$62</f>
        <v>3218.83280312855</v>
      </c>
      <c r="E339" s="18" t="n">
        <f aca="false">((Inputs!$C$63-B339)/(Inputs!$C$64-B339))*Inputs!$C$68*Inputs!$C$71+((Inputs!$C$63-B339)/(Inputs!$C$64-B339))*Inputs!$C$60+((2*Inputs!$C$63-1)*LN(Inputs!$C$63/(1-Inputs!$C$63))+(((Inputs!$C$63-B339)/(Inputs!$C$64-B339))-1)*(2*B339-1)*LN(B339/(1-B339))-((Inputs!$C$63-B339)/(Inputs!$C$64-B339))*(2*Inputs!$C$64-1)*LN(Inputs!$C$64/(1-Inputs!$C$64)))*Inputs!$C$72+Inputs!$C$62</f>
        <v>5350.61990057715</v>
      </c>
    </row>
    <row r="340" customFormat="false" ht="15" hidden="false" customHeight="false" outlineLevel="0" collapsed="false">
      <c r="B340" s="17" t="n">
        <v>0.00355</v>
      </c>
      <c r="C340" s="18" t="n">
        <f aca="false">((Inputs!$C$63-B340)/(Inputs!$C$64-B340))*Inputs!$C$68*Inputs!$C$59+((Inputs!$C$63-B340)/(Inputs!$C$64-B340))*Inputs!$C$60+((2*Inputs!$C$63-1)*LN(Inputs!$C$63/(1-Inputs!$C$63))+(((Inputs!$C$63-B340)/(Inputs!$C$64-B340))-1)*(2*B340-1)*LN(B340/(1-B340))-((Inputs!$C$63-B340)/(Inputs!$C$64-B340))*(2*Inputs!$C$64-1)*LN(Inputs!$C$64/(1-Inputs!$C$64)))*Inputs!$C$61+Inputs!$C$62</f>
        <v>4432.94400363038</v>
      </c>
      <c r="D340" s="18" t="n">
        <f aca="false">((Inputs!$C$63-B340)/(Inputs!$C$64-B340))*Inputs!$C$68*Inputs!$C$69+((Inputs!$C$63-B340)/(Inputs!$C$64-B340))*Inputs!$C$60+((2*Inputs!$C$63-1)*LN(Inputs!$C$63/(1-Inputs!$C$63))+(((Inputs!$C$63-B340)/(Inputs!$C$64-B340))-1)*(2*B340-1)*LN(B340/(1-B340))-((Inputs!$C$63-B340)/(Inputs!$C$64-B340))*(2*Inputs!$C$64-1)*LN(Inputs!$C$64/(1-Inputs!$C$64)))*Inputs!$C$70+Inputs!$C$62</f>
        <v>3222.1382732933</v>
      </c>
      <c r="E340" s="18" t="n">
        <f aca="false">((Inputs!$C$63-B340)/(Inputs!$C$64-B340))*Inputs!$C$68*Inputs!$C$71+((Inputs!$C$63-B340)/(Inputs!$C$64-B340))*Inputs!$C$60+((2*Inputs!$C$63-1)*LN(Inputs!$C$63/(1-Inputs!$C$63))+(((Inputs!$C$63-B340)/(Inputs!$C$64-B340))-1)*(2*B340-1)*LN(B340/(1-B340))-((Inputs!$C$63-B340)/(Inputs!$C$64-B340))*(2*Inputs!$C$64-1)*LN(Inputs!$C$64/(1-Inputs!$C$64)))*Inputs!$C$72+Inputs!$C$62</f>
        <v>5360.59178180915</v>
      </c>
    </row>
    <row r="341" customFormat="false" ht="15" hidden="false" customHeight="false" outlineLevel="0" collapsed="false">
      <c r="B341" s="17" t="n">
        <v>0.00356</v>
      </c>
      <c r="C341" s="18" t="n">
        <f aca="false">((Inputs!$C$63-B341)/(Inputs!$C$64-B341))*Inputs!$C$68*Inputs!$C$59+((Inputs!$C$63-B341)/(Inputs!$C$64-B341))*Inputs!$C$60+((2*Inputs!$C$63-1)*LN(Inputs!$C$63/(1-Inputs!$C$63))+(((Inputs!$C$63-B341)/(Inputs!$C$64-B341))-1)*(2*B341-1)*LN(B341/(1-B341))-((Inputs!$C$63-B341)/(Inputs!$C$64-B341))*(2*Inputs!$C$64-1)*LN(Inputs!$C$64/(1-Inputs!$C$64)))*Inputs!$C$61+Inputs!$C$62</f>
        <v>4439.40038169064</v>
      </c>
      <c r="D341" s="18" t="n">
        <f aca="false">((Inputs!$C$63-B341)/(Inputs!$C$64-B341))*Inputs!$C$68*Inputs!$C$69+((Inputs!$C$63-B341)/(Inputs!$C$64-B341))*Inputs!$C$60+((2*Inputs!$C$63-1)*LN(Inputs!$C$63/(1-Inputs!$C$63))+(((Inputs!$C$63-B341)/(Inputs!$C$64-B341))-1)*(2*B341-1)*LN(B341/(1-B341))-((Inputs!$C$63-B341)/(Inputs!$C$64-B341))*(2*Inputs!$C$64-1)*LN(Inputs!$C$64/(1-Inputs!$C$64)))*Inputs!$C$70+Inputs!$C$62</f>
        <v>3225.47686619768</v>
      </c>
      <c r="E341" s="18" t="n">
        <f aca="false">((Inputs!$C$63-B341)/(Inputs!$C$64-B341))*Inputs!$C$68*Inputs!$C$71+((Inputs!$C$63-B341)/(Inputs!$C$64-B341))*Inputs!$C$60+((2*Inputs!$C$63-1)*LN(Inputs!$C$63/(1-Inputs!$C$63))+(((Inputs!$C$63-B341)/(Inputs!$C$64-B341))-1)*(2*B341-1)*LN(B341/(1-B341))-((Inputs!$C$63-B341)/(Inputs!$C$64-B341))*(2*Inputs!$C$64-1)*LN(Inputs!$C$64/(1-Inputs!$C$64)))*Inputs!$C$72+Inputs!$C$62</f>
        <v>5370.63007821079</v>
      </c>
    </row>
    <row r="342" customFormat="false" ht="15" hidden="false" customHeight="false" outlineLevel="0" collapsed="false">
      <c r="B342" s="17" t="n">
        <v>0.00357</v>
      </c>
      <c r="C342" s="18" t="n">
        <f aca="false">((Inputs!$C$63-B342)/(Inputs!$C$64-B342))*Inputs!$C$68*Inputs!$C$59+((Inputs!$C$63-B342)/(Inputs!$C$64-B342))*Inputs!$C$60+((2*Inputs!$C$63-1)*LN(Inputs!$C$63/(1-Inputs!$C$63))+(((Inputs!$C$63-B342)/(Inputs!$C$64-B342))-1)*(2*B342-1)*LN(B342/(1-B342))-((Inputs!$C$63-B342)/(Inputs!$C$64-B342))*(2*Inputs!$C$64-1)*LN(Inputs!$C$64/(1-Inputs!$C$64)))*Inputs!$C$61+Inputs!$C$62</f>
        <v>4445.90769650888</v>
      </c>
      <c r="D342" s="18" t="n">
        <f aca="false">((Inputs!$C$63-B342)/(Inputs!$C$64-B342))*Inputs!$C$68*Inputs!$C$69+((Inputs!$C$63-B342)/(Inputs!$C$64-B342))*Inputs!$C$60+((2*Inputs!$C$63-1)*LN(Inputs!$C$63/(1-Inputs!$C$63))+(((Inputs!$C$63-B342)/(Inputs!$C$64-B342))-1)*(2*B342-1)*LN(B342/(1-B342))-((Inputs!$C$63-B342)/(Inputs!$C$64-B342))*(2*Inputs!$C$64-1)*LN(Inputs!$C$64/(1-Inputs!$C$64)))*Inputs!$C$70+Inputs!$C$62</f>
        <v>3228.84878125464</v>
      </c>
      <c r="E342" s="18" t="n">
        <f aca="false">((Inputs!$C$63-B342)/(Inputs!$C$64-B342))*Inputs!$C$68*Inputs!$C$71+((Inputs!$C$63-B342)/(Inputs!$C$64-B342))*Inputs!$C$60+((2*Inputs!$C$63-1)*LN(Inputs!$C$63/(1-Inputs!$C$63))+(((Inputs!$C$63-B342)/(Inputs!$C$64-B342))-1)*(2*B342-1)*LN(B342/(1-B342))-((Inputs!$C$63-B342)/(Inputs!$C$64-B342))*(2*Inputs!$C$64-1)*LN(Inputs!$C$64/(1-Inputs!$C$64)))*Inputs!$C$72+Inputs!$C$62</f>
        <v>5380.73529524256</v>
      </c>
    </row>
    <row r="343" customFormat="false" ht="15" hidden="false" customHeight="false" outlineLevel="0" collapsed="false">
      <c r="B343" s="17" t="n">
        <v>0.00358</v>
      </c>
      <c r="C343" s="18" t="n">
        <f aca="false">((Inputs!$C$63-B343)/(Inputs!$C$64-B343))*Inputs!$C$68*Inputs!$C$59+((Inputs!$C$63-B343)/(Inputs!$C$64-B343))*Inputs!$C$60+((2*Inputs!$C$63-1)*LN(Inputs!$C$63/(1-Inputs!$C$63))+(((Inputs!$C$63-B343)/(Inputs!$C$64-B343))-1)*(2*B343-1)*LN(B343/(1-B343))-((Inputs!$C$63-B343)/(Inputs!$C$64-B343))*(2*Inputs!$C$64-1)*LN(Inputs!$C$64/(1-Inputs!$C$64)))*Inputs!$C$61+Inputs!$C$62</f>
        <v>4452.46630014015</v>
      </c>
      <c r="D343" s="18" t="n">
        <f aca="false">((Inputs!$C$63-B343)/(Inputs!$C$64-B343))*Inputs!$C$68*Inputs!$C$69+((Inputs!$C$63-B343)/(Inputs!$C$64-B343))*Inputs!$C$60+((2*Inputs!$C$63-1)*LN(Inputs!$C$63/(1-Inputs!$C$63))+(((Inputs!$C$63-B343)/(Inputs!$C$64-B343))-1)*(2*B343-1)*LN(B343/(1-B343))-((Inputs!$C$63-B343)/(Inputs!$C$64-B343))*(2*Inputs!$C$64-1)*LN(Inputs!$C$64/(1-Inputs!$C$64)))*Inputs!$C$70+Inputs!$C$62</f>
        <v>3232.25422082003</v>
      </c>
      <c r="E343" s="18" t="n">
        <f aca="false">((Inputs!$C$63-B343)/(Inputs!$C$64-B343))*Inputs!$C$68*Inputs!$C$71+((Inputs!$C$63-B343)/(Inputs!$C$64-B343))*Inputs!$C$60+((2*Inputs!$C$63-1)*LN(Inputs!$C$63/(1-Inputs!$C$63))+(((Inputs!$C$63-B343)/(Inputs!$C$64-B343))-1)*(2*B343-1)*LN(B343/(1-B343))-((Inputs!$C$63-B343)/(Inputs!$C$64-B343))*(2*Inputs!$C$64-1)*LN(Inputs!$C$64/(1-Inputs!$C$64)))*Inputs!$C$72+Inputs!$C$62</f>
        <v>5390.90794457485</v>
      </c>
    </row>
    <row r="344" customFormat="false" ht="15" hidden="false" customHeight="false" outlineLevel="0" collapsed="false">
      <c r="B344" s="17" t="n">
        <v>0.00359</v>
      </c>
      <c r="C344" s="18" t="n">
        <f aca="false">((Inputs!$C$63-B344)/(Inputs!$C$64-B344))*Inputs!$C$68*Inputs!$C$59+((Inputs!$C$63-B344)/(Inputs!$C$64-B344))*Inputs!$C$60+((2*Inputs!$C$63-1)*LN(Inputs!$C$63/(1-Inputs!$C$63))+(((Inputs!$C$63-B344)/(Inputs!$C$64-B344))-1)*(2*B344-1)*LN(B344/(1-B344))-((Inputs!$C$63-B344)/(Inputs!$C$64-B344))*(2*Inputs!$C$64-1)*LN(Inputs!$C$64/(1-Inputs!$C$64)))*Inputs!$C$61+Inputs!$C$62</f>
        <v>4459.07654931768</v>
      </c>
      <c r="D344" s="18" t="n">
        <f aca="false">((Inputs!$C$63-B344)/(Inputs!$C$64-B344))*Inputs!$C$68*Inputs!$C$69+((Inputs!$C$63-B344)/(Inputs!$C$64-B344))*Inputs!$C$60+((2*Inputs!$C$63-1)*LN(Inputs!$C$63/(1-Inputs!$C$63))+(((Inputs!$C$63-B344)/(Inputs!$C$64-B344))-1)*(2*B344-1)*LN(B344/(1-B344))-((Inputs!$C$63-B344)/(Inputs!$C$64-B344))*(2*Inputs!$C$64-1)*LN(Inputs!$C$64/(1-Inputs!$C$64)))*Inputs!$C$70+Inputs!$C$62</f>
        <v>3235.69339022677</v>
      </c>
      <c r="E344" s="18" t="n">
        <f aca="false">((Inputs!$C$63-B344)/(Inputs!$C$64-B344))*Inputs!$C$68*Inputs!$C$71+((Inputs!$C$63-B344)/(Inputs!$C$64-B344))*Inputs!$C$60+((2*Inputs!$C$63-1)*LN(Inputs!$C$63/(1-Inputs!$C$63))+(((Inputs!$C$63-B344)/(Inputs!$C$64-B344))-1)*(2*B344-1)*LN(B344/(1-B344))-((Inputs!$C$63-B344)/(Inputs!$C$64-B344))*(2*Inputs!$C$64-1)*LN(Inputs!$C$64/(1-Inputs!$C$64)))*Inputs!$C$72+Inputs!$C$62</f>
        <v>5401.14854417077</v>
      </c>
    </row>
    <row r="345" customFormat="false" ht="15" hidden="false" customHeight="false" outlineLevel="0" collapsed="false">
      <c r="B345" s="17" t="n">
        <v>0.0036</v>
      </c>
      <c r="C345" s="18" t="n">
        <f aca="false">((Inputs!$C$63-B345)/(Inputs!$C$64-B345))*Inputs!$C$68*Inputs!$C$59+((Inputs!$C$63-B345)/(Inputs!$C$64-B345))*Inputs!$C$60+((2*Inputs!$C$63-1)*LN(Inputs!$C$63/(1-Inputs!$C$63))+(((Inputs!$C$63-B345)/(Inputs!$C$64-B345))-1)*(2*B345-1)*LN(B345/(1-B345))-((Inputs!$C$63-B345)/(Inputs!$C$64-B345))*(2*Inputs!$C$64-1)*LN(Inputs!$C$64/(1-Inputs!$C$64)))*Inputs!$C$61+Inputs!$C$62</f>
        <v>4465.73880551197</v>
      </c>
      <c r="D345" s="18" t="n">
        <f aca="false">((Inputs!$C$63-B345)/(Inputs!$C$64-B345))*Inputs!$C$68*Inputs!$C$69+((Inputs!$C$63-B345)/(Inputs!$C$64-B345))*Inputs!$C$60+((2*Inputs!$C$63-1)*LN(Inputs!$C$63/(1-Inputs!$C$63))+(((Inputs!$C$63-B345)/(Inputs!$C$64-B345))-1)*(2*B345-1)*LN(B345/(1-B345))-((Inputs!$C$63-B345)/(Inputs!$C$64-B345))*(2*Inputs!$C$64-1)*LN(Inputs!$C$64/(1-Inputs!$C$64)))*Inputs!$C$70+Inputs!$C$62</f>
        <v>3239.16649781966</v>
      </c>
      <c r="E345" s="18" t="n">
        <f aca="false">((Inputs!$C$63-B345)/(Inputs!$C$64-B345))*Inputs!$C$68*Inputs!$C$71+((Inputs!$C$63-B345)/(Inputs!$C$64-B345))*Inputs!$C$60+((2*Inputs!$C$63-1)*LN(Inputs!$C$63/(1-Inputs!$C$63))+(((Inputs!$C$63-B345)/(Inputs!$C$64-B345))-1)*(2*B345-1)*LN(B345/(1-B345))-((Inputs!$C$63-B345)/(Inputs!$C$64-B345))*(2*Inputs!$C$64-1)*LN(Inputs!$C$64/(1-Inputs!$C$64)))*Inputs!$C$72+Inputs!$C$62</f>
        <v>5411.45761837044</v>
      </c>
    </row>
    <row r="346" customFormat="false" ht="15" hidden="false" customHeight="false" outlineLevel="0" collapsed="false">
      <c r="B346" s="17" t="n">
        <v>0.00361</v>
      </c>
      <c r="C346" s="18" t="n">
        <f aca="false">((Inputs!$C$63-B346)/(Inputs!$C$64-B346))*Inputs!$C$68*Inputs!$C$59+((Inputs!$C$63-B346)/(Inputs!$C$64-B346))*Inputs!$C$60+((2*Inputs!$C$63-1)*LN(Inputs!$C$63/(1-Inputs!$C$63))+(((Inputs!$C$63-B346)/(Inputs!$C$64-B346))-1)*(2*B346-1)*LN(B346/(1-B346))-((Inputs!$C$63-B346)/(Inputs!$C$64-B346))*(2*Inputs!$C$64-1)*LN(Inputs!$C$64/(1-Inputs!$C$64)))*Inputs!$C$61+Inputs!$C$62</f>
        <v>4472.45343499104</v>
      </c>
      <c r="D346" s="18" t="n">
        <f aca="false">((Inputs!$C$63-B346)/(Inputs!$C$64-B346))*Inputs!$C$68*Inputs!$C$69+((Inputs!$C$63-B346)/(Inputs!$C$64-B346))*Inputs!$C$60+((2*Inputs!$C$63-1)*LN(Inputs!$C$63/(1-Inputs!$C$63))+(((Inputs!$C$63-B346)/(Inputs!$C$64-B346))-1)*(2*B346-1)*LN(B346/(1-B346))-((Inputs!$C$63-B346)/(Inputs!$C$64-B346))*(2*Inputs!$C$64-1)*LN(Inputs!$C$64/(1-Inputs!$C$64)))*Inputs!$C$70+Inputs!$C$62</f>
        <v>3242.67375499104</v>
      </c>
      <c r="E346" s="18" t="n">
        <f aca="false">((Inputs!$C$63-B346)/(Inputs!$C$64-B346))*Inputs!$C$68*Inputs!$C$71+((Inputs!$C$63-B346)/(Inputs!$C$64-B346))*Inputs!$C$60+((2*Inputs!$C$63-1)*LN(Inputs!$C$63/(1-Inputs!$C$63))+(((Inputs!$C$63-B346)/(Inputs!$C$64-B346))-1)*(2*B346-1)*LN(B346/(1-B346))-((Inputs!$C$63-B346)/(Inputs!$C$64-B346))*(2*Inputs!$C$64-1)*LN(Inputs!$C$64/(1-Inputs!$C$64)))*Inputs!$C$72+Inputs!$C$62</f>
        <v>5421.83569797687</v>
      </c>
    </row>
    <row r="347" customFormat="false" ht="15" hidden="false" customHeight="false" outlineLevel="0" collapsed="false">
      <c r="B347" s="17" t="n">
        <v>0.00362</v>
      </c>
      <c r="C347" s="18" t="n">
        <f aca="false">((Inputs!$C$63-B347)/(Inputs!$C$64-B347))*Inputs!$C$68*Inputs!$C$59+((Inputs!$C$63-B347)/(Inputs!$C$64-B347))*Inputs!$C$60+((2*Inputs!$C$63-1)*LN(Inputs!$C$63/(1-Inputs!$C$63))+(((Inputs!$C$63-B347)/(Inputs!$C$64-B347))-1)*(2*B347-1)*LN(B347/(1-B347))-((Inputs!$C$63-B347)/(Inputs!$C$64-B347))*(2*Inputs!$C$64-1)*LN(Inputs!$C$64/(1-Inputs!$C$64)))*Inputs!$C$61+Inputs!$C$62</f>
        <v>4479.2208088817</v>
      </c>
      <c r="D347" s="18" t="n">
        <f aca="false">((Inputs!$C$63-B347)/(Inputs!$C$64-B347))*Inputs!$C$68*Inputs!$C$69+((Inputs!$C$63-B347)/(Inputs!$C$64-B347))*Inputs!$C$60+((2*Inputs!$C$63-1)*LN(Inputs!$C$63/(1-Inputs!$C$63))+(((Inputs!$C$63-B347)/(Inputs!$C$64-B347))-1)*(2*B347-1)*LN(B347/(1-B347))-((Inputs!$C$63-B347)/(Inputs!$C$64-B347))*(2*Inputs!$C$64-1)*LN(Inputs!$C$64/(1-Inputs!$C$64)))*Inputs!$C$70+Inputs!$C$62</f>
        <v>3246.21537621694</v>
      </c>
      <c r="E347" s="18" t="n">
        <f aca="false">((Inputs!$C$63-B347)/(Inputs!$C$64-B347))*Inputs!$C$68*Inputs!$C$71+((Inputs!$C$63-B347)/(Inputs!$C$64-B347))*Inputs!$C$60+((2*Inputs!$C$63-1)*LN(Inputs!$C$63/(1-Inputs!$C$63))+(((Inputs!$C$63-B347)/(Inputs!$C$64-B347))-1)*(2*B347-1)*LN(B347/(1-B347))-((Inputs!$C$63-B347)/(Inputs!$C$64-B347))*(2*Inputs!$C$64-1)*LN(Inputs!$C$64/(1-Inputs!$C$64)))*Inputs!$C$72+Inputs!$C$62</f>
        <v>5432.28332034326</v>
      </c>
    </row>
    <row r="348" customFormat="false" ht="15" hidden="false" customHeight="false" outlineLevel="0" collapsed="false">
      <c r="B348" s="17" t="n">
        <v>0.00363</v>
      </c>
      <c r="C348" s="18" t="n">
        <f aca="false">((Inputs!$C$63-B348)/(Inputs!$C$64-B348))*Inputs!$C$68*Inputs!$C$59+((Inputs!$C$63-B348)/(Inputs!$C$64-B348))*Inputs!$C$60+((2*Inputs!$C$63-1)*LN(Inputs!$C$63/(1-Inputs!$C$63))+(((Inputs!$C$63-B348)/(Inputs!$C$64-B348))-1)*(2*B348-1)*LN(B348/(1-B348))-((Inputs!$C$63-B348)/(Inputs!$C$64-B348))*(2*Inputs!$C$64-1)*LN(Inputs!$C$64/(1-Inputs!$C$64)))*Inputs!$C$61+Inputs!$C$62</f>
        <v>4486.04130323208</v>
      </c>
      <c r="D348" s="18" t="n">
        <f aca="false">((Inputs!$C$63-B348)/(Inputs!$C$64-B348))*Inputs!$C$68*Inputs!$C$69+((Inputs!$C$63-B348)/(Inputs!$C$64-B348))*Inputs!$C$60+((2*Inputs!$C$63-1)*LN(Inputs!$C$63/(1-Inputs!$C$63))+(((Inputs!$C$63-B348)/(Inputs!$C$64-B348))-1)*(2*B348-1)*LN(B348/(1-B348))-((Inputs!$C$63-B348)/(Inputs!$C$64-B348))*(2*Inputs!$C$64-1)*LN(Inputs!$C$64/(1-Inputs!$C$64)))*Inputs!$C$70+Inputs!$C$62</f>
        <v>3249.79157909415</v>
      </c>
      <c r="E348" s="18" t="n">
        <f aca="false">((Inputs!$C$63-B348)/(Inputs!$C$64-B348))*Inputs!$C$68*Inputs!$C$71+((Inputs!$C$63-B348)/(Inputs!$C$64-B348))*Inputs!$C$60+((2*Inputs!$C$63-1)*LN(Inputs!$C$63/(1-Inputs!$C$63))+(((Inputs!$C$63-B348)/(Inputs!$C$64-B348))-1)*(2*B348-1)*LN(B348/(1-B348))-((Inputs!$C$63-B348)/(Inputs!$C$64-B348))*(2*Inputs!$C$64-1)*LN(Inputs!$C$64/(1-Inputs!$C$64)))*Inputs!$C$72+Inputs!$C$62</f>
        <v>5442.801029462</v>
      </c>
    </row>
    <row r="349" customFormat="false" ht="15" hidden="false" customHeight="false" outlineLevel="0" collapsed="false">
      <c r="B349" s="17" t="n">
        <v>0.00364</v>
      </c>
      <c r="C349" s="18" t="n">
        <f aca="false">((Inputs!$C$63-B349)/(Inputs!$C$64-B349))*Inputs!$C$68*Inputs!$C$59+((Inputs!$C$63-B349)/(Inputs!$C$64-B349))*Inputs!$C$60+((2*Inputs!$C$63-1)*LN(Inputs!$C$63/(1-Inputs!$C$63))+(((Inputs!$C$63-B349)/(Inputs!$C$64-B349))-1)*(2*B349-1)*LN(B349/(1-B349))-((Inputs!$C$63-B349)/(Inputs!$C$64-B349))*(2*Inputs!$C$64-1)*LN(Inputs!$C$64/(1-Inputs!$C$64)))*Inputs!$C$61+Inputs!$C$62</f>
        <v>4492.91529907535</v>
      </c>
      <c r="D349" s="18" t="n">
        <f aca="false">((Inputs!$C$63-B349)/(Inputs!$C$64-B349))*Inputs!$C$68*Inputs!$C$69+((Inputs!$C$63-B349)/(Inputs!$C$64-B349))*Inputs!$C$60+((2*Inputs!$C$63-1)*LN(Inputs!$C$63/(1-Inputs!$C$63))+(((Inputs!$C$63-B349)/(Inputs!$C$64-B349))-1)*(2*B349-1)*LN(B349/(1-B349))-((Inputs!$C$63-B349)/(Inputs!$C$64-B349))*(2*Inputs!$C$64-1)*LN(Inputs!$C$64/(1-Inputs!$C$64)))*Inputs!$C$70+Inputs!$C$62</f>
        <v>3253.40258437794</v>
      </c>
      <c r="E349" s="18" t="n">
        <f aca="false">((Inputs!$C$63-B349)/(Inputs!$C$64-B349))*Inputs!$C$68*Inputs!$C$71+((Inputs!$C$63-B349)/(Inputs!$C$64-B349))*Inputs!$C$60+((2*Inputs!$C$63-1)*LN(Inputs!$C$63/(1-Inputs!$C$63))+(((Inputs!$C$63-B349)/(Inputs!$C$64-B349))-1)*(2*B349-1)*LN(B349/(1-B349))-((Inputs!$C$63-B349)/(Inputs!$C$64-B349))*(2*Inputs!$C$64-1)*LN(Inputs!$C$64/(1-Inputs!$C$64)))*Inputs!$C$72+Inputs!$C$62</f>
        <v>5453.38937605522</v>
      </c>
    </row>
    <row r="350" customFormat="false" ht="15" hidden="false" customHeight="false" outlineLevel="0" collapsed="false">
      <c r="B350" s="17" t="n">
        <v>0.00365</v>
      </c>
      <c r="C350" s="18" t="n">
        <f aca="false">((Inputs!$C$63-B350)/(Inputs!$C$64-B350))*Inputs!$C$68*Inputs!$C$59+((Inputs!$C$63-B350)/(Inputs!$C$64-B350))*Inputs!$C$60+((2*Inputs!$C$63-1)*LN(Inputs!$C$63/(1-Inputs!$C$63))+(((Inputs!$C$63-B350)/(Inputs!$C$64-B350))-1)*(2*B350-1)*LN(B350/(1-B350))-((Inputs!$C$63-B350)/(Inputs!$C$64-B350))*(2*Inputs!$C$64-1)*LN(Inputs!$C$64/(1-Inputs!$C$64)))*Inputs!$C$61+Inputs!$C$62</f>
        <v>4499.84318249454</v>
      </c>
      <c r="D350" s="18" t="n">
        <f aca="false">((Inputs!$C$63-B350)/(Inputs!$C$64-B350))*Inputs!$C$68*Inputs!$C$69+((Inputs!$C$63-B350)/(Inputs!$C$64-B350))*Inputs!$C$60+((2*Inputs!$C$63-1)*LN(Inputs!$C$63/(1-Inputs!$C$63))+(((Inputs!$C$63-B350)/(Inputs!$C$64-B350))-1)*(2*B350-1)*LN(B350/(1-B350))-((Inputs!$C$63-B350)/(Inputs!$C$64-B350))*(2*Inputs!$C$64-1)*LN(Inputs!$C$64/(1-Inputs!$C$64)))*Inputs!$C$70+Inputs!$C$62</f>
        <v>3257.04861602055</v>
      </c>
      <c r="E350" s="18" t="n">
        <f aca="false">((Inputs!$C$63-B350)/(Inputs!$C$64-B350))*Inputs!$C$68*Inputs!$C$71+((Inputs!$C$63-B350)/(Inputs!$C$64-B350))*Inputs!$C$60+((2*Inputs!$C$63-1)*LN(Inputs!$C$63/(1-Inputs!$C$63))+(((Inputs!$C$63-B350)/(Inputs!$C$64-B350))-1)*(2*B350-1)*LN(B350/(1-B350))-((Inputs!$C$63-B350)/(Inputs!$C$64-B350))*(2*Inputs!$C$64-1)*LN(Inputs!$C$64/(1-Inputs!$C$64)))*Inputs!$C$72+Inputs!$C$62</f>
        <v>5464.04891766701</v>
      </c>
    </row>
    <row r="351" customFormat="false" ht="15" hidden="false" customHeight="false" outlineLevel="0" collapsed="false">
      <c r="B351" s="17" t="n">
        <v>0.00366</v>
      </c>
      <c r="C351" s="18" t="n">
        <f aca="false">((Inputs!$C$63-B351)/(Inputs!$C$64-B351))*Inputs!$C$68*Inputs!$C$59+((Inputs!$C$63-B351)/(Inputs!$C$64-B351))*Inputs!$C$60+((2*Inputs!$C$63-1)*LN(Inputs!$C$63/(1-Inputs!$C$63))+(((Inputs!$C$63-B351)/(Inputs!$C$64-B351))-1)*(2*B351-1)*LN(B351/(1-B351))-((Inputs!$C$63-B351)/(Inputs!$C$64-B351))*(2*Inputs!$C$64-1)*LN(Inputs!$C$64/(1-Inputs!$C$64)))*Inputs!$C$61+Inputs!$C$62</f>
        <v>4506.8253446887</v>
      </c>
      <c r="D351" s="18" t="n">
        <f aca="false">((Inputs!$C$63-B351)/(Inputs!$C$64-B351))*Inputs!$C$68*Inputs!$C$69+((Inputs!$C$63-B351)/(Inputs!$C$64-B351))*Inputs!$C$60+((2*Inputs!$C$63-1)*LN(Inputs!$C$63/(1-Inputs!$C$63))+(((Inputs!$C$63-B351)/(Inputs!$C$64-B351))-1)*(2*B351-1)*LN(B351/(1-B351))-((Inputs!$C$63-B351)/(Inputs!$C$64-B351))*(2*Inputs!$C$64-1)*LN(Inputs!$C$64/(1-Inputs!$C$64)))*Inputs!$C$70+Inputs!$C$62</f>
        <v>3260.72990121044</v>
      </c>
      <c r="E351" s="18" t="n">
        <f aca="false">((Inputs!$C$63-B351)/(Inputs!$C$64-B351))*Inputs!$C$68*Inputs!$C$71+((Inputs!$C$63-B351)/(Inputs!$C$64-B351))*Inputs!$C$60+((2*Inputs!$C$63-1)*LN(Inputs!$C$63/(1-Inputs!$C$63))+(((Inputs!$C$63-B351)/(Inputs!$C$64-B351))-1)*(2*B351-1)*LN(B351/(1-B351))-((Inputs!$C$63-B351)/(Inputs!$C$64-B351))*(2*Inputs!$C$64-1)*LN(Inputs!$C$64/(1-Inputs!$C$64)))*Inputs!$C$72+Inputs!$C$62</f>
        <v>5474.78021875724</v>
      </c>
    </row>
    <row r="352" customFormat="false" ht="15" hidden="false" customHeight="false" outlineLevel="0" collapsed="false">
      <c r="B352" s="17" t="n">
        <v>0.00367</v>
      </c>
      <c r="C352" s="18" t="n">
        <f aca="false">((Inputs!$C$63-B352)/(Inputs!$C$64-B352))*Inputs!$C$68*Inputs!$C$59+((Inputs!$C$63-B352)/(Inputs!$C$64-B352))*Inputs!$C$60+((2*Inputs!$C$63-1)*LN(Inputs!$C$63/(1-Inputs!$C$63))+(((Inputs!$C$63-B352)/(Inputs!$C$64-B352))-1)*(2*B352-1)*LN(B352/(1-B352))-((Inputs!$C$63-B352)/(Inputs!$C$64-B352))*(2*Inputs!$C$64-1)*LN(Inputs!$C$64/(1-Inputs!$C$64)))*Inputs!$C$61+Inputs!$C$62</f>
        <v>4513.86218204026</v>
      </c>
      <c r="D352" s="18" t="n">
        <f aca="false">((Inputs!$C$63-B352)/(Inputs!$C$64-B352))*Inputs!$C$68*Inputs!$C$69+((Inputs!$C$63-B352)/(Inputs!$C$64-B352))*Inputs!$C$60+((2*Inputs!$C$63-1)*LN(Inputs!$C$63/(1-Inputs!$C$63))+(((Inputs!$C$63-B352)/(Inputs!$C$64-B352))-1)*(2*B352-1)*LN(B352/(1-B352))-((Inputs!$C$63-B352)/(Inputs!$C$64-B352))*(2*Inputs!$C$64-1)*LN(Inputs!$C$64/(1-Inputs!$C$64)))*Inputs!$C$70+Inputs!$C$62</f>
        <v>3264.44667041235</v>
      </c>
      <c r="E352" s="18" t="n">
        <f aca="false">((Inputs!$C$63-B352)/(Inputs!$C$64-B352))*Inputs!$C$68*Inputs!$C$71+((Inputs!$C$63-B352)/(Inputs!$C$64-B352))*Inputs!$C$60+((2*Inputs!$C$63-1)*LN(Inputs!$C$63/(1-Inputs!$C$63))+(((Inputs!$C$63-B352)/(Inputs!$C$64-B352))-1)*(2*B352-1)*LN(B352/(1-B352))-((Inputs!$C$63-B352)/(Inputs!$C$64-B352))*(2*Inputs!$C$64-1)*LN(Inputs!$C$64/(1-Inputs!$C$64)))*Inputs!$C$72+Inputs!$C$62</f>
        <v>5485.58385079723</v>
      </c>
    </row>
    <row r="353" customFormat="false" ht="15" hidden="false" customHeight="false" outlineLevel="0" collapsed="false">
      <c r="B353" s="17" t="n">
        <v>0.00368</v>
      </c>
      <c r="C353" s="18" t="n">
        <f aca="false">((Inputs!$C$63-B353)/(Inputs!$C$64-B353))*Inputs!$C$68*Inputs!$C$59+((Inputs!$C$63-B353)/(Inputs!$C$64-B353))*Inputs!$C$60+((2*Inputs!$C$63-1)*LN(Inputs!$C$63/(1-Inputs!$C$63))+(((Inputs!$C$63-B353)/(Inputs!$C$64-B353))-1)*(2*B353-1)*LN(B353/(1-B353))-((Inputs!$C$63-B353)/(Inputs!$C$64-B353))*(2*Inputs!$C$64-1)*LN(Inputs!$C$64/(1-Inputs!$C$64)))*Inputs!$C$61+Inputs!$C$62</f>
        <v>4520.95409618363</v>
      </c>
      <c r="D353" s="18" t="n">
        <f aca="false">((Inputs!$C$63-B353)/(Inputs!$C$64-B353))*Inputs!$C$68*Inputs!$C$69+((Inputs!$C$63-B353)/(Inputs!$C$64-B353))*Inputs!$C$60+((2*Inputs!$C$63-1)*LN(Inputs!$C$63/(1-Inputs!$C$63))+(((Inputs!$C$63-B353)/(Inputs!$C$64-B353))-1)*(2*B353-1)*LN(B353/(1-B353))-((Inputs!$C$63-B353)/(Inputs!$C$64-B353))*(2*Inputs!$C$64-1)*LN(Inputs!$C$64/(1-Inputs!$C$64)))*Inputs!$C$70+Inputs!$C$62</f>
        <v>3268.19915740812</v>
      </c>
      <c r="E353" s="18" t="n">
        <f aca="false">((Inputs!$C$63-B353)/(Inputs!$C$64-B353))*Inputs!$C$68*Inputs!$C$71+((Inputs!$C$63-B353)/(Inputs!$C$64-B353))*Inputs!$C$60+((2*Inputs!$C$63-1)*LN(Inputs!$C$63/(1-Inputs!$C$63))+(((Inputs!$C$63-B353)/(Inputs!$C$64-B353))-1)*(2*B353-1)*LN(B353/(1-B353))-((Inputs!$C$63-B353)/(Inputs!$C$64-B353))*(2*Inputs!$C$64-1)*LN(Inputs!$C$64/(1-Inputs!$C$64)))*Inputs!$C$72+Inputs!$C$62</f>
        <v>5496.46039236697</v>
      </c>
    </row>
    <row r="354" customFormat="false" ht="15" hidden="false" customHeight="false" outlineLevel="0" collapsed="false">
      <c r="B354" s="17" t="n">
        <v>0.00369</v>
      </c>
      <c r="C354" s="18" t="n">
        <f aca="false">((Inputs!$C$63-B354)/(Inputs!$C$64-B354))*Inputs!$C$68*Inputs!$C$59+((Inputs!$C$63-B354)/(Inputs!$C$64-B354))*Inputs!$C$60+((2*Inputs!$C$63-1)*LN(Inputs!$C$63/(1-Inputs!$C$63))+(((Inputs!$C$63-B354)/(Inputs!$C$64-B354))-1)*(2*B354-1)*LN(B354/(1-B354))-((Inputs!$C$63-B354)/(Inputs!$C$64-B354))*(2*Inputs!$C$64-1)*LN(Inputs!$C$64/(1-Inputs!$C$64)))*Inputs!$C$61+Inputs!$C$62</f>
        <v>4528.10149407518</v>
      </c>
      <c r="D354" s="18" t="n">
        <f aca="false">((Inputs!$C$63-B354)/(Inputs!$C$64-B354))*Inputs!$C$68*Inputs!$C$69+((Inputs!$C$63-B354)/(Inputs!$C$64-B354))*Inputs!$C$60+((2*Inputs!$C$63-1)*LN(Inputs!$C$63/(1-Inputs!$C$63))+(((Inputs!$C$63-B354)/(Inputs!$C$64-B354))-1)*(2*B354-1)*LN(B354/(1-B354))-((Inputs!$C$63-B354)/(Inputs!$C$64-B354))*(2*Inputs!$C$64-1)*LN(Inputs!$C$64/(1-Inputs!$C$64)))*Inputs!$C$70+Inputs!$C$62</f>
        <v>3271.98759933834</v>
      </c>
      <c r="E354" s="18" t="n">
        <f aca="false">((Inputs!$C$63-B354)/(Inputs!$C$64-B354))*Inputs!$C$68*Inputs!$C$71+((Inputs!$C$63-B354)/(Inputs!$C$64-B354))*Inputs!$C$60+((2*Inputs!$C$63-1)*LN(Inputs!$C$63/(1-Inputs!$C$63))+(((Inputs!$C$63-B354)/(Inputs!$C$64-B354))-1)*(2*B354-1)*LN(B354/(1-B354))-((Inputs!$C$63-B354)/(Inputs!$C$64-B354))*(2*Inputs!$C$64-1)*LN(Inputs!$C$64/(1-Inputs!$C$64)))*Inputs!$C$72+Inputs!$C$62</f>
        <v>5507.4104292543</v>
      </c>
    </row>
    <row r="355" customFormat="false" ht="15" hidden="false" customHeight="false" outlineLevel="0" collapsed="false">
      <c r="B355" s="17" t="n">
        <v>0.0037</v>
      </c>
      <c r="C355" s="18" t="n">
        <f aca="false">((Inputs!$C$63-B355)/(Inputs!$C$64-B355))*Inputs!$C$68*Inputs!$C$59+((Inputs!$C$63-B355)/(Inputs!$C$64-B355))*Inputs!$C$60+((2*Inputs!$C$63-1)*LN(Inputs!$C$63/(1-Inputs!$C$63))+(((Inputs!$C$63-B355)/(Inputs!$C$64-B355))-1)*(2*B355-1)*LN(B355/(1-B355))-((Inputs!$C$63-B355)/(Inputs!$C$64-B355))*(2*Inputs!$C$64-1)*LN(Inputs!$C$64/(1-Inputs!$C$64)))*Inputs!$C$61+Inputs!$C$62</f>
        <v>4535.30478806448</v>
      </c>
      <c r="D355" s="18" t="n">
        <f aca="false">((Inputs!$C$63-B355)/(Inputs!$C$64-B355))*Inputs!$C$68*Inputs!$C$69+((Inputs!$C$63-B355)/(Inputs!$C$64-B355))*Inputs!$C$60+((2*Inputs!$C$63-1)*LN(Inputs!$C$63/(1-Inputs!$C$63))+(((Inputs!$C$63-B355)/(Inputs!$C$64-B355))-1)*(2*B355-1)*LN(B355/(1-B355))-((Inputs!$C$63-B355)/(Inputs!$C$64-B355))*(2*Inputs!$C$64-1)*LN(Inputs!$C$64/(1-Inputs!$C$64)))*Inputs!$C$70+Inputs!$C$62</f>
        <v>3275.81223674483</v>
      </c>
      <c r="E355" s="18" t="n">
        <f aca="false">((Inputs!$C$63-B355)/(Inputs!$C$64-B355))*Inputs!$C$68*Inputs!$C$71+((Inputs!$C$63-B355)/(Inputs!$C$64-B355))*Inputs!$C$60+((2*Inputs!$C$63-1)*LN(Inputs!$C$63/(1-Inputs!$C$63))+(((Inputs!$C$63-B355)/(Inputs!$C$64-B355))-1)*(2*B355-1)*LN(B355/(1-B355))-((Inputs!$C$63-B355)/(Inputs!$C$64-B355))*(2*Inputs!$C$64-1)*LN(Inputs!$C$64/(1-Inputs!$C$64)))*Inputs!$C$72+Inputs!$C$62</f>
        <v>5518.43455455578</v>
      </c>
    </row>
    <row r="356" customFormat="false" ht="15" hidden="false" customHeight="false" outlineLevel="0" collapsed="false">
      <c r="B356" s="17" t="n">
        <v>0.00371</v>
      </c>
      <c r="C356" s="18" t="n">
        <f aca="false">((Inputs!$C$63-B356)/(Inputs!$C$64-B356))*Inputs!$C$68*Inputs!$C$59+((Inputs!$C$63-B356)/(Inputs!$C$64-B356))*Inputs!$C$60+((2*Inputs!$C$63-1)*LN(Inputs!$C$63/(1-Inputs!$C$63))+(((Inputs!$C$63-B356)/(Inputs!$C$64-B356))-1)*(2*B356-1)*LN(B356/(1-B356))-((Inputs!$C$63-B356)/(Inputs!$C$64-B356))*(2*Inputs!$C$64-1)*LN(Inputs!$C$64/(1-Inputs!$C$64)))*Inputs!$C$61+Inputs!$C$62</f>
        <v>4542.5643959669</v>
      </c>
      <c r="D356" s="18" t="n">
        <f aca="false">((Inputs!$C$63-B356)/(Inputs!$C$64-B356))*Inputs!$C$68*Inputs!$C$69+((Inputs!$C$63-B356)/(Inputs!$C$64-B356))*Inputs!$C$60+((2*Inputs!$C$63-1)*LN(Inputs!$C$63/(1-Inputs!$C$63))+(((Inputs!$C$63-B356)/(Inputs!$C$64-B356))-1)*(2*B356-1)*LN(B356/(1-B356))-((Inputs!$C$63-B356)/(Inputs!$C$64-B356))*(2*Inputs!$C$64-1)*LN(Inputs!$C$64/(1-Inputs!$C$64)))*Inputs!$C$70+Inputs!$C$62</f>
        <v>3279.67331361396</v>
      </c>
      <c r="E356" s="18" t="n">
        <f aca="false">((Inputs!$C$63-B356)/(Inputs!$C$64-B356))*Inputs!$C$68*Inputs!$C$71+((Inputs!$C$63-B356)/(Inputs!$C$64-B356))*Inputs!$C$60+((2*Inputs!$C$63-1)*LN(Inputs!$C$63/(1-Inputs!$C$63))+(((Inputs!$C$63-B356)/(Inputs!$C$64-B356))-1)*(2*B356-1)*LN(B356/(1-B356))-((Inputs!$C$63-B356)/(Inputs!$C$64-B356))*(2*Inputs!$C$64-1)*LN(Inputs!$C$64/(1-Inputs!$C$64)))*Inputs!$C$72+Inputs!$C$62</f>
        <v>5529.53336877941</v>
      </c>
    </row>
    <row r="357" customFormat="false" ht="15" hidden="false" customHeight="false" outlineLevel="0" collapsed="false">
      <c r="B357" s="17" t="n">
        <v>0.00372</v>
      </c>
      <c r="C357" s="18" t="n">
        <f aca="false">((Inputs!$C$63-B357)/(Inputs!$C$64-B357))*Inputs!$C$68*Inputs!$C$59+((Inputs!$C$63-B357)/(Inputs!$C$64-B357))*Inputs!$C$60+((2*Inputs!$C$63-1)*LN(Inputs!$C$63/(1-Inputs!$C$63))+(((Inputs!$C$63-B357)/(Inputs!$C$64-B357))-1)*(2*B357-1)*LN(B357/(1-B357))-((Inputs!$C$63-B357)/(Inputs!$C$64-B357))*(2*Inputs!$C$64-1)*LN(Inputs!$C$64/(1-Inputs!$C$64)))*Inputs!$C$61+Inputs!$C$62</f>
        <v>4549.88074113761</v>
      </c>
      <c r="D357" s="18" t="n">
        <f aca="false">((Inputs!$C$63-B357)/(Inputs!$C$64-B357))*Inputs!$C$68*Inputs!$C$69+((Inputs!$C$63-B357)/(Inputs!$C$64-B357))*Inputs!$C$60+((2*Inputs!$C$63-1)*LN(Inputs!$C$63/(1-Inputs!$C$63))+(((Inputs!$C$63-B357)/(Inputs!$C$64-B357))-1)*(2*B357-1)*LN(B357/(1-B357))-((Inputs!$C$63-B357)/(Inputs!$C$64-B357))*(2*Inputs!$C$64-1)*LN(Inputs!$C$64/(1-Inputs!$C$64)))*Inputs!$C$70+Inputs!$C$62</f>
        <v>3283.5710774208</v>
      </c>
      <c r="E357" s="18" t="n">
        <f aca="false">((Inputs!$C$63-B357)/(Inputs!$C$64-B357))*Inputs!$C$68*Inputs!$C$71+((Inputs!$C$63-B357)/(Inputs!$C$64-B357))*Inputs!$C$60+((2*Inputs!$C$63-1)*LN(Inputs!$C$63/(1-Inputs!$C$63))+(((Inputs!$C$63-B357)/(Inputs!$C$64-B357))-1)*(2*B357-1)*LN(B357/(1-B357))-((Inputs!$C$63-B357)/(Inputs!$C$64-B357))*(2*Inputs!$C$64-1)*LN(Inputs!$C$64/(1-Inputs!$C$64)))*Inputs!$C$72+Inputs!$C$62</f>
        <v>5540.7074799493</v>
      </c>
    </row>
    <row r="358" customFormat="false" ht="15" hidden="false" customHeight="false" outlineLevel="0" collapsed="false">
      <c r="B358" s="17" t="n">
        <v>0.00373</v>
      </c>
      <c r="C358" s="18" t="n">
        <f aca="false">((Inputs!$C$63-B358)/(Inputs!$C$64-B358))*Inputs!$C$68*Inputs!$C$59+((Inputs!$C$63-B358)/(Inputs!$C$64-B358))*Inputs!$C$60+((2*Inputs!$C$63-1)*LN(Inputs!$C$63/(1-Inputs!$C$63))+(((Inputs!$C$63-B358)/(Inputs!$C$64-B358))-1)*(2*B358-1)*LN(B358/(1-B358))-((Inputs!$C$63-B358)/(Inputs!$C$64-B358))*(2*Inputs!$C$64-1)*LN(Inputs!$C$64/(1-Inputs!$C$64)))*Inputs!$C$61+Inputs!$C$62</f>
        <v>4557.25425254695</v>
      </c>
      <c r="D358" s="18" t="n">
        <f aca="false">((Inputs!$C$63-B358)/(Inputs!$C$64-B358))*Inputs!$C$68*Inputs!$C$69+((Inputs!$C$63-B358)/(Inputs!$C$64-B358))*Inputs!$C$60+((2*Inputs!$C$63-1)*LN(Inputs!$C$63/(1-Inputs!$C$63))+(((Inputs!$C$63-B358)/(Inputs!$C$64-B358))-1)*(2*B358-1)*LN(B358/(1-B358))-((Inputs!$C$63-B358)/(Inputs!$C$64-B358))*(2*Inputs!$C$64-1)*LN(Inputs!$C$64/(1-Inputs!$C$64)))*Inputs!$C$70+Inputs!$C$62</f>
        <v>3287.50577917417</v>
      </c>
      <c r="E358" s="18" t="n">
        <f aca="false">((Inputs!$C$63-B358)/(Inputs!$C$64-B358))*Inputs!$C$68*Inputs!$C$71+((Inputs!$C$63-B358)/(Inputs!$C$64-B358))*Inputs!$C$60+((2*Inputs!$C$63-1)*LN(Inputs!$C$63/(1-Inputs!$C$63))+(((Inputs!$C$63-B358)/(Inputs!$C$64-B358))-1)*(2*B358-1)*LN(B358/(1-B358))-((Inputs!$C$63-B358)/(Inputs!$C$64-B358))*(2*Inputs!$C$64-1)*LN(Inputs!$C$64/(1-Inputs!$C$64)))*Inputs!$C$72+Inputs!$C$62</f>
        <v>5551.95750371222</v>
      </c>
    </row>
    <row r="359" customFormat="false" ht="15" hidden="false" customHeight="false" outlineLevel="0" collapsed="false">
      <c r="B359" s="17" t="n">
        <v>0.00374</v>
      </c>
      <c r="C359" s="18" t="n">
        <f aca="false">((Inputs!$C$63-B359)/(Inputs!$C$64-B359))*Inputs!$C$68*Inputs!$C$59+((Inputs!$C$63-B359)/(Inputs!$C$64-B359))*Inputs!$C$60+((2*Inputs!$C$63-1)*LN(Inputs!$C$63/(1-Inputs!$C$63))+(((Inputs!$C$63-B359)/(Inputs!$C$64-B359))-1)*(2*B359-1)*LN(B359/(1-B359))-((Inputs!$C$63-B359)/(Inputs!$C$64-B359))*(2*Inputs!$C$64-1)*LN(Inputs!$C$64/(1-Inputs!$C$64)))*Inputs!$C$61+Inputs!$C$62</f>
        <v>4564.68536485724</v>
      </c>
      <c r="D359" s="18" t="n">
        <f aca="false">((Inputs!$C$63-B359)/(Inputs!$C$64-B359))*Inputs!$C$68*Inputs!$C$69+((Inputs!$C$63-B359)/(Inputs!$C$64-B359))*Inputs!$C$60+((2*Inputs!$C$63-1)*LN(Inputs!$C$63/(1-Inputs!$C$63))+(((Inputs!$C$63-B359)/(Inputs!$C$64-B359))-1)*(2*B359-1)*LN(B359/(1-B359))-((Inputs!$C$63-B359)/(Inputs!$C$64-B359))*(2*Inputs!$C$64-1)*LN(Inputs!$C$64/(1-Inputs!$C$64)))*Inputs!$C$70+Inputs!$C$62</f>
        <v>3291.47767346259</v>
      </c>
      <c r="E359" s="18" t="n">
        <f aca="false">((Inputs!$C$63-B359)/(Inputs!$C$64-B359))*Inputs!$C$68*Inputs!$C$71+((Inputs!$C$63-B359)/(Inputs!$C$64-B359))*Inputs!$C$60+((2*Inputs!$C$63-1)*LN(Inputs!$C$63/(1-Inputs!$C$63))+(((Inputs!$C$63-B359)/(Inputs!$C$64-B359))-1)*(2*B359-1)*LN(B359/(1-B359))-((Inputs!$C$63-B359)/(Inputs!$C$64-B359))*(2*Inputs!$C$64-1)*LN(Inputs!$C$64/(1-Inputs!$C$64)))*Inputs!$C$72+Inputs!$C$62</f>
        <v>5563.2840634461</v>
      </c>
    </row>
    <row r="360" customFormat="false" ht="15" hidden="false" customHeight="false" outlineLevel="0" collapsed="false">
      <c r="B360" s="17" t="n">
        <v>0.00375</v>
      </c>
      <c r="C360" s="18" t="n">
        <f aca="false">((Inputs!$C$63-B360)/(Inputs!$C$64-B360))*Inputs!$C$68*Inputs!$C$59+((Inputs!$C$63-B360)/(Inputs!$C$64-B360))*Inputs!$C$60+((2*Inputs!$C$63-1)*LN(Inputs!$C$63/(1-Inputs!$C$63))+(((Inputs!$C$63-B360)/(Inputs!$C$64-B360))-1)*(2*B360-1)*LN(B360/(1-B360))-((Inputs!$C$63-B360)/(Inputs!$C$64-B360))*(2*Inputs!$C$64-1)*LN(Inputs!$C$64/(1-Inputs!$C$64)))*Inputs!$C$61+Inputs!$C$62</f>
        <v>4572.17451850111</v>
      </c>
      <c r="D360" s="18" t="n">
        <f aca="false">((Inputs!$C$63-B360)/(Inputs!$C$64-B360))*Inputs!$C$68*Inputs!$C$69+((Inputs!$C$63-B360)/(Inputs!$C$64-B360))*Inputs!$C$60+((2*Inputs!$C$63-1)*LN(Inputs!$C$63/(1-Inputs!$C$63))+(((Inputs!$C$63-B360)/(Inputs!$C$64-B360))-1)*(2*B360-1)*LN(B360/(1-B360))-((Inputs!$C$63-B360)/(Inputs!$C$64-B360))*(2*Inputs!$C$64-1)*LN(Inputs!$C$64/(1-Inputs!$C$64)))*Inputs!$C$70+Inputs!$C$62</f>
        <v>3295.48701850111</v>
      </c>
      <c r="E360" s="18" t="n">
        <f aca="false">((Inputs!$C$63-B360)/(Inputs!$C$64-B360))*Inputs!$C$68*Inputs!$C$71+((Inputs!$C$63-B360)/(Inputs!$C$64-B360))*Inputs!$C$60+((2*Inputs!$C$63-1)*LN(Inputs!$C$63/(1-Inputs!$C$63))+(((Inputs!$C$63-B360)/(Inputs!$C$64-B360))-1)*(2*B360-1)*LN(B360/(1-B360))-((Inputs!$C$63-B360)/(Inputs!$C$64-B360))*(2*Inputs!$C$64-1)*LN(Inputs!$C$64/(1-Inputs!$C$64)))*Inputs!$C$72+Inputs!$C$62</f>
        <v>5574.68779037053</v>
      </c>
    </row>
    <row r="361" customFormat="false" ht="15" hidden="false" customHeight="false" outlineLevel="0" collapsed="false">
      <c r="B361" s="17" t="n">
        <v>0.00376</v>
      </c>
      <c r="C361" s="18" t="n">
        <f aca="false">((Inputs!$C$63-B361)/(Inputs!$C$64-B361))*Inputs!$C$68*Inputs!$C$59+((Inputs!$C$63-B361)/(Inputs!$C$64-B361))*Inputs!$C$60+((2*Inputs!$C$63-1)*LN(Inputs!$C$63/(1-Inputs!$C$63))+(((Inputs!$C$63-B361)/(Inputs!$C$64-B361))-1)*(2*B361-1)*LN(B361/(1-B361))-((Inputs!$C$63-B361)/(Inputs!$C$64-B361))*(2*Inputs!$C$64-1)*LN(Inputs!$C$64/(1-Inputs!$C$64)))*Inputs!$C$61+Inputs!$C$62</f>
        <v>4579.72215976116</v>
      </c>
      <c r="D361" s="18" t="n">
        <f aca="false">((Inputs!$C$63-B361)/(Inputs!$C$64-B361))*Inputs!$C$68*Inputs!$C$69+((Inputs!$C$63-B361)/(Inputs!$C$64-B361))*Inputs!$C$60+((2*Inputs!$C$63-1)*LN(Inputs!$C$63/(1-Inputs!$C$63))+(((Inputs!$C$63-B361)/(Inputs!$C$64-B361))-1)*(2*B361-1)*LN(B361/(1-B361))-((Inputs!$C$63-B361)/(Inputs!$C$64-B361))*(2*Inputs!$C$64-1)*LN(Inputs!$C$64/(1-Inputs!$C$64)))*Inputs!$C$70+Inputs!$C$62</f>
        <v>3299.53407617907</v>
      </c>
      <c r="E361" s="18" t="n">
        <f aca="false">((Inputs!$C$63-B361)/(Inputs!$C$64-B361))*Inputs!$C$68*Inputs!$C$71+((Inputs!$C$63-B361)/(Inputs!$C$64-B361))*Inputs!$C$60+((2*Inputs!$C$63-1)*LN(Inputs!$C$63/(1-Inputs!$C$63))+(((Inputs!$C$63-B361)/(Inputs!$C$64-B361))-1)*(2*B361-1)*LN(B361/(1-B361))-((Inputs!$C$63-B361)/(Inputs!$C$64-B361))*(2*Inputs!$C$64-1)*LN(Inputs!$C$64/(1-Inputs!$C$64)))*Inputs!$C$72+Inputs!$C$62</f>
        <v>5586.16932365932</v>
      </c>
    </row>
    <row r="362" customFormat="false" ht="15" hidden="false" customHeight="false" outlineLevel="0" collapsed="false">
      <c r="B362" s="17" t="n">
        <v>0.00377</v>
      </c>
      <c r="C362" s="18" t="n">
        <f aca="false">((Inputs!$C$63-B362)/(Inputs!$C$64-B362))*Inputs!$C$68*Inputs!$C$59+((Inputs!$C$63-B362)/(Inputs!$C$64-B362))*Inputs!$C$60+((2*Inputs!$C$63-1)*LN(Inputs!$C$63/(1-Inputs!$C$63))+(((Inputs!$C$63-B362)/(Inputs!$C$64-B362))-1)*(2*B362-1)*LN(B362/(1-B362))-((Inputs!$C$63-B362)/(Inputs!$C$64-B362))*(2*Inputs!$C$64-1)*LN(Inputs!$C$64/(1-Inputs!$C$64)))*Inputs!$C$61+Inputs!$C$62</f>
        <v>4587.32874085134</v>
      </c>
      <c r="D362" s="18" t="n">
        <f aca="false">((Inputs!$C$63-B362)/(Inputs!$C$64-B362))*Inputs!$C$68*Inputs!$C$69+((Inputs!$C$63-B362)/(Inputs!$C$64-B362))*Inputs!$C$60+((2*Inputs!$C$63-1)*LN(Inputs!$C$63/(1-Inputs!$C$63))+(((Inputs!$C$63-B362)/(Inputs!$C$64-B362))-1)*(2*B362-1)*LN(B362/(1-B362))-((Inputs!$C$63-B362)/(Inputs!$C$64-B362))*(2*Inputs!$C$64-1)*LN(Inputs!$C$64/(1-Inputs!$C$64)))*Inputs!$C$70+Inputs!$C$62</f>
        <v>3303.61911210882</v>
      </c>
      <c r="E362" s="18" t="n">
        <f aca="false">((Inputs!$C$63-B362)/(Inputs!$C$64-B362))*Inputs!$C$68*Inputs!$C$71+((Inputs!$C$63-B362)/(Inputs!$C$64-B362))*Inputs!$C$60+((2*Inputs!$C$63-1)*LN(Inputs!$C$63/(1-Inputs!$C$63))+(((Inputs!$C$63-B362)/(Inputs!$C$64-B362))-1)*(2*B362-1)*LN(B362/(1-B362))-((Inputs!$C$63-B362)/(Inputs!$C$64-B362))*(2*Inputs!$C$64-1)*LN(Inputs!$C$64/(1-Inputs!$C$64)))*Inputs!$C$72+Inputs!$C$62</f>
        <v>5597.72931055515</v>
      </c>
    </row>
    <row r="363" customFormat="false" ht="15" hidden="false" customHeight="false" outlineLevel="0" collapsed="false">
      <c r="B363" s="17" t="n">
        <v>0.00378</v>
      </c>
      <c r="C363" s="18" t="n">
        <f aca="false">((Inputs!$C$63-B363)/(Inputs!$C$64-B363))*Inputs!$C$68*Inputs!$C$59+((Inputs!$C$63-B363)/(Inputs!$C$64-B363))*Inputs!$C$60+((2*Inputs!$C$63-1)*LN(Inputs!$C$63/(1-Inputs!$C$63))+(((Inputs!$C$63-B363)/(Inputs!$C$64-B363))-1)*(2*B363-1)*LN(B363/(1-B363))-((Inputs!$C$63-B363)/(Inputs!$C$64-B363))*(2*Inputs!$C$64-1)*LN(Inputs!$C$64/(1-Inputs!$C$64)))*Inputs!$C$61+Inputs!$C$62</f>
        <v>4594.99471999973</v>
      </c>
      <c r="D363" s="18" t="n">
        <f aca="false">((Inputs!$C$63-B363)/(Inputs!$C$64-B363))*Inputs!$C$68*Inputs!$C$69+((Inputs!$C$63-B363)/(Inputs!$C$64-B363))*Inputs!$C$60+((2*Inputs!$C$63-1)*LN(Inputs!$C$63/(1-Inputs!$C$63))+(((Inputs!$C$63-B363)/(Inputs!$C$64-B363))-1)*(2*B363-1)*LN(B363/(1-B363))-((Inputs!$C$63-B363)/(Inputs!$C$64-B363))*(2*Inputs!$C$64-1)*LN(Inputs!$C$64/(1-Inputs!$C$64)))*Inputs!$C$70+Inputs!$C$62</f>
        <v>3307.74239567541</v>
      </c>
      <c r="E363" s="18" t="n">
        <f aca="false">((Inputs!$C$63-B363)/(Inputs!$C$64-B363))*Inputs!$C$68*Inputs!$C$71+((Inputs!$C$63-B363)/(Inputs!$C$64-B363))*Inputs!$C$60+((2*Inputs!$C$63-1)*LN(Inputs!$C$63/(1-Inputs!$C$63))+(((Inputs!$C$63-B363)/(Inputs!$C$64-B363))-1)*(2*B363-1)*LN(B363/(1-B363))-((Inputs!$C$63-B363)/(Inputs!$C$64-B363))*(2*Inputs!$C$64-1)*LN(Inputs!$C$64/(1-Inputs!$C$64)))*Inputs!$C$72+Inputs!$C$62</f>
        <v>5609.3684064863</v>
      </c>
    </row>
    <row r="364" customFormat="false" ht="15" hidden="false" customHeight="false" outlineLevel="0" collapsed="false">
      <c r="B364" s="17" t="n">
        <v>0.00379</v>
      </c>
      <c r="C364" s="18" t="n">
        <f aca="false">((Inputs!$C$63-B364)/(Inputs!$C$64-B364))*Inputs!$C$68*Inputs!$C$59+((Inputs!$C$63-B364)/(Inputs!$C$64-B364))*Inputs!$C$60+((2*Inputs!$C$63-1)*LN(Inputs!$C$63/(1-Inputs!$C$63))+(((Inputs!$C$63-B364)/(Inputs!$C$64-B364))-1)*(2*B364-1)*LN(B364/(1-B364))-((Inputs!$C$63-B364)/(Inputs!$C$64-B364))*(2*Inputs!$C$64-1)*LN(Inputs!$C$64/(1-Inputs!$C$64)))*Inputs!$C$61+Inputs!$C$62</f>
        <v>4602.72056153297</v>
      </c>
      <c r="D364" s="18" t="n">
        <f aca="false">((Inputs!$C$63-B364)/(Inputs!$C$64-B364))*Inputs!$C$68*Inputs!$C$69+((Inputs!$C$63-B364)/(Inputs!$C$64-B364))*Inputs!$C$60+((2*Inputs!$C$63-1)*LN(Inputs!$C$63/(1-Inputs!$C$63))+(((Inputs!$C$63-B364)/(Inputs!$C$64-B364))-1)*(2*B364-1)*LN(B364/(1-B364))-((Inputs!$C$63-B364)/(Inputs!$C$64-B364))*(2*Inputs!$C$64-1)*LN(Inputs!$C$64/(1-Inputs!$C$64)))*Inputs!$C$70+Inputs!$C$62</f>
        <v>3311.90420008718</v>
      </c>
      <c r="E364" s="18" t="n">
        <f aca="false">((Inputs!$C$63-B364)/(Inputs!$C$64-B364))*Inputs!$C$68*Inputs!$C$71+((Inputs!$C$63-B364)/(Inputs!$C$64-B364))*Inputs!$C$60+((2*Inputs!$C$63-1)*LN(Inputs!$C$63/(1-Inputs!$C$63))+(((Inputs!$C$63-B364)/(Inputs!$C$64-B364))-1)*(2*B364-1)*LN(B364/(1-B364))-((Inputs!$C$63-B364)/(Inputs!$C$64-B364))*(2*Inputs!$C$64-1)*LN(Inputs!$C$64/(1-Inputs!$C$64)))*Inputs!$C$72+Inputs!$C$62</f>
        <v>5621.08727518557</v>
      </c>
    </row>
    <row r="365" customFormat="false" ht="15" hidden="false" customHeight="false" outlineLevel="0" collapsed="false">
      <c r="B365" s="17" t="n">
        <v>0.0038</v>
      </c>
      <c r="C365" s="18" t="n">
        <f aca="false">((Inputs!$C$63-B365)/(Inputs!$C$64-B365))*Inputs!$C$68*Inputs!$C$59+((Inputs!$C$63-B365)/(Inputs!$C$64-B365))*Inputs!$C$60+((2*Inputs!$C$63-1)*LN(Inputs!$C$63/(1-Inputs!$C$63))+(((Inputs!$C$63-B365)/(Inputs!$C$64-B365))-1)*(2*B365-1)*LN(B365/(1-B365))-((Inputs!$C$63-B365)/(Inputs!$C$64-B365))*(2*Inputs!$C$64-1)*LN(Inputs!$C$64/(1-Inputs!$C$64)))*Inputs!$C$61+Inputs!$C$62</f>
        <v>4610.50673596223</v>
      </c>
      <c r="D365" s="18" t="n">
        <f aca="false">((Inputs!$C$63-B365)/(Inputs!$C$64-B365))*Inputs!$C$68*Inputs!$C$69+((Inputs!$C$63-B365)/(Inputs!$C$64-B365))*Inputs!$C$60+((2*Inputs!$C$63-1)*LN(Inputs!$C$63/(1-Inputs!$C$63))+(((Inputs!$C$63-B365)/(Inputs!$C$64-B365))-1)*(2*B365-1)*LN(B365/(1-B365))-((Inputs!$C$63-B365)/(Inputs!$C$64-B365))*(2*Inputs!$C$64-1)*LN(Inputs!$C$64/(1-Inputs!$C$64)))*Inputs!$C$70+Inputs!$C$62</f>
        <v>3316.10480242748</v>
      </c>
      <c r="E365" s="18" t="n">
        <f aca="false">((Inputs!$C$63-B365)/(Inputs!$C$64-B365))*Inputs!$C$68*Inputs!$C$71+((Inputs!$C$63-B365)/(Inputs!$C$64-B365))*Inputs!$C$60+((2*Inputs!$C$63-1)*LN(Inputs!$C$63/(1-Inputs!$C$63))+(((Inputs!$C$63-B365)/(Inputs!$C$64-B365))-1)*(2*B365-1)*LN(B365/(1-B365))-((Inputs!$C$63-B365)/(Inputs!$C$64-B365))*(2*Inputs!$C$64-1)*LN(Inputs!$C$64/(1-Inputs!$C$64)))*Inputs!$C$72+Inputs!$C$62</f>
        <v>5632.88658881144</v>
      </c>
    </row>
    <row r="366" customFormat="false" ht="15" hidden="false" customHeight="false" outlineLevel="0" collapsed="false">
      <c r="B366" s="17" t="n">
        <v>0.00381</v>
      </c>
      <c r="C366" s="18" t="n">
        <f aca="false">((Inputs!$C$63-B366)/(Inputs!$C$64-B366))*Inputs!$C$68*Inputs!$C$59+((Inputs!$C$63-B366)/(Inputs!$C$64-B366))*Inputs!$C$60+((2*Inputs!$C$63-1)*LN(Inputs!$C$63/(1-Inputs!$C$63))+(((Inputs!$C$63-B366)/(Inputs!$C$64-B366))-1)*(2*B366-1)*LN(B366/(1-B366))-((Inputs!$C$63-B366)/(Inputs!$C$64-B366))*(2*Inputs!$C$64-1)*LN(Inputs!$C$64/(1-Inputs!$C$64)))*Inputs!$C$61+Inputs!$C$62</f>
        <v>4618.35372007093</v>
      </c>
      <c r="D366" s="18" t="n">
        <f aca="false">((Inputs!$C$63-B366)/(Inputs!$C$64-B366))*Inputs!$C$68*Inputs!$C$69+((Inputs!$C$63-B366)/(Inputs!$C$64-B366))*Inputs!$C$60+((2*Inputs!$C$63-1)*LN(Inputs!$C$63/(1-Inputs!$C$63))+(((Inputs!$C$63-B366)/(Inputs!$C$64-B366))-1)*(2*B366-1)*LN(B366/(1-B366))-((Inputs!$C$63-B366)/(Inputs!$C$64-B366))*(2*Inputs!$C$64-1)*LN(Inputs!$C$64/(1-Inputs!$C$64)))*Inputs!$C$70+Inputs!$C$62</f>
        <v>3320.3444837073</v>
      </c>
      <c r="E366" s="18" t="n">
        <f aca="false">((Inputs!$C$63-B366)/(Inputs!$C$64-B366))*Inputs!$C$68*Inputs!$C$71+((Inputs!$C$63-B366)/(Inputs!$C$64-B366))*Inputs!$C$60+((2*Inputs!$C$63-1)*LN(Inputs!$C$63/(1-Inputs!$C$63))+(((Inputs!$C$63-B366)/(Inputs!$C$64-B366))-1)*(2*B366-1)*LN(B366/(1-B366))-((Inputs!$C$63-B366)/(Inputs!$C$64-B366))*(2*Inputs!$C$64-1)*LN(Inputs!$C$64/(1-Inputs!$C$64)))*Inputs!$C$72+Inputs!$C$62</f>
        <v>5644.76702807146</v>
      </c>
    </row>
    <row r="367" customFormat="false" ht="15" hidden="false" customHeight="false" outlineLevel="0" collapsed="false">
      <c r="B367" s="17" t="n">
        <v>0.00382</v>
      </c>
      <c r="C367" s="18" t="n">
        <f aca="false">((Inputs!$C$63-B367)/(Inputs!$C$64-B367))*Inputs!$C$68*Inputs!$C$59+((Inputs!$C$63-B367)/(Inputs!$C$64-B367))*Inputs!$C$60+((2*Inputs!$C$63-1)*LN(Inputs!$C$63/(1-Inputs!$C$63))+(((Inputs!$C$63-B367)/(Inputs!$C$64-B367))-1)*(2*B367-1)*LN(B367/(1-B367))-((Inputs!$C$63-B367)/(Inputs!$C$64-B367))*(2*Inputs!$C$64-1)*LN(Inputs!$C$64/(1-Inputs!$C$64)))*Inputs!$C$61+Inputs!$C$62</f>
        <v>4626.26199700407</v>
      </c>
      <c r="D367" s="18" t="n">
        <f aca="false">((Inputs!$C$63-B367)/(Inputs!$C$64-B367))*Inputs!$C$68*Inputs!$C$69+((Inputs!$C$63-B367)/(Inputs!$C$64-B367))*Inputs!$C$60+((2*Inputs!$C$63-1)*LN(Inputs!$C$63/(1-Inputs!$C$63))+(((Inputs!$C$63-B367)/(Inputs!$C$64-B367))-1)*(2*B367-1)*LN(B367/(1-B367))-((Inputs!$C$63-B367)/(Inputs!$C$64-B367))*(2*Inputs!$C$64-1)*LN(Inputs!$C$64/(1-Inputs!$C$64)))*Inputs!$C$70+Inputs!$C$62</f>
        <v>3324.62352891897</v>
      </c>
      <c r="E367" s="18" t="n">
        <f aca="false">((Inputs!$C$63-B367)/(Inputs!$C$64-B367))*Inputs!$C$68*Inputs!$C$71+((Inputs!$C$63-B367)/(Inputs!$C$64-B367))*Inputs!$C$60+((2*Inputs!$C$63-1)*LN(Inputs!$C$63/(1-Inputs!$C$63))+(((Inputs!$C$63-B367)/(Inputs!$C$64-B367))-1)*(2*B367-1)*LN(B367/(1-B367))-((Inputs!$C$63-B367)/(Inputs!$C$64-B367))*(2*Inputs!$C$64-1)*LN(Inputs!$C$64/(1-Inputs!$C$64)))*Inputs!$C$72+Inputs!$C$62</f>
        <v>5656.72928234795</v>
      </c>
    </row>
    <row r="368" customFormat="false" ht="15" hidden="false" customHeight="false" outlineLevel="0" collapsed="false">
      <c r="B368" s="17" t="n">
        <v>0.00383</v>
      </c>
      <c r="C368" s="18" t="n">
        <f aca="false">((Inputs!$C$63-B368)/(Inputs!$C$64-B368))*Inputs!$C$68*Inputs!$C$59+((Inputs!$C$63-B368)/(Inputs!$C$64-B368))*Inputs!$C$60+((2*Inputs!$C$63-1)*LN(Inputs!$C$63/(1-Inputs!$C$63))+(((Inputs!$C$63-B368)/(Inputs!$C$64-B368))-1)*(2*B368-1)*LN(B368/(1-B368))-((Inputs!$C$63-B368)/(Inputs!$C$64-B368))*(2*Inputs!$C$64-1)*LN(Inputs!$C$64/(1-Inputs!$C$64)))*Inputs!$C$61+Inputs!$C$62</f>
        <v>4634.23205635927</v>
      </c>
      <c r="D368" s="18" t="n">
        <f aca="false">((Inputs!$C$63-B368)/(Inputs!$C$64-B368))*Inputs!$C$68*Inputs!$C$69+((Inputs!$C$63-B368)/(Inputs!$C$64-B368))*Inputs!$C$60+((2*Inputs!$C$63-1)*LN(Inputs!$C$63/(1-Inputs!$C$63))+(((Inputs!$C$63-B368)/(Inputs!$C$64-B368))-1)*(2*B368-1)*LN(B368/(1-B368))-((Inputs!$C$63-B368)/(Inputs!$C$64-B368))*(2*Inputs!$C$64-1)*LN(Inputs!$C$64/(1-Inputs!$C$64)))*Inputs!$C$70+Inputs!$C$62</f>
        <v>3328.94222709097</v>
      </c>
      <c r="E368" s="18" t="n">
        <f aca="false">((Inputs!$C$63-B368)/(Inputs!$C$64-B368))*Inputs!$C$68*Inputs!$C$71+((Inputs!$C$63-B368)/(Inputs!$C$64-B368))*Inputs!$C$60+((2*Inputs!$C$63-1)*LN(Inputs!$C$63/(1-Inputs!$C$63))+(((Inputs!$C$63-B368)/(Inputs!$C$64-B368))-1)*(2*B368-1)*LN(B368/(1-B368))-((Inputs!$C$63-B368)/(Inputs!$C$64-B368))*(2*Inputs!$C$64-1)*LN(Inputs!$C$64/(1-Inputs!$C$64)))*Inputs!$C$72+Inputs!$C$62</f>
        <v>5668.77404982605</v>
      </c>
    </row>
    <row r="369" customFormat="false" ht="15" hidden="false" customHeight="false" outlineLevel="0" collapsed="false">
      <c r="B369" s="17" t="n">
        <v>0.00384</v>
      </c>
      <c r="C369" s="18" t="n">
        <f aca="false">((Inputs!$C$63-B369)/(Inputs!$C$64-B369))*Inputs!$C$68*Inputs!$C$59+((Inputs!$C$63-B369)/(Inputs!$C$64-B369))*Inputs!$C$60+((2*Inputs!$C$63-1)*LN(Inputs!$C$63/(1-Inputs!$C$63))+(((Inputs!$C$63-B369)/(Inputs!$C$64-B369))-1)*(2*B369-1)*LN(B369/(1-B369))-((Inputs!$C$63-B369)/(Inputs!$C$64-B369))*(2*Inputs!$C$64-1)*LN(Inputs!$C$64/(1-Inputs!$C$64)))*Inputs!$C$61+Inputs!$C$62</f>
        <v>4642.26439427954</v>
      </c>
      <c r="D369" s="18" t="n">
        <f aca="false">((Inputs!$C$63-B369)/(Inputs!$C$64-B369))*Inputs!$C$68*Inputs!$C$69+((Inputs!$C$63-B369)/(Inputs!$C$64-B369))*Inputs!$C$60+((2*Inputs!$C$63-1)*LN(Inputs!$C$63/(1-Inputs!$C$63))+(((Inputs!$C$63-B369)/(Inputs!$C$64-B369))-1)*(2*B369-1)*LN(B369/(1-B369))-((Inputs!$C$63-B369)/(Inputs!$C$64-B369))*(2*Inputs!$C$64-1)*LN(Inputs!$C$64/(1-Inputs!$C$64)))*Inputs!$C$70+Inputs!$C$62</f>
        <v>3333.30087134376</v>
      </c>
      <c r="E369" s="18" t="n">
        <f aca="false">((Inputs!$C$63-B369)/(Inputs!$C$64-B369))*Inputs!$C$68*Inputs!$C$71+((Inputs!$C$63-B369)/(Inputs!$C$64-B369))*Inputs!$C$60+((2*Inputs!$C$63-1)*LN(Inputs!$C$63/(1-Inputs!$C$63))+(((Inputs!$C$63-B369)/(Inputs!$C$64-B369))-1)*(2*B369-1)*LN(B369/(1-B369))-((Inputs!$C$63-B369)/(Inputs!$C$64-B369))*(2*Inputs!$C$64-1)*LN(Inputs!$C$64/(1-Inputs!$C$64)))*Inputs!$C$72+Inputs!$C$62</f>
        <v>5680.9020376242</v>
      </c>
    </row>
    <row r="370" customFormat="false" ht="15" hidden="false" customHeight="false" outlineLevel="0" collapsed="false">
      <c r="B370" s="17" t="n">
        <v>0.00385</v>
      </c>
      <c r="C370" s="18" t="n">
        <f aca="false">((Inputs!$C$63-B370)/(Inputs!$C$64-B370))*Inputs!$C$68*Inputs!$C$59+((Inputs!$C$63-B370)/(Inputs!$C$64-B370))*Inputs!$C$60+((2*Inputs!$C$63-1)*LN(Inputs!$C$63/(1-Inputs!$C$63))+(((Inputs!$C$63-B370)/(Inputs!$C$64-B370))-1)*(2*B370-1)*LN(B370/(1-B370))-((Inputs!$C$63-B370)/(Inputs!$C$64-B370))*(2*Inputs!$C$64-1)*LN(Inputs!$C$64/(1-Inputs!$C$64)))*Inputs!$C$61+Inputs!$C$62</f>
        <v>4650.35951354796</v>
      </c>
      <c r="D370" s="18" t="n">
        <f aca="false">((Inputs!$C$63-B370)/(Inputs!$C$64-B370))*Inputs!$C$68*Inputs!$C$69+((Inputs!$C$63-B370)/(Inputs!$C$64-B370))*Inputs!$C$60+((2*Inputs!$C$63-1)*LN(Inputs!$C$63/(1-Inputs!$C$63))+(((Inputs!$C$63-B370)/(Inputs!$C$64-B370))-1)*(2*B370-1)*LN(B370/(1-B370))-((Inputs!$C$63-B370)/(Inputs!$C$64-B370))*(2*Inputs!$C$64-1)*LN(Inputs!$C$64/(1-Inputs!$C$64)))*Inputs!$C$70+Inputs!$C$62</f>
        <v>3337.69975894673</v>
      </c>
      <c r="E370" s="18" t="n">
        <f aca="false">((Inputs!$C$63-B370)/(Inputs!$C$64-B370))*Inputs!$C$68*Inputs!$C$71+((Inputs!$C$63-B370)/(Inputs!$C$64-B370))*Inputs!$C$60+((2*Inputs!$C$63-1)*LN(Inputs!$C$63/(1-Inputs!$C$63))+(((Inputs!$C$63-B370)/(Inputs!$C$64-B370))-1)*(2*B370-1)*LN(B370/(1-B370))-((Inputs!$C$63-B370)/(Inputs!$C$64-B370))*(2*Inputs!$C$64-1)*LN(Inputs!$C$64/(1-Inputs!$C$64)))*Inputs!$C$72+Inputs!$C$62</f>
        <v>5693.11396192703</v>
      </c>
    </row>
    <row r="371" customFormat="false" ht="15" hidden="false" customHeight="false" outlineLevel="0" collapsed="false">
      <c r="B371" s="17" t="n">
        <v>0.00386</v>
      </c>
      <c r="C371" s="18" t="n">
        <f aca="false">((Inputs!$C$63-B371)/(Inputs!$C$64-B371))*Inputs!$C$68*Inputs!$C$59+((Inputs!$C$63-B371)/(Inputs!$C$64-B371))*Inputs!$C$60+((2*Inputs!$C$63-1)*LN(Inputs!$C$63/(1-Inputs!$C$63))+(((Inputs!$C$63-B371)/(Inputs!$C$64-B371))-1)*(2*B371-1)*LN(B371/(1-B371))-((Inputs!$C$63-B371)/(Inputs!$C$64-B371))*(2*Inputs!$C$64-1)*LN(Inputs!$C$64/(1-Inputs!$C$64)))*Inputs!$C$61+Inputs!$C$62</f>
        <v>4658.517923684</v>
      </c>
      <c r="D371" s="18" t="n">
        <f aca="false">((Inputs!$C$63-B371)/(Inputs!$C$64-B371))*Inputs!$C$68*Inputs!$C$69+((Inputs!$C$63-B371)/(Inputs!$C$64-B371))*Inputs!$C$60+((2*Inputs!$C$63-1)*LN(Inputs!$C$63/(1-Inputs!$C$63))+(((Inputs!$C$63-B371)/(Inputs!$C$64-B371))-1)*(2*B371-1)*LN(B371/(1-B371))-((Inputs!$C$63-B371)/(Inputs!$C$64-B371))*(2*Inputs!$C$64-1)*LN(Inputs!$C$64/(1-Inputs!$C$64)))*Inputs!$C$70+Inputs!$C$62</f>
        <v>3342.1391913763</v>
      </c>
      <c r="E371" s="18" t="n">
        <f aca="false">((Inputs!$C$63-B371)/(Inputs!$C$64-B371))*Inputs!$C$68*Inputs!$C$71+((Inputs!$C$63-B371)/(Inputs!$C$64-B371))*Inputs!$C$60+((2*Inputs!$C$63-1)*LN(Inputs!$C$63/(1-Inputs!$C$63))+(((Inputs!$C$63-B371)/(Inputs!$C$64-B371))-1)*(2*B371-1)*LN(B371/(1-B371))-((Inputs!$C$63-B371)/(Inputs!$C$64-B371))*(2*Inputs!$C$64-1)*LN(Inputs!$C$64/(1-Inputs!$C$64)))*Inputs!$C$72+Inputs!$C$62</f>
        <v>5705.41054812083</v>
      </c>
    </row>
    <row r="372" customFormat="false" ht="15" hidden="false" customHeight="false" outlineLevel="0" collapsed="false">
      <c r="B372" s="17" t="n">
        <v>0.00387</v>
      </c>
      <c r="C372" s="18" t="n">
        <f aca="false">((Inputs!$C$63-B372)/(Inputs!$C$64-B372))*Inputs!$C$68*Inputs!$C$59+((Inputs!$C$63-B372)/(Inputs!$C$64-B372))*Inputs!$C$60+((2*Inputs!$C$63-1)*LN(Inputs!$C$63/(1-Inputs!$C$63))+(((Inputs!$C$63-B372)/(Inputs!$C$64-B372))-1)*(2*B372-1)*LN(B372/(1-B372))-((Inputs!$C$63-B372)/(Inputs!$C$64-B372))*(2*Inputs!$C$64-1)*LN(Inputs!$C$64/(1-Inputs!$C$64)))*Inputs!$C$61+Inputs!$C$62</f>
        <v>4666.74014104182</v>
      </c>
      <c r="D372" s="18" t="n">
        <f aca="false">((Inputs!$C$63-B372)/(Inputs!$C$64-B372))*Inputs!$C$68*Inputs!$C$69+((Inputs!$C$63-B372)/(Inputs!$C$64-B372))*Inputs!$C$60+((2*Inputs!$C$63-1)*LN(Inputs!$C$63/(1-Inputs!$C$63))+(((Inputs!$C$63-B372)/(Inputs!$C$64-B372))-1)*(2*B372-1)*LN(B372/(1-B372))-((Inputs!$C$63-B372)/(Inputs!$C$64-B372))*(2*Inputs!$C$64-1)*LN(Inputs!$C$64/(1-Inputs!$C$64)))*Inputs!$C$70+Inputs!$C$62</f>
        <v>3346.61947437515</v>
      </c>
      <c r="E372" s="18" t="n">
        <f aca="false">((Inputs!$C$63-B372)/(Inputs!$C$64-B372))*Inputs!$C$68*Inputs!$C$71+((Inputs!$C$63-B372)/(Inputs!$C$64-B372))*Inputs!$C$60+((2*Inputs!$C$63-1)*LN(Inputs!$C$63/(1-Inputs!$C$63))+(((Inputs!$C$63-B372)/(Inputs!$C$64-B372))-1)*(2*B372-1)*LN(B372/(1-B372))-((Inputs!$C$63-B372)/(Inputs!$C$64-B372))*(2*Inputs!$C$64-1)*LN(Inputs!$C$64/(1-Inputs!$C$64)))*Inputs!$C$72+Inputs!$C$62</f>
        <v>5717.79253093148</v>
      </c>
    </row>
    <row r="373" customFormat="false" ht="15" hidden="false" customHeight="false" outlineLevel="0" collapsed="false">
      <c r="B373" s="17" t="n">
        <v>0.00388</v>
      </c>
      <c r="C373" s="18" t="n">
        <f aca="false">((Inputs!$C$63-B373)/(Inputs!$C$64-B373))*Inputs!$C$68*Inputs!$C$59+((Inputs!$C$63-B373)/(Inputs!$C$64-B373))*Inputs!$C$60+((2*Inputs!$C$63-1)*LN(Inputs!$C$63/(1-Inputs!$C$63))+(((Inputs!$C$63-B373)/(Inputs!$C$64-B373))-1)*(2*B373-1)*LN(B373/(1-B373))-((Inputs!$C$63-B373)/(Inputs!$C$64-B373))*(2*Inputs!$C$64-1)*LN(Inputs!$C$64/(1-Inputs!$C$64)))*Inputs!$C$61+Inputs!$C$62</f>
        <v>4675.02668891045</v>
      </c>
      <c r="D373" s="18" t="n">
        <f aca="false">((Inputs!$C$63-B373)/(Inputs!$C$64-B373))*Inputs!$C$68*Inputs!$C$69+((Inputs!$C$63-B373)/(Inputs!$C$64-B373))*Inputs!$C$60+((2*Inputs!$C$63-1)*LN(Inputs!$C$63/(1-Inputs!$C$63))+(((Inputs!$C$63-B373)/(Inputs!$C$64-B373))-1)*(2*B373-1)*LN(B373/(1-B373))-((Inputs!$C$63-B373)/(Inputs!$C$64-B373))*(2*Inputs!$C$64-1)*LN(Inputs!$C$64/(1-Inputs!$C$64)))*Inputs!$C$70+Inputs!$C$62</f>
        <v>3351.14091801262</v>
      </c>
      <c r="E373" s="18" t="n">
        <f aca="false">((Inputs!$C$63-B373)/(Inputs!$C$64-B373))*Inputs!$C$68*Inputs!$C$71+((Inputs!$C$63-B373)/(Inputs!$C$64-B373))*Inputs!$C$60+((2*Inputs!$C$63-1)*LN(Inputs!$C$63/(1-Inputs!$C$63))+(((Inputs!$C$63-B373)/(Inputs!$C$64-B373))-1)*(2*B373-1)*LN(B373/(1-B373))-((Inputs!$C$63-B373)/(Inputs!$C$64-B373))*(2*Inputs!$C$64-1)*LN(Inputs!$C$64/(1-Inputs!$C$64)))*Inputs!$C$72+Inputs!$C$62</f>
        <v>5730.26065456509</v>
      </c>
    </row>
    <row r="374" customFormat="false" ht="15" hidden="false" customHeight="false" outlineLevel="0" collapsed="false">
      <c r="B374" s="17" t="n">
        <v>0.00389</v>
      </c>
      <c r="C374" s="18" t="n">
        <f aca="false">((Inputs!$C$63-B374)/(Inputs!$C$64-B374))*Inputs!$C$68*Inputs!$C$59+((Inputs!$C$63-B374)/(Inputs!$C$64-B374))*Inputs!$C$60+((2*Inputs!$C$63-1)*LN(Inputs!$C$63/(1-Inputs!$C$63))+(((Inputs!$C$63-B374)/(Inputs!$C$64-B374))-1)*(2*B374-1)*LN(B374/(1-B374))-((Inputs!$C$63-B374)/(Inputs!$C$64-B374))*(2*Inputs!$C$64-1)*LN(Inputs!$C$64/(1-Inputs!$C$64)))*Inputs!$C$61+Inputs!$C$62</f>
        <v>4683.37809761589</v>
      </c>
      <c r="D374" s="18" t="n">
        <f aca="false">((Inputs!$C$63-B374)/(Inputs!$C$64-B374))*Inputs!$C$68*Inputs!$C$69+((Inputs!$C$63-B374)/(Inputs!$C$64-B374))*Inputs!$C$60+((2*Inputs!$C$63-1)*LN(Inputs!$C$63/(1-Inputs!$C$63))+(((Inputs!$C$63-B374)/(Inputs!$C$64-B374))-1)*(2*B374-1)*LN(B374/(1-B374))-((Inputs!$C$63-B374)/(Inputs!$C$64-B374))*(2*Inputs!$C$64-1)*LN(Inputs!$C$64/(1-Inputs!$C$64)))*Inputs!$C$70+Inputs!$C$62</f>
        <v>3355.70383674632</v>
      </c>
      <c r="E374" s="18" t="n">
        <f aca="false">((Inputs!$C$63-B374)/(Inputs!$C$64-B374))*Inputs!$C$68*Inputs!$C$71+((Inputs!$C$63-B374)/(Inputs!$C$64-B374))*Inputs!$C$60+((2*Inputs!$C$63-1)*LN(Inputs!$C$63/(1-Inputs!$C$63))+(((Inputs!$C$63-B374)/(Inputs!$C$64-B374))-1)*(2*B374-1)*LN(B374/(1-B374))-((Inputs!$C$63-B374)/(Inputs!$C$64-B374))*(2*Inputs!$C$64-1)*LN(Inputs!$C$64/(1-Inputs!$C$64)))*Inputs!$C$72+Inputs!$C$62</f>
        <v>5742.81567285126</v>
      </c>
    </row>
    <row r="375" customFormat="false" ht="15" hidden="false" customHeight="false" outlineLevel="0" collapsed="false">
      <c r="B375" s="17" t="n">
        <v>0.0039</v>
      </c>
      <c r="C375" s="18" t="n">
        <f aca="false">((Inputs!$C$63-B375)/(Inputs!$C$64-B375))*Inputs!$C$68*Inputs!$C$59+((Inputs!$C$63-B375)/(Inputs!$C$64-B375))*Inputs!$C$60+((2*Inputs!$C$63-1)*LN(Inputs!$C$63/(1-Inputs!$C$63))+(((Inputs!$C$63-B375)/(Inputs!$C$64-B375))-1)*(2*B375-1)*LN(B375/(1-B375))-((Inputs!$C$63-B375)/(Inputs!$C$64-B375))*(2*Inputs!$C$64-1)*LN(Inputs!$C$64/(1-Inputs!$C$64)))*Inputs!$C$61+Inputs!$C$62</f>
        <v>4691.79490462516</v>
      </c>
      <c r="D375" s="18" t="n">
        <f aca="false">((Inputs!$C$63-B375)/(Inputs!$C$64-B375))*Inputs!$C$68*Inputs!$C$69+((Inputs!$C$63-B375)/(Inputs!$C$64-B375))*Inputs!$C$60+((2*Inputs!$C$63-1)*LN(Inputs!$C$63/(1-Inputs!$C$63))+(((Inputs!$C$63-B375)/(Inputs!$C$64-B375))-1)*(2*B375-1)*LN(B375/(1-B375))-((Inputs!$C$63-B375)/(Inputs!$C$64-B375))*(2*Inputs!$C$64-1)*LN(Inputs!$C$64/(1-Inputs!$C$64)))*Inputs!$C$70+Inputs!$C$62</f>
        <v>3360.30854948498</v>
      </c>
      <c r="E375" s="18" t="n">
        <f aca="false">((Inputs!$C$63-B375)/(Inputs!$C$64-B375))*Inputs!$C$68*Inputs!$C$71+((Inputs!$C$63-B375)/(Inputs!$C$64-B375))*Inputs!$C$60+((2*Inputs!$C$63-1)*LN(Inputs!$C$63/(1-Inputs!$C$63))+(((Inputs!$C$63-B375)/(Inputs!$C$64-B375))-1)*(2*B375-1)*LN(B375/(1-B375))-((Inputs!$C$63-B375)/(Inputs!$C$64-B375))*(2*Inputs!$C$64-1)*LN(Inputs!$C$64/(1-Inputs!$C$64)))*Inputs!$C$72+Inputs!$C$62</f>
        <v>5755.45834938906</v>
      </c>
    </row>
    <row r="376" customFormat="false" ht="15" hidden="false" customHeight="false" outlineLevel="0" collapsed="false">
      <c r="B376" s="17" t="n">
        <v>0.00391</v>
      </c>
      <c r="C376" s="18" t="n">
        <f aca="false">((Inputs!$C$63-B376)/(Inputs!$C$64-B376))*Inputs!$C$68*Inputs!$C$59+((Inputs!$C$63-B376)/(Inputs!$C$64-B376))*Inputs!$C$60+((2*Inputs!$C$63-1)*LN(Inputs!$C$63/(1-Inputs!$C$63))+(((Inputs!$C$63-B376)/(Inputs!$C$64-B376))-1)*(2*B376-1)*LN(B376/(1-B376))-((Inputs!$C$63-B376)/(Inputs!$C$64-B376))*(2*Inputs!$C$64-1)*LN(Inputs!$C$64/(1-Inputs!$C$64)))*Inputs!$C$61+Inputs!$C$62</f>
        <v>4700.27765465249</v>
      </c>
      <c r="D376" s="18" t="n">
        <f aca="false">((Inputs!$C$63-B376)/(Inputs!$C$64-B376))*Inputs!$C$68*Inputs!$C$69+((Inputs!$C$63-B376)/(Inputs!$C$64-B376))*Inputs!$C$60+((2*Inputs!$C$63-1)*LN(Inputs!$C$63/(1-Inputs!$C$63))+(((Inputs!$C$63-B376)/(Inputs!$C$64-B376))-1)*(2*B376-1)*LN(B376/(1-B376))-((Inputs!$C$63-B376)/(Inputs!$C$64-B376))*(2*Inputs!$C$64-1)*LN(Inputs!$C$64/(1-Inputs!$C$64)))*Inputs!$C$70+Inputs!$C$62</f>
        <v>3364.95537965249</v>
      </c>
      <c r="E376" s="18" t="n">
        <f aca="false">((Inputs!$C$63-B376)/(Inputs!$C$64-B376))*Inputs!$C$68*Inputs!$C$71+((Inputs!$C$63-B376)/(Inputs!$C$64-B376))*Inputs!$C$60+((2*Inputs!$C$63-1)*LN(Inputs!$C$63/(1-Inputs!$C$63))+(((Inputs!$C$63-B376)/(Inputs!$C$64-B376))-1)*(2*B376-1)*LN(B376/(1-B376))-((Inputs!$C$63-B376)/(Inputs!$C$64-B376))*(2*Inputs!$C$64-1)*LN(Inputs!$C$64/(1-Inputs!$C$64)))*Inputs!$C$72+Inputs!$C$62</f>
        <v>5768.18945769587</v>
      </c>
    </row>
    <row r="377" customFormat="false" ht="15" hidden="false" customHeight="false" outlineLevel="0" collapsed="false">
      <c r="B377" s="17" t="n">
        <v>0.00392</v>
      </c>
      <c r="C377" s="18" t="n">
        <f aca="false">((Inputs!$C$63-B377)/(Inputs!$C$64-B377))*Inputs!$C$68*Inputs!$C$59+((Inputs!$C$63-B377)/(Inputs!$C$64-B377))*Inputs!$C$60+((2*Inputs!$C$63-1)*LN(Inputs!$C$63/(1-Inputs!$C$63))+(((Inputs!$C$63-B377)/(Inputs!$C$64-B377))-1)*(2*B377-1)*LN(B377/(1-B377))-((Inputs!$C$63-B377)/(Inputs!$C$64-B377))*(2*Inputs!$C$64-1)*LN(Inputs!$C$64/(1-Inputs!$C$64)))*Inputs!$C$61+Inputs!$C$62</f>
        <v>4708.8268997674</v>
      </c>
      <c r="D377" s="18" t="n">
        <f aca="false">((Inputs!$C$63-B377)/(Inputs!$C$64-B377))*Inputs!$C$68*Inputs!$C$69+((Inputs!$C$63-B377)/(Inputs!$C$64-B377))*Inputs!$C$60+((2*Inputs!$C$63-1)*LN(Inputs!$C$63/(1-Inputs!$C$63))+(((Inputs!$C$63-B377)/(Inputs!$C$64-B377))-1)*(2*B377-1)*LN(B377/(1-B377))-((Inputs!$C$63-B377)/(Inputs!$C$64-B377))*(2*Inputs!$C$64-1)*LN(Inputs!$C$64/(1-Inputs!$C$64)))*Inputs!$C$70+Inputs!$C$62</f>
        <v>3369.64465525329</v>
      </c>
      <c r="E377" s="18" t="n">
        <f aca="false">((Inputs!$C$63-B377)/(Inputs!$C$64-B377))*Inputs!$C$68*Inputs!$C$71+((Inputs!$C$63-B377)/(Inputs!$C$64-B377))*Inputs!$C$60+((2*Inputs!$C$63-1)*LN(Inputs!$C$63/(1-Inputs!$C$63))+(((Inputs!$C$63-B377)/(Inputs!$C$64-B377))-1)*(2*B377-1)*LN(B377/(1-B377))-((Inputs!$C$63-B377)/(Inputs!$C$64-B377))*(2*Inputs!$C$64-1)*LN(Inputs!$C$64/(1-Inputs!$C$64)))*Inputs!$C$72+Inputs!$C$62</f>
        <v>5781.00978135896</v>
      </c>
    </row>
    <row r="378" customFormat="false" ht="15" hidden="false" customHeight="false" outlineLevel="0" collapsed="false">
      <c r="B378" s="17" t="n">
        <v>0.00393</v>
      </c>
      <c r="C378" s="18" t="n">
        <f aca="false">((Inputs!$C$63-B378)/(Inputs!$C$64-B378))*Inputs!$C$68*Inputs!$C$59+((Inputs!$C$63-B378)/(Inputs!$C$64-B378))*Inputs!$C$60+((2*Inputs!$C$63-1)*LN(Inputs!$C$63/(1-Inputs!$C$63))+(((Inputs!$C$63-B378)/(Inputs!$C$64-B378))-1)*(2*B378-1)*LN(B378/(1-B378))-((Inputs!$C$63-B378)/(Inputs!$C$64-B378))*(2*Inputs!$C$64-1)*LN(Inputs!$C$64/(1-Inputs!$C$64)))*Inputs!$C$61+Inputs!$C$62</f>
        <v>4717.44319950507</v>
      </c>
      <c r="D378" s="18" t="n">
        <f aca="false">((Inputs!$C$63-B378)/(Inputs!$C$64-B378))*Inputs!$C$68*Inputs!$C$69+((Inputs!$C$63-B378)/(Inputs!$C$64-B378))*Inputs!$C$60+((2*Inputs!$C$63-1)*LN(Inputs!$C$63/(1-Inputs!$C$63))+(((Inputs!$C$63-B378)/(Inputs!$C$64-B378))-1)*(2*B378-1)*LN(B378/(1-B378))-((Inputs!$C$63-B378)/(Inputs!$C$64-B378))*(2*Inputs!$C$64-1)*LN(Inputs!$C$64/(1-Inputs!$C$64)))*Inputs!$C$70+Inputs!$C$62</f>
        <v>3374.37670893903</v>
      </c>
      <c r="E378" s="18" t="n">
        <f aca="false">((Inputs!$C$63-B378)/(Inputs!$C$64-B378))*Inputs!$C$68*Inputs!$C$71+((Inputs!$C$63-B378)/(Inputs!$C$64-B378))*Inputs!$C$60+((2*Inputs!$C$63-1)*LN(Inputs!$C$63/(1-Inputs!$C$63))+(((Inputs!$C$63-B378)/(Inputs!$C$64-B378))-1)*(2*B378-1)*LN(B378/(1-B378))-((Inputs!$C$63-B378)/(Inputs!$C$64-B378))*(2*Inputs!$C$64-1)*LN(Inputs!$C$64/(1-Inputs!$C$64)))*Inputs!$C$72+Inputs!$C$62</f>
        <v>5793.92011419004</v>
      </c>
    </row>
    <row r="379" customFormat="false" ht="15" hidden="false" customHeight="false" outlineLevel="0" collapsed="false">
      <c r="B379" s="17" t="n">
        <v>0.00394</v>
      </c>
      <c r="C379" s="18" t="n">
        <f aca="false">((Inputs!$C$63-B379)/(Inputs!$C$64-B379))*Inputs!$C$68*Inputs!$C$59+((Inputs!$C$63-B379)/(Inputs!$C$64-B379))*Inputs!$C$60+((2*Inputs!$C$63-1)*LN(Inputs!$C$63/(1-Inputs!$C$63))+(((Inputs!$C$63-B379)/(Inputs!$C$64-B379))-1)*(2*B379-1)*LN(B379/(1-B379))-((Inputs!$C$63-B379)/(Inputs!$C$64-B379))*(2*Inputs!$C$64-1)*LN(Inputs!$C$64/(1-Inputs!$C$64)))*Inputs!$C$61+Inputs!$C$62</f>
        <v>4726.12712097872</v>
      </c>
      <c r="D379" s="18" t="n">
        <f aca="false">((Inputs!$C$63-B379)/(Inputs!$C$64-B379))*Inputs!$C$68*Inputs!$C$69+((Inputs!$C$63-B379)/(Inputs!$C$64-B379))*Inputs!$C$60+((2*Inputs!$C$63-1)*LN(Inputs!$C$63/(1-Inputs!$C$63))+(((Inputs!$C$63-B379)/(Inputs!$C$64-B379))-1)*(2*B379-1)*LN(B379/(1-B379))-((Inputs!$C$63-B379)/(Inputs!$C$64-B379))*(2*Inputs!$C$64-1)*LN(Inputs!$C$64/(1-Inputs!$C$64)))*Inputs!$C$70+Inputs!$C$62</f>
        <v>3379.15187807651</v>
      </c>
      <c r="E379" s="18" t="n">
        <f aca="false">((Inputs!$C$63-B379)/(Inputs!$C$64-B379))*Inputs!$C$68*Inputs!$C$71+((Inputs!$C$63-B379)/(Inputs!$C$64-B379))*Inputs!$C$60+((2*Inputs!$C$63-1)*LN(Inputs!$C$63/(1-Inputs!$C$63))+(((Inputs!$C$63-B379)/(Inputs!$C$64-B379))-1)*(2*B379-1)*LN(B379/(1-B379))-((Inputs!$C$63-B379)/(Inputs!$C$64-B379))*(2*Inputs!$C$64-1)*LN(Inputs!$C$64/(1-Inputs!$C$64)))*Inputs!$C$72+Inputs!$C$62</f>
        <v>5806.92126038282</v>
      </c>
    </row>
    <row r="380" customFormat="false" ht="15" hidden="false" customHeight="false" outlineLevel="0" collapsed="false">
      <c r="B380" s="17" t="n">
        <v>0.00395</v>
      </c>
      <c r="C380" s="18" t="n">
        <f aca="false">((Inputs!$C$63-B380)/(Inputs!$C$64-B380))*Inputs!$C$68*Inputs!$C$59+((Inputs!$C$63-B380)/(Inputs!$C$64-B380))*Inputs!$C$60+((2*Inputs!$C$63-1)*LN(Inputs!$C$63/(1-Inputs!$C$63))+(((Inputs!$C$63-B380)/(Inputs!$C$64-B380))-1)*(2*B380-1)*LN(B380/(1-B380))-((Inputs!$C$63-B380)/(Inputs!$C$64-B380))*(2*Inputs!$C$64-1)*LN(Inputs!$C$64/(1-Inputs!$C$64)))*Inputs!$C$61+Inputs!$C$62</f>
        <v>4734.87923899428</v>
      </c>
      <c r="D380" s="18" t="n">
        <f aca="false">((Inputs!$C$63-B380)/(Inputs!$C$64-B380))*Inputs!$C$68*Inputs!$C$69+((Inputs!$C$63-B380)/(Inputs!$C$64-B380))*Inputs!$C$60+((2*Inputs!$C$63-1)*LN(Inputs!$C$63/(1-Inputs!$C$63))+(((Inputs!$C$63-B380)/(Inputs!$C$64-B380))-1)*(2*B380-1)*LN(B380/(1-B380))-((Inputs!$C$63-B380)/(Inputs!$C$64-B380))*(2*Inputs!$C$64-1)*LN(Inputs!$C$64/(1-Inputs!$C$64)))*Inputs!$C$70+Inputs!$C$62</f>
        <v>3383.97050481706</v>
      </c>
      <c r="E380" s="18" t="n">
        <f aca="false">((Inputs!$C$63-B380)/(Inputs!$C$64-B380))*Inputs!$C$68*Inputs!$C$71+((Inputs!$C$63-B380)/(Inputs!$C$64-B380))*Inputs!$C$60+((2*Inputs!$C$63-1)*LN(Inputs!$C$63/(1-Inputs!$C$63))+(((Inputs!$C$63-B380)/(Inputs!$C$64-B380))-1)*(2*B380-1)*LN(B380/(1-B380))-((Inputs!$C$63-B380)/(Inputs!$C$64-B380))*(2*Inputs!$C$64-1)*LN(Inputs!$C$64/(1-Inputs!$C$64)))*Inputs!$C$72+Inputs!$C$62</f>
        <v>5820.01403467355</v>
      </c>
    </row>
    <row r="381" customFormat="false" ht="15" hidden="false" customHeight="false" outlineLevel="0" collapsed="false">
      <c r="B381" s="17" t="n">
        <v>0.00396</v>
      </c>
      <c r="C381" s="18" t="n">
        <f aca="false">((Inputs!$C$63-B381)/(Inputs!$C$64-B381))*Inputs!$C$68*Inputs!$C$59+((Inputs!$C$63-B381)/(Inputs!$C$64-B381))*Inputs!$C$60+((2*Inputs!$C$63-1)*LN(Inputs!$C$63/(1-Inputs!$C$63))+(((Inputs!$C$63-B381)/(Inputs!$C$64-B381))-1)*(2*B381-1)*LN(B381/(1-B381))-((Inputs!$C$63-B381)/(Inputs!$C$64-B381))*(2*Inputs!$C$64-1)*LN(Inputs!$C$64/(1-Inputs!$C$64)))*Inputs!$C$61+Inputs!$C$62</f>
        <v>4743.70013616729</v>
      </c>
      <c r="D381" s="18" t="n">
        <f aca="false">((Inputs!$C$63-B381)/(Inputs!$C$64-B381))*Inputs!$C$68*Inputs!$C$69+((Inputs!$C$63-B381)/(Inputs!$C$64-B381))*Inputs!$C$60+((2*Inputs!$C$63-1)*LN(Inputs!$C$63/(1-Inputs!$C$63))+(((Inputs!$C$63-B381)/(Inputs!$C$64-B381))-1)*(2*B381-1)*LN(B381/(1-B381))-((Inputs!$C$63-B381)/(Inputs!$C$64-B381))*(2*Inputs!$C$64-1)*LN(Inputs!$C$64/(1-Inputs!$C$64)))*Inputs!$C$70+Inputs!$C$62</f>
        <v>3388.83293616729</v>
      </c>
      <c r="E381" s="18" t="n">
        <f aca="false">((Inputs!$C$63-B381)/(Inputs!$C$64-B381))*Inputs!$C$68*Inputs!$C$71+((Inputs!$C$63-B381)/(Inputs!$C$64-B381))*Inputs!$C$60+((2*Inputs!$C$63-1)*LN(Inputs!$C$63/(1-Inputs!$C$63))+(((Inputs!$C$63-B381)/(Inputs!$C$64-B381))-1)*(2*B381-1)*LN(B381/(1-B381))-((Inputs!$C$63-B381)/(Inputs!$C$64-B381))*(2*Inputs!$C$64-1)*LN(Inputs!$C$64/(1-Inputs!$C$64)))*Inputs!$C$72+Inputs!$C$62</f>
        <v>5833.19926250464</v>
      </c>
    </row>
    <row r="382" customFormat="false" ht="15" hidden="false" customHeight="false" outlineLevel="0" collapsed="false">
      <c r="B382" s="17" t="n">
        <v>0.00397</v>
      </c>
      <c r="C382" s="18" t="n">
        <f aca="false">((Inputs!$C$63-B382)/(Inputs!$C$64-B382))*Inputs!$C$68*Inputs!$C$59+((Inputs!$C$63-B382)/(Inputs!$C$64-B382))*Inputs!$C$60+((2*Inputs!$C$63-1)*LN(Inputs!$C$63/(1-Inputs!$C$63))+(((Inputs!$C$63-B382)/(Inputs!$C$64-B382))-1)*(2*B382-1)*LN(B382/(1-B382))-((Inputs!$C$63-B382)/(Inputs!$C$64-B382))*(2*Inputs!$C$64-1)*LN(Inputs!$C$64/(1-Inputs!$C$64)))*Inputs!$C$61+Inputs!$C$62</f>
        <v>4752.59040304209</v>
      </c>
      <c r="D382" s="18" t="n">
        <f aca="false">((Inputs!$C$63-B382)/(Inputs!$C$64-B382))*Inputs!$C$68*Inputs!$C$69+((Inputs!$C$63-B382)/(Inputs!$C$64-B382))*Inputs!$C$60+((2*Inputs!$C$63-1)*LN(Inputs!$C$63/(1-Inputs!$C$63))+(((Inputs!$C$63-B382)/(Inputs!$C$64-B382))-1)*(2*B382-1)*LN(B382/(1-B382))-((Inputs!$C$63-B382)/(Inputs!$C$64-B382))*(2*Inputs!$C$64-1)*LN(Inputs!$C$64/(1-Inputs!$C$64)))*Inputs!$C$70+Inputs!$C$62</f>
        <v>3393.7395240612</v>
      </c>
      <c r="E382" s="18" t="n">
        <f aca="false">((Inputs!$C$63-B382)/(Inputs!$C$64-B382))*Inputs!$C$68*Inputs!$C$71+((Inputs!$C$63-B382)/(Inputs!$C$64-B382))*Inputs!$C$60+((2*Inputs!$C$63-1)*LN(Inputs!$C$63/(1-Inputs!$C$63))+(((Inputs!$C$63-B382)/(Inputs!$C$64-B382))-1)*(2*B382-1)*LN(B382/(1-B382))-((Inputs!$C$63-B382)/(Inputs!$C$64-B382))*(2*Inputs!$C$64-1)*LN(Inputs!$C$64/(1-Inputs!$C$64)))*Inputs!$C$72+Inputs!$C$62</f>
        <v>5846.47778019157</v>
      </c>
    </row>
    <row r="383" customFormat="false" ht="15" hidden="false" customHeight="false" outlineLevel="0" collapsed="false">
      <c r="B383" s="17" t="n">
        <v>0.00398</v>
      </c>
      <c r="C383" s="18" t="n">
        <f aca="false">((Inputs!$C$63-B383)/(Inputs!$C$64-B383))*Inputs!$C$68*Inputs!$C$59+((Inputs!$C$63-B383)/(Inputs!$C$64-B383))*Inputs!$C$60+((2*Inputs!$C$63-1)*LN(Inputs!$C$63/(1-Inputs!$C$63))+(((Inputs!$C$63-B383)/(Inputs!$C$64-B383))-1)*(2*B383-1)*LN(B383/(1-B383))-((Inputs!$C$63-B383)/(Inputs!$C$64-B383))*(2*Inputs!$C$64-1)*LN(Inputs!$C$64/(1-Inputs!$C$64)))*Inputs!$C$61+Inputs!$C$62</f>
        <v>4761.55063821335</v>
      </c>
      <c r="D383" s="18" t="n">
        <f aca="false">((Inputs!$C$63-B383)/(Inputs!$C$64-B383))*Inputs!$C$68*Inputs!$C$69+((Inputs!$C$63-B383)/(Inputs!$C$64-B383))*Inputs!$C$60+((2*Inputs!$C$63-1)*LN(Inputs!$C$63/(1-Inputs!$C$63))+(((Inputs!$C$63-B383)/(Inputs!$C$64-B383))-1)*(2*B383-1)*LN(B383/(1-B383))-((Inputs!$C$63-B383)/(Inputs!$C$64-B383))*(2*Inputs!$C$64-1)*LN(Inputs!$C$64/(1-Inputs!$C$64)))*Inputs!$C$70+Inputs!$C$62</f>
        <v>3398.6906254338</v>
      </c>
      <c r="E383" s="18" t="n">
        <f aca="false">((Inputs!$C$63-B383)/(Inputs!$C$64-B383))*Inputs!$C$68*Inputs!$C$71+((Inputs!$C$63-B383)/(Inputs!$C$64-B383))*Inputs!$C$60+((2*Inputs!$C$63-1)*LN(Inputs!$C$63/(1-Inputs!$C$63))+(((Inputs!$C$63-B383)/(Inputs!$C$64-B383))-1)*(2*B383-1)*LN(B383/(1-B383))-((Inputs!$C$63-B383)/(Inputs!$C$64-B383))*(2*Inputs!$C$64-1)*LN(Inputs!$C$64/(1-Inputs!$C$64)))*Inputs!$C$72+Inputs!$C$62</f>
        <v>5859.85043509291</v>
      </c>
    </row>
    <row r="384" customFormat="false" ht="15" hidden="false" customHeight="false" outlineLevel="0" collapsed="false">
      <c r="B384" s="17" t="n">
        <v>0.00399</v>
      </c>
      <c r="C384" s="18" t="n">
        <f aca="false">((Inputs!$C$63-B384)/(Inputs!$C$64-B384))*Inputs!$C$68*Inputs!$C$59+((Inputs!$C$63-B384)/(Inputs!$C$64-B384))*Inputs!$C$60+((2*Inputs!$C$63-1)*LN(Inputs!$C$63/(1-Inputs!$C$63))+(((Inputs!$C$63-B384)/(Inputs!$C$64-B384))-1)*(2*B384-1)*LN(B384/(1-B384))-((Inputs!$C$63-B384)/(Inputs!$C$64-B384))*(2*Inputs!$C$64-1)*LN(Inputs!$C$64/(1-Inputs!$C$64)))*Inputs!$C$61+Inputs!$C$62</f>
        <v>4770.58144845003</v>
      </c>
      <c r="D384" s="18" t="n">
        <f aca="false">((Inputs!$C$63-B384)/(Inputs!$C$64-B384))*Inputs!$C$68*Inputs!$C$69+((Inputs!$C$63-B384)/(Inputs!$C$64-B384))*Inputs!$C$60+((2*Inputs!$C$63-1)*LN(Inputs!$C$63/(1-Inputs!$C$63))+(((Inputs!$C$63-B384)/(Inputs!$C$64-B384))-1)*(2*B384-1)*LN(B384/(1-B384))-((Inputs!$C$63-B384)/(Inputs!$C$64-B384))*(2*Inputs!$C$64-1)*LN(Inputs!$C$64/(1-Inputs!$C$64)))*Inputs!$C$70+Inputs!$C$62</f>
        <v>3403.68660229618</v>
      </c>
      <c r="E384" s="18" t="n">
        <f aca="false">((Inputs!$C$63-B384)/(Inputs!$C$64-B384))*Inputs!$C$68*Inputs!$C$71+((Inputs!$C$63-B384)/(Inputs!$C$64-B384))*Inputs!$C$60+((2*Inputs!$C$63-1)*LN(Inputs!$C$63/(1-Inputs!$C$63))+(((Inputs!$C$63-B384)/(Inputs!$C$64-B384))-1)*(2*B384-1)*LN(B384/(1-B384))-((Inputs!$C$63-B384)/(Inputs!$C$64-B384))*(2*Inputs!$C$64-1)*LN(Inputs!$C$64/(1-Inputs!$C$64)))*Inputs!$C$72+Inputs!$C$62</f>
        <v>5873.31808578373</v>
      </c>
    </row>
    <row r="385" customFormat="false" ht="15" hidden="false" customHeight="false" outlineLevel="0" collapsed="false">
      <c r="B385" s="17" t="n">
        <v>0.004</v>
      </c>
      <c r="C385" s="18" t="n">
        <f aca="false">((Inputs!$C$63-B385)/(Inputs!$C$64-B385))*Inputs!$C$68*Inputs!$C$59+((Inputs!$C$63-B385)/(Inputs!$C$64-B385))*Inputs!$C$60+((2*Inputs!$C$63-1)*LN(Inputs!$C$63/(1-Inputs!$C$63))+(((Inputs!$C$63-B385)/(Inputs!$C$64-B385))-1)*(2*B385-1)*LN(B385/(1-B385))-((Inputs!$C$63-B385)/(Inputs!$C$64-B385))*(2*Inputs!$C$64-1)*LN(Inputs!$C$64/(1-Inputs!$C$64)))*Inputs!$C$61+Inputs!$C$62</f>
        <v>4779.68344882176</v>
      </c>
      <c r="D385" s="18" t="n">
        <f aca="false">((Inputs!$C$63-B385)/(Inputs!$C$64-B385))*Inputs!$C$68*Inputs!$C$69+((Inputs!$C$63-B385)/(Inputs!$C$64-B385))*Inputs!$C$60+((2*Inputs!$C$63-1)*LN(Inputs!$C$63/(1-Inputs!$C$63))+(((Inputs!$C$63-B385)/(Inputs!$C$64-B385))-1)*(2*B385-1)*LN(B385/(1-B385))-((Inputs!$C$63-B385)/(Inputs!$C$64-B385))*(2*Inputs!$C$64-1)*LN(Inputs!$C$64/(1-Inputs!$C$64)))*Inputs!$C$70+Inputs!$C$62</f>
        <v>3408.72782181211</v>
      </c>
      <c r="E385" s="18" t="n">
        <f aca="false">((Inputs!$C$63-B385)/(Inputs!$C$64-B385))*Inputs!$C$68*Inputs!$C$71+((Inputs!$C$63-B385)/(Inputs!$C$64-B385))*Inputs!$C$60+((2*Inputs!$C$63-1)*LN(Inputs!$C$63/(1-Inputs!$C$63))+(((Inputs!$C$63-B385)/(Inputs!$C$64-B385))-1)*(2*B385-1)*LN(B385/(1-B385))-((Inputs!$C$63-B385)/(Inputs!$C$64-B385))*(2*Inputs!$C$64-1)*LN(Inputs!$C$64/(1-Inputs!$C$64)))*Inputs!$C$72+Inputs!$C$62</f>
        <v>5886.88160223242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</cols>
  <sheetData>
    <row r="2" customFormat="false" ht="16.15" hidden="false" customHeight="false" outlineLevel="0" collapsed="false">
      <c r="B2" s="1" t="s">
        <v>81</v>
      </c>
    </row>
    <row r="4" customFormat="false" ht="15" hidden="false" customHeight="false" outlineLevel="0" collapsed="false">
      <c r="B4" s="3" t="s">
        <v>148</v>
      </c>
    </row>
    <row r="5" customFormat="false" ht="15" hidden="false" customHeight="false" outlineLevel="0" collapsed="false">
      <c r="B5" s="3" t="s">
        <v>149</v>
      </c>
      <c r="C5" s="3" t="s">
        <v>150</v>
      </c>
      <c r="D5" s="3" t="s">
        <v>151</v>
      </c>
      <c r="E5" s="3" t="s">
        <v>152</v>
      </c>
      <c r="F5" s="3" t="s">
        <v>153</v>
      </c>
      <c r="G5" s="3" t="s">
        <v>154</v>
      </c>
      <c r="H5" s="3" t="s">
        <v>155</v>
      </c>
    </row>
    <row r="6" customFormat="false" ht="15" hidden="false" customHeight="false" outlineLevel="0" collapsed="false">
      <c r="B6" s="2" t="n">
        <v>2027</v>
      </c>
      <c r="C6" s="7" t="n">
        <v>70</v>
      </c>
      <c r="D6" s="13" t="n">
        <f aca="false">Inputs!$C$76*(1+Inputs!$C$78)^(B6-2027)</f>
        <v>65</v>
      </c>
      <c r="E6" s="13" t="n">
        <f aca="false">Inputs!$C$77*(1+Inputs!$C$78)^(B6-2027)</f>
        <v>110</v>
      </c>
      <c r="F6" s="13" t="n">
        <f aca="false">MIN(MAX(Inputs!$C$75*C6,D6),E6)</f>
        <v>67.9</v>
      </c>
      <c r="G6" s="13" t="n">
        <f aca="false">Inputs!$C$79*(1+Inputs!$C$80)^(B6-2027)</f>
        <v>82</v>
      </c>
    </row>
    <row r="7" customFormat="false" ht="15" hidden="false" customHeight="false" outlineLevel="0" collapsed="false">
      <c r="B7" s="2" t="n">
        <v>2028</v>
      </c>
      <c r="C7" s="7" t="n">
        <v>62</v>
      </c>
      <c r="D7" s="13" t="n">
        <f aca="false">Inputs!$C$76*(1+Inputs!$C$78)^(B7-2027)</f>
        <v>66.3</v>
      </c>
      <c r="E7" s="13" t="n">
        <f aca="false">Inputs!$C$77*(1+Inputs!$C$78)^(B7-2027)</f>
        <v>112.2</v>
      </c>
      <c r="F7" s="13" t="n">
        <f aca="false">MIN(MAX(Inputs!$C$75*C7,D7),E7)</f>
        <v>66.3</v>
      </c>
      <c r="G7" s="13" t="n">
        <f aca="false">Inputs!$C$79*(1+Inputs!$C$80)^(B7-2027)</f>
        <v>84.46</v>
      </c>
    </row>
    <row r="8" customFormat="false" ht="15" hidden="false" customHeight="false" outlineLevel="0" collapsed="false">
      <c r="B8" s="2" t="n">
        <v>2029</v>
      </c>
      <c r="C8" s="7" t="n">
        <v>55</v>
      </c>
      <c r="D8" s="13" t="n">
        <f aca="false">Inputs!$C$76*(1+Inputs!$C$78)^(B8-2027)</f>
        <v>67.626</v>
      </c>
      <c r="E8" s="13" t="n">
        <f aca="false">Inputs!$C$77*(1+Inputs!$C$78)^(B8-2027)</f>
        <v>114.444</v>
      </c>
      <c r="F8" s="13" t="n">
        <f aca="false">MIN(MAX(Inputs!$C$75*C8,D8),E8)</f>
        <v>67.626</v>
      </c>
      <c r="G8" s="13" t="n">
        <f aca="false">Inputs!$C$79*(1+Inputs!$C$80)^(B8-2027)</f>
        <v>86.9938</v>
      </c>
    </row>
    <row r="9" customFormat="false" ht="15" hidden="false" customHeight="false" outlineLevel="0" collapsed="false">
      <c r="B9" s="2" t="n">
        <v>2030</v>
      </c>
      <c r="C9" s="7" t="n">
        <v>58</v>
      </c>
      <c r="D9" s="13" t="n">
        <f aca="false">Inputs!$C$76*(1+Inputs!$C$78)^(B9-2027)</f>
        <v>68.97852</v>
      </c>
      <c r="E9" s="13" t="n">
        <f aca="false">Inputs!$C$77*(1+Inputs!$C$78)^(B9-2027)</f>
        <v>116.73288</v>
      </c>
      <c r="F9" s="13" t="n">
        <f aca="false">MIN(MAX(Inputs!$C$75*C9,D9),E9)</f>
        <v>68.97852</v>
      </c>
      <c r="G9" s="13" t="n">
        <f aca="false">Inputs!$C$79*(1+Inputs!$C$80)^(B9-2027)</f>
        <v>89.603614</v>
      </c>
    </row>
    <row r="10" customFormat="false" ht="15" hidden="false" customHeight="false" outlineLevel="0" collapsed="false">
      <c r="B10" s="2" t="n">
        <v>2031</v>
      </c>
      <c r="C10" s="7" t="n">
        <v>60</v>
      </c>
      <c r="D10" s="13" t="n">
        <f aca="false">Inputs!$C$76*(1+Inputs!$C$78)^(B10-2027)</f>
        <v>70.3580904</v>
      </c>
      <c r="E10" s="13" t="n">
        <f aca="false">Inputs!$C$77*(1+Inputs!$C$78)^(B10-2027)</f>
        <v>119.0675376</v>
      </c>
      <c r="F10" s="13" t="n">
        <f aca="false">MIN(MAX(Inputs!$C$75*C10,D10),E10)</f>
        <v>70.3580904</v>
      </c>
      <c r="G10" s="13" t="n">
        <f aca="false">Inputs!$C$79*(1+Inputs!$C$80)^(B10-2027)</f>
        <v>92.29172242</v>
      </c>
    </row>
    <row r="11" customFormat="false" ht="15" hidden="false" customHeight="false" outlineLevel="0" collapsed="false">
      <c r="B11" s="3" t="s">
        <v>156</v>
      </c>
      <c r="C11" s="20" t="n">
        <f aca="false">AVERAGE(C6:C10)</f>
        <v>61</v>
      </c>
      <c r="F11" s="20" t="n">
        <f aca="false">AVERAGE(F6:F10)</f>
        <v>68.23252208</v>
      </c>
      <c r="G11" s="20" t="n">
        <f aca="false">AVERAGE(G6:G10)</f>
        <v>87.069827284</v>
      </c>
      <c r="H11" s="20" t="n">
        <f aca="false">(F11+G11)/2</f>
        <v>77.651174682</v>
      </c>
    </row>
    <row r="14" customFormat="false" ht="15" hidden="false" customHeight="false" outlineLevel="0" collapsed="false">
      <c r="B14" s="3" t="s">
        <v>157</v>
      </c>
    </row>
    <row r="15" customFormat="false" ht="15" hidden="false" customHeight="false" outlineLevel="0" collapsed="false">
      <c r="B15" s="3" t="s">
        <v>149</v>
      </c>
      <c r="C15" s="3" t="s">
        <v>150</v>
      </c>
      <c r="D15" s="3" t="s">
        <v>151</v>
      </c>
      <c r="E15" s="3" t="s">
        <v>152</v>
      </c>
      <c r="F15" s="3" t="s">
        <v>153</v>
      </c>
      <c r="G15" s="3" t="s">
        <v>154</v>
      </c>
      <c r="H15" s="3" t="s">
        <v>155</v>
      </c>
    </row>
    <row r="16" customFormat="false" ht="15" hidden="false" customHeight="false" outlineLevel="0" collapsed="false">
      <c r="B16" s="2" t="n">
        <v>2027</v>
      </c>
      <c r="C16" s="7" t="n">
        <v>90</v>
      </c>
      <c r="D16" s="13" t="n">
        <f aca="false">Inputs!$C$76*(1+Inputs!$C$78)^(B16-2027)</f>
        <v>65</v>
      </c>
      <c r="E16" s="13" t="n">
        <f aca="false">Inputs!$C$77*(1+Inputs!$C$78)^(B16-2027)</f>
        <v>110</v>
      </c>
      <c r="F16" s="13" t="n">
        <f aca="false">MIN(MAX(Inputs!$C$75*C16,D16),E16)</f>
        <v>87.3</v>
      </c>
      <c r="G16" s="13" t="n">
        <f aca="false">Inputs!$C$79*(1+Inputs!$C$80)^(B16-2027)</f>
        <v>82</v>
      </c>
    </row>
    <row r="17" customFormat="false" ht="15" hidden="false" customHeight="false" outlineLevel="0" collapsed="false">
      <c r="B17" s="2" t="n">
        <v>2028</v>
      </c>
      <c r="C17" s="7" t="n">
        <v>110</v>
      </c>
      <c r="D17" s="13" t="n">
        <f aca="false">Inputs!$C$76*(1+Inputs!$C$78)^(B17-2027)</f>
        <v>66.3</v>
      </c>
      <c r="E17" s="13" t="n">
        <f aca="false">Inputs!$C$77*(1+Inputs!$C$78)^(B17-2027)</f>
        <v>112.2</v>
      </c>
      <c r="F17" s="13" t="n">
        <f aca="false">MIN(MAX(Inputs!$C$75*C17,D17),E17)</f>
        <v>106.7</v>
      </c>
      <c r="G17" s="13" t="n">
        <f aca="false">Inputs!$C$79*(1+Inputs!$C$80)^(B17-2027)</f>
        <v>84.46</v>
      </c>
    </row>
    <row r="18" customFormat="false" ht="15" hidden="false" customHeight="false" outlineLevel="0" collapsed="false">
      <c r="B18" s="2" t="n">
        <v>2029</v>
      </c>
      <c r="C18" s="7" t="n">
        <v>135</v>
      </c>
      <c r="D18" s="13" t="n">
        <f aca="false">Inputs!$C$76*(1+Inputs!$C$78)^(B18-2027)</f>
        <v>67.626</v>
      </c>
      <c r="E18" s="13" t="n">
        <f aca="false">Inputs!$C$77*(1+Inputs!$C$78)^(B18-2027)</f>
        <v>114.444</v>
      </c>
      <c r="F18" s="13" t="n">
        <f aca="false">MIN(MAX(Inputs!$C$75*C18,D18),E18)</f>
        <v>114.444</v>
      </c>
      <c r="G18" s="13" t="n">
        <f aca="false">Inputs!$C$79*(1+Inputs!$C$80)^(B18-2027)</f>
        <v>86.9938</v>
      </c>
    </row>
    <row r="19" customFormat="false" ht="15" hidden="false" customHeight="false" outlineLevel="0" collapsed="false">
      <c r="B19" s="2" t="n">
        <v>2030</v>
      </c>
      <c r="C19" s="7" t="n">
        <v>125</v>
      </c>
      <c r="D19" s="13" t="n">
        <f aca="false">Inputs!$C$76*(1+Inputs!$C$78)^(B19-2027)</f>
        <v>68.97852</v>
      </c>
      <c r="E19" s="13" t="n">
        <f aca="false">Inputs!$C$77*(1+Inputs!$C$78)^(B19-2027)</f>
        <v>116.73288</v>
      </c>
      <c r="F19" s="13" t="n">
        <f aca="false">MIN(MAX(Inputs!$C$75*C19,D19),E19)</f>
        <v>116.73288</v>
      </c>
      <c r="G19" s="13" t="n">
        <f aca="false">Inputs!$C$79*(1+Inputs!$C$80)^(B19-2027)</f>
        <v>89.603614</v>
      </c>
    </row>
    <row r="20" customFormat="false" ht="15" hidden="false" customHeight="false" outlineLevel="0" collapsed="false">
      <c r="B20" s="2" t="n">
        <v>2031</v>
      </c>
      <c r="C20" s="7" t="n">
        <v>115</v>
      </c>
      <c r="D20" s="13" t="n">
        <f aca="false">Inputs!$C$76*(1+Inputs!$C$78)^(B20-2027)</f>
        <v>70.3580904</v>
      </c>
      <c r="E20" s="13" t="n">
        <f aca="false">Inputs!$C$77*(1+Inputs!$C$78)^(B20-2027)</f>
        <v>119.0675376</v>
      </c>
      <c r="F20" s="13" t="n">
        <f aca="false">MIN(MAX(Inputs!$C$75*C20,D20),E20)</f>
        <v>111.55</v>
      </c>
      <c r="G20" s="13" t="n">
        <f aca="false">Inputs!$C$79*(1+Inputs!$C$80)^(B20-2027)</f>
        <v>92.29172242</v>
      </c>
    </row>
    <row r="21" customFormat="false" ht="15" hidden="false" customHeight="false" outlineLevel="0" collapsed="false">
      <c r="B21" s="3" t="s">
        <v>156</v>
      </c>
      <c r="C21" s="20" t="n">
        <f aca="false">AVERAGE(C16:C20)</f>
        <v>115</v>
      </c>
      <c r="F21" s="20" t="n">
        <f aca="false">AVERAGE(F16:F20)</f>
        <v>107.345376</v>
      </c>
      <c r="G21" s="20" t="n">
        <f aca="false">AVERAGE(G16:G20)</f>
        <v>87.069827284</v>
      </c>
      <c r="H21" s="20" t="n">
        <f aca="false">(F21+G21)/2</f>
        <v>97.207601642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I2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5" min="3" style="0" width="14"/>
  </cols>
  <sheetData>
    <row r="2" customFormat="false" ht="16.15" hidden="false" customHeight="false" outlineLevel="0" collapsed="false">
      <c r="B2" s="1" t="s">
        <v>158</v>
      </c>
    </row>
    <row r="4" customFormat="false" ht="15" hidden="false" customHeight="false" outlineLevel="0" collapsed="false">
      <c r="B4" s="3" t="s">
        <v>159</v>
      </c>
    </row>
    <row r="5" customFormat="false" ht="15" hidden="false" customHeight="false" outlineLevel="0" collapsed="false">
      <c r="B5" s="2" t="s">
        <v>160</v>
      </c>
      <c r="D5" s="6" t="n">
        <v>0</v>
      </c>
      <c r="E5" s="6" t="n">
        <v>0</v>
      </c>
      <c r="F5" s="6" t="n">
        <v>0</v>
      </c>
      <c r="G5" s="6" t="n">
        <v>0</v>
      </c>
    </row>
    <row r="6" customFormat="false" ht="15" hidden="false" customHeight="false" outlineLevel="0" collapsed="false">
      <c r="B6" s="2" t="s">
        <v>161</v>
      </c>
      <c r="D6" s="15" t="n">
        <f aca="false">IF($D$5=1,Inputs!$C$10,Inputs!$C$8)</f>
        <v>2036</v>
      </c>
      <c r="E6" s="15" t="n">
        <f aca="false">IF($D$5=1,Inputs!$C$11,Inputs!$C$9)</f>
        <v>2038</v>
      </c>
      <c r="F6" s="15" t="n">
        <f aca="false">MAX(D6:E6)</f>
        <v>2038</v>
      </c>
    </row>
    <row r="8" customFormat="false" ht="15" hidden="false" customHeight="false" outlineLevel="0" collapsed="false">
      <c r="B8" s="2" t="s">
        <v>149</v>
      </c>
      <c r="C8" s="15" t="n">
        <v>2026</v>
      </c>
      <c r="D8" s="15" t="n">
        <v>2027</v>
      </c>
      <c r="E8" s="15" t="n">
        <v>2028</v>
      </c>
      <c r="F8" s="15" t="n">
        <v>2029</v>
      </c>
      <c r="G8" s="15" t="n">
        <v>2030</v>
      </c>
      <c r="H8" s="15" t="n">
        <v>2031</v>
      </c>
      <c r="I8" s="15" t="n">
        <v>2032</v>
      </c>
      <c r="J8" s="15" t="n">
        <v>2033</v>
      </c>
      <c r="K8" s="15" t="n">
        <v>2034</v>
      </c>
      <c r="L8" s="15" t="n">
        <v>2035</v>
      </c>
      <c r="M8" s="15" t="n">
        <v>2036</v>
      </c>
      <c r="N8" s="15" t="n">
        <v>2037</v>
      </c>
      <c r="O8" s="15" t="n">
        <v>2038</v>
      </c>
      <c r="P8" s="15" t="n">
        <v>2039</v>
      </c>
      <c r="Q8" s="15" t="n">
        <v>2040</v>
      </c>
      <c r="R8" s="15" t="n">
        <v>2041</v>
      </c>
      <c r="S8" s="15" t="n">
        <v>2042</v>
      </c>
      <c r="T8" s="15" t="n">
        <v>2043</v>
      </c>
      <c r="U8" s="15" t="n">
        <v>2044</v>
      </c>
      <c r="V8" s="15" t="n">
        <v>2045</v>
      </c>
      <c r="W8" s="15" t="n">
        <v>2046</v>
      </c>
      <c r="X8" s="15" t="n">
        <v>2047</v>
      </c>
      <c r="Y8" s="15" t="n">
        <v>2048</v>
      </c>
      <c r="Z8" s="15" t="n">
        <v>2049</v>
      </c>
      <c r="AA8" s="15" t="n">
        <v>2050</v>
      </c>
      <c r="AB8" s="15" t="n">
        <v>2051</v>
      </c>
      <c r="AC8" s="15" t="n">
        <v>2052</v>
      </c>
      <c r="AD8" s="15" t="n">
        <v>2053</v>
      </c>
      <c r="AE8" s="15" t="n">
        <v>2054</v>
      </c>
      <c r="AF8" s="15" t="n">
        <v>2055</v>
      </c>
      <c r="AG8" s="15" t="n">
        <v>2056</v>
      </c>
      <c r="AH8" s="15" t="n">
        <v>2057</v>
      </c>
      <c r="AI8" s="15" t="n">
        <v>2058</v>
      </c>
    </row>
    <row r="9" customFormat="false" ht="15" hidden="false" customHeight="false" outlineLevel="0" collapsed="false">
      <c r="B9" s="2" t="s">
        <v>162</v>
      </c>
      <c r="D9" s="14" t="n">
        <f aca="false">IF(D$8&lt;=$D$6,1,0)</f>
        <v>1</v>
      </c>
      <c r="E9" s="14" t="n">
        <f aca="false">IF(E$8&lt;=$D$6,1,0)</f>
        <v>1</v>
      </c>
      <c r="F9" s="14" t="n">
        <f aca="false">IF(F$8&lt;=$D$6,1,0)</f>
        <v>1</v>
      </c>
      <c r="G9" s="14" t="n">
        <f aca="false">IF(G$8&lt;=$D$6,1,0)</f>
        <v>1</v>
      </c>
      <c r="H9" s="14" t="n">
        <f aca="false">IF(H$8&lt;=$D$6,1,0)</f>
        <v>1</v>
      </c>
      <c r="I9" s="14" t="n">
        <f aca="false">IF(I$8&lt;=$D$6,1,0)</f>
        <v>1</v>
      </c>
      <c r="J9" s="14" t="n">
        <f aca="false">IF(J$8&lt;=$D$6,1,0)</f>
        <v>1</v>
      </c>
      <c r="K9" s="14" t="n">
        <f aca="false">IF(K$8&lt;=$D$6,1,0)</f>
        <v>1</v>
      </c>
      <c r="L9" s="14" t="n">
        <f aca="false">IF(L$8&lt;=$D$6,1,0)</f>
        <v>1</v>
      </c>
      <c r="M9" s="14" t="n">
        <f aca="false">IF(M$8&lt;=$D$6,1,0)</f>
        <v>1</v>
      </c>
      <c r="N9" s="14" t="n">
        <f aca="false">IF(N$8&lt;=$D$6,1,0)</f>
        <v>0</v>
      </c>
      <c r="O9" s="14" t="n">
        <f aca="false">IF(O$8&lt;=$D$6,1,0)</f>
        <v>0</v>
      </c>
      <c r="P9" s="14" t="n">
        <f aca="false">IF(P$8&lt;=$D$6,1,0)</f>
        <v>0</v>
      </c>
      <c r="Q9" s="14" t="n">
        <f aca="false">IF(Q$8&lt;=$D$6,1,0)</f>
        <v>0</v>
      </c>
      <c r="R9" s="14" t="n">
        <f aca="false">IF(R$8&lt;=$D$6,1,0)</f>
        <v>0</v>
      </c>
      <c r="S9" s="14" t="n">
        <f aca="false">IF(S$8&lt;=$D$6,1,0)</f>
        <v>0</v>
      </c>
      <c r="T9" s="14" t="n">
        <f aca="false">IF(T$8&lt;=$D$6,1,0)</f>
        <v>0</v>
      </c>
      <c r="U9" s="14" t="n">
        <f aca="false">IF(U$8&lt;=$D$6,1,0)</f>
        <v>0</v>
      </c>
      <c r="V9" s="14" t="n">
        <f aca="false">IF(V$8&lt;=$D$6,1,0)</f>
        <v>0</v>
      </c>
      <c r="W9" s="14" t="n">
        <f aca="false">IF(W$8&lt;=$D$6,1,0)</f>
        <v>0</v>
      </c>
      <c r="X9" s="14" t="n">
        <f aca="false">IF(X$8&lt;=$D$6,1,0)</f>
        <v>0</v>
      </c>
      <c r="Y9" s="14" t="n">
        <f aca="false">IF(Y$8&lt;=$D$6,1,0)</f>
        <v>0</v>
      </c>
      <c r="Z9" s="14" t="n">
        <f aca="false">IF(Z$8&lt;=$D$6,1,0)</f>
        <v>0</v>
      </c>
      <c r="AA9" s="14" t="n">
        <f aca="false">IF(AA$8&lt;=$D$6,1,0)</f>
        <v>0</v>
      </c>
      <c r="AB9" s="14" t="n">
        <f aca="false">IF(AB$8&lt;=$D$6,1,0)</f>
        <v>0</v>
      </c>
      <c r="AC9" s="14" t="n">
        <f aca="false">IF(AC$8&lt;=$D$6,1,0)</f>
        <v>0</v>
      </c>
      <c r="AD9" s="14" t="n">
        <f aca="false">IF(AD$8&lt;=$D$6,1,0)</f>
        <v>0</v>
      </c>
      <c r="AE9" s="14" t="n">
        <f aca="false">IF(AE$8&lt;=$D$6,1,0)</f>
        <v>0</v>
      </c>
      <c r="AF9" s="14" t="n">
        <f aca="false">IF(AF$8&lt;=$D$6,1,0)</f>
        <v>0</v>
      </c>
      <c r="AG9" s="14" t="n">
        <f aca="false">IF(AG$8&lt;=$D$6,1,0)</f>
        <v>0</v>
      </c>
      <c r="AH9" s="14" t="n">
        <f aca="false">IF(AH$8&lt;=$D$6,1,0)</f>
        <v>0</v>
      </c>
      <c r="AI9" s="14" t="n">
        <f aca="false">IF(AI$8&lt;=$D$6,1,0)</f>
        <v>0</v>
      </c>
    </row>
    <row r="10" customFormat="false" ht="15" hidden="false" customHeight="false" outlineLevel="0" collapsed="false">
      <c r="B10" s="2" t="s">
        <v>163</v>
      </c>
      <c r="D10" s="14" t="n">
        <f aca="false">IF(D$8&lt;=$E$6,1,0)</f>
        <v>1</v>
      </c>
      <c r="E10" s="14" t="n">
        <f aca="false">IF(E$8&lt;=$E$6,1,0)</f>
        <v>1</v>
      </c>
      <c r="F10" s="14" t="n">
        <f aca="false">IF(F$8&lt;=$E$6,1,0)</f>
        <v>1</v>
      </c>
      <c r="G10" s="14" t="n">
        <f aca="false">IF(G$8&lt;=$E$6,1,0)</f>
        <v>1</v>
      </c>
      <c r="H10" s="14" t="n">
        <f aca="false">IF(H$8&lt;=$E$6,1,0)</f>
        <v>1</v>
      </c>
      <c r="I10" s="14" t="n">
        <f aca="false">IF(I$8&lt;=$E$6,1,0)</f>
        <v>1</v>
      </c>
      <c r="J10" s="14" t="n">
        <f aca="false">IF(J$8&lt;=$E$6,1,0)</f>
        <v>1</v>
      </c>
      <c r="K10" s="14" t="n">
        <f aca="false">IF(K$8&lt;=$E$6,1,0)</f>
        <v>1</v>
      </c>
      <c r="L10" s="14" t="n">
        <f aca="false">IF(L$8&lt;=$E$6,1,0)</f>
        <v>1</v>
      </c>
      <c r="M10" s="14" t="n">
        <f aca="false">IF(M$8&lt;=$E$6,1,0)</f>
        <v>1</v>
      </c>
      <c r="N10" s="14" t="n">
        <f aca="false">IF(N$8&lt;=$E$6,1,0)</f>
        <v>1</v>
      </c>
      <c r="O10" s="14" t="n">
        <f aca="false">IF(O$8&lt;=$E$6,1,0)</f>
        <v>1</v>
      </c>
      <c r="P10" s="14" t="n">
        <f aca="false">IF(P$8&lt;=$E$6,1,0)</f>
        <v>0</v>
      </c>
      <c r="Q10" s="14" t="n">
        <f aca="false">IF(Q$8&lt;=$E$6,1,0)</f>
        <v>0</v>
      </c>
      <c r="R10" s="14" t="n">
        <f aca="false">IF(R$8&lt;=$E$6,1,0)</f>
        <v>0</v>
      </c>
      <c r="S10" s="14" t="n">
        <f aca="false">IF(S$8&lt;=$E$6,1,0)</f>
        <v>0</v>
      </c>
      <c r="T10" s="14" t="n">
        <f aca="false">IF(T$8&lt;=$E$6,1,0)</f>
        <v>0</v>
      </c>
      <c r="U10" s="14" t="n">
        <f aca="false">IF(U$8&lt;=$E$6,1,0)</f>
        <v>0</v>
      </c>
      <c r="V10" s="14" t="n">
        <f aca="false">IF(V$8&lt;=$E$6,1,0)</f>
        <v>0</v>
      </c>
      <c r="W10" s="14" t="n">
        <f aca="false">IF(W$8&lt;=$E$6,1,0)</f>
        <v>0</v>
      </c>
      <c r="X10" s="14" t="n">
        <f aca="false">IF(X$8&lt;=$E$6,1,0)</f>
        <v>0</v>
      </c>
      <c r="Y10" s="14" t="n">
        <f aca="false">IF(Y$8&lt;=$E$6,1,0)</f>
        <v>0</v>
      </c>
      <c r="Z10" s="14" t="n">
        <f aca="false">IF(Z$8&lt;=$E$6,1,0)</f>
        <v>0</v>
      </c>
      <c r="AA10" s="14" t="n">
        <f aca="false">IF(AA$8&lt;=$E$6,1,0)</f>
        <v>0</v>
      </c>
      <c r="AB10" s="14" t="n">
        <f aca="false">IF(AB$8&lt;=$E$6,1,0)</f>
        <v>0</v>
      </c>
      <c r="AC10" s="14" t="n">
        <f aca="false">IF(AC$8&lt;=$E$6,1,0)</f>
        <v>0</v>
      </c>
      <c r="AD10" s="14" t="n">
        <f aca="false">IF(AD$8&lt;=$E$6,1,0)</f>
        <v>0</v>
      </c>
      <c r="AE10" s="14" t="n">
        <f aca="false">IF(AE$8&lt;=$E$6,1,0)</f>
        <v>0</v>
      </c>
      <c r="AF10" s="14" t="n">
        <f aca="false">IF(AF$8&lt;=$E$6,1,0)</f>
        <v>0</v>
      </c>
      <c r="AG10" s="14" t="n">
        <f aca="false">IF(AG$8&lt;=$E$6,1,0)</f>
        <v>0</v>
      </c>
      <c r="AH10" s="14" t="n">
        <f aca="false">IF(AH$8&lt;=$E$6,1,0)</f>
        <v>0</v>
      </c>
      <c r="AI10" s="14" t="n">
        <f aca="false">IF(AI$8&lt;=$E$6,1,0)</f>
        <v>0</v>
      </c>
    </row>
    <row r="11" customFormat="false" ht="15" hidden="false" customHeight="false" outlineLevel="0" collapsed="false">
      <c r="B11" s="2" t="s">
        <v>164</v>
      </c>
      <c r="D11" s="14" t="n">
        <f aca="false">D9+D10</f>
        <v>2</v>
      </c>
      <c r="E11" s="14" t="n">
        <f aca="false">E9+E10</f>
        <v>2</v>
      </c>
      <c r="F11" s="14" t="n">
        <f aca="false">F9+F10</f>
        <v>2</v>
      </c>
      <c r="G11" s="14" t="n">
        <f aca="false">G9+G10</f>
        <v>2</v>
      </c>
      <c r="H11" s="14" t="n">
        <f aca="false">H9+H10</f>
        <v>2</v>
      </c>
      <c r="I11" s="14" t="n">
        <f aca="false">I9+I10</f>
        <v>2</v>
      </c>
      <c r="J11" s="14" t="n">
        <f aca="false">J9+J10</f>
        <v>2</v>
      </c>
      <c r="K11" s="14" t="n">
        <f aca="false">K9+K10</f>
        <v>2</v>
      </c>
      <c r="L11" s="14" t="n">
        <f aca="false">L9+L10</f>
        <v>2</v>
      </c>
      <c r="M11" s="14" t="n">
        <f aca="false">M9+M10</f>
        <v>2</v>
      </c>
      <c r="N11" s="14" t="n">
        <f aca="false">N9+N10</f>
        <v>1</v>
      </c>
      <c r="O11" s="14" t="n">
        <f aca="false">O9+O10</f>
        <v>1</v>
      </c>
      <c r="P11" s="14" t="n">
        <f aca="false">P9+P10</f>
        <v>0</v>
      </c>
      <c r="Q11" s="14" t="n">
        <f aca="false">Q9+Q10</f>
        <v>0</v>
      </c>
      <c r="R11" s="14" t="n">
        <f aca="false">R9+R10</f>
        <v>0</v>
      </c>
      <c r="S11" s="14" t="n">
        <f aca="false">S9+S10</f>
        <v>0</v>
      </c>
      <c r="T11" s="14" t="n">
        <f aca="false">T9+T10</f>
        <v>0</v>
      </c>
      <c r="U11" s="14" t="n">
        <f aca="false">U9+U10</f>
        <v>0</v>
      </c>
      <c r="V11" s="14" t="n">
        <f aca="false">V9+V10</f>
        <v>0</v>
      </c>
      <c r="W11" s="14" t="n">
        <f aca="false">W9+W10</f>
        <v>0</v>
      </c>
      <c r="X11" s="14" t="n">
        <f aca="false">X9+X10</f>
        <v>0</v>
      </c>
      <c r="Y11" s="14" t="n">
        <f aca="false">Y9+Y10</f>
        <v>0</v>
      </c>
      <c r="Z11" s="14" t="n">
        <f aca="false">Z9+Z10</f>
        <v>0</v>
      </c>
      <c r="AA11" s="14" t="n">
        <f aca="false">AA9+AA10</f>
        <v>0</v>
      </c>
      <c r="AB11" s="14" t="n">
        <f aca="false">AB9+AB10</f>
        <v>0</v>
      </c>
      <c r="AC11" s="14" t="n">
        <f aca="false">AC9+AC10</f>
        <v>0</v>
      </c>
      <c r="AD11" s="14" t="n">
        <f aca="false">AD9+AD10</f>
        <v>0</v>
      </c>
      <c r="AE11" s="14" t="n">
        <f aca="false">AE9+AE10</f>
        <v>0</v>
      </c>
      <c r="AF11" s="14" t="n">
        <f aca="false">AF9+AF10</f>
        <v>0</v>
      </c>
      <c r="AG11" s="14" t="n">
        <f aca="false">AG9+AG10</f>
        <v>0</v>
      </c>
      <c r="AH11" s="14" t="n">
        <f aca="false">AH9+AH10</f>
        <v>0</v>
      </c>
      <c r="AI11" s="14" t="n">
        <f aca="false">AI9+AI10</f>
        <v>0</v>
      </c>
    </row>
    <row r="12" customFormat="false" ht="15" hidden="false" customHeight="false" outlineLevel="0" collapsed="false">
      <c r="B12" s="2" t="s">
        <v>165</v>
      </c>
      <c r="D12" s="14" t="n">
        <f aca="false">IF(AND($F$5=1,D$8&gt;=Inputs!$C$48),1,0)</f>
        <v>0</v>
      </c>
      <c r="E12" s="14" t="n">
        <f aca="false">IF(AND($F$5=1,E$8&gt;=Inputs!$C$48),1,0)</f>
        <v>0</v>
      </c>
      <c r="F12" s="14" t="n">
        <f aca="false">IF(AND($F$5=1,F$8&gt;=Inputs!$C$48),1,0)</f>
        <v>0</v>
      </c>
      <c r="G12" s="14" t="n">
        <f aca="false">IF(AND($F$5=1,G$8&gt;=Inputs!$C$48),1,0)</f>
        <v>0</v>
      </c>
      <c r="H12" s="14" t="n">
        <f aca="false">IF(AND($F$5=1,H$8&gt;=Inputs!$C$48),1,0)</f>
        <v>0</v>
      </c>
      <c r="I12" s="14" t="n">
        <f aca="false">IF(AND($F$5=1,I$8&gt;=Inputs!$C$48),1,0)</f>
        <v>0</v>
      </c>
      <c r="J12" s="14" t="n">
        <f aca="false">IF(AND($F$5=1,J$8&gt;=Inputs!$C$48),1,0)</f>
        <v>0</v>
      </c>
      <c r="K12" s="14" t="n">
        <f aca="false">IF(AND($F$5=1,K$8&gt;=Inputs!$C$48),1,0)</f>
        <v>0</v>
      </c>
      <c r="L12" s="14" t="n">
        <f aca="false">IF(AND($F$5=1,L$8&gt;=Inputs!$C$48),1,0)</f>
        <v>0</v>
      </c>
      <c r="M12" s="14" t="n">
        <f aca="false">IF(AND($F$5=1,M$8&gt;=Inputs!$C$48),1,0)</f>
        <v>0</v>
      </c>
      <c r="N12" s="14" t="n">
        <f aca="false">IF(AND($F$5=1,N$8&gt;=Inputs!$C$48),1,0)</f>
        <v>0</v>
      </c>
      <c r="O12" s="14" t="n">
        <f aca="false">IF(AND($F$5=1,O$8&gt;=Inputs!$C$48),1,0)</f>
        <v>0</v>
      </c>
      <c r="P12" s="14" t="n">
        <f aca="false">IF(AND($F$5=1,P$8&gt;=Inputs!$C$48),1,0)</f>
        <v>0</v>
      </c>
      <c r="Q12" s="14" t="n">
        <f aca="false">IF(AND($F$5=1,Q$8&gt;=Inputs!$C$48),1,0)</f>
        <v>0</v>
      </c>
      <c r="R12" s="14" t="n">
        <f aca="false">IF(AND($F$5=1,R$8&gt;=Inputs!$C$48),1,0)</f>
        <v>0</v>
      </c>
      <c r="S12" s="14" t="n">
        <f aca="false">IF(AND($F$5=1,S$8&gt;=Inputs!$C$48),1,0)</f>
        <v>0</v>
      </c>
      <c r="T12" s="14" t="n">
        <f aca="false">IF(AND($F$5=1,T$8&gt;=Inputs!$C$48),1,0)</f>
        <v>0</v>
      </c>
      <c r="U12" s="14" t="n">
        <f aca="false">IF(AND($F$5=1,U$8&gt;=Inputs!$C$48),1,0)</f>
        <v>0</v>
      </c>
      <c r="V12" s="14" t="n">
        <f aca="false">IF(AND($F$5=1,V$8&gt;=Inputs!$C$48),1,0)</f>
        <v>0</v>
      </c>
      <c r="W12" s="14" t="n">
        <f aca="false">IF(AND($F$5=1,W$8&gt;=Inputs!$C$48),1,0)</f>
        <v>0</v>
      </c>
      <c r="X12" s="14" t="n">
        <f aca="false">IF(AND($F$5=1,X$8&gt;=Inputs!$C$48),1,0)</f>
        <v>0</v>
      </c>
      <c r="Y12" s="14" t="n">
        <f aca="false">IF(AND($F$5=1,Y$8&gt;=Inputs!$C$48),1,0)</f>
        <v>0</v>
      </c>
      <c r="Z12" s="14" t="n">
        <f aca="false">IF(AND($F$5=1,Z$8&gt;=Inputs!$C$48),1,0)</f>
        <v>0</v>
      </c>
      <c r="AA12" s="14" t="n">
        <f aca="false">IF(AND($F$5=1,AA$8&gt;=Inputs!$C$48),1,0)</f>
        <v>0</v>
      </c>
      <c r="AB12" s="14" t="n">
        <f aca="false">IF(AND($F$5=1,AB$8&gt;=Inputs!$C$48),1,0)</f>
        <v>0</v>
      </c>
      <c r="AC12" s="14" t="n">
        <f aca="false">IF(AND($F$5=1,AC$8&gt;=Inputs!$C$48),1,0)</f>
        <v>0</v>
      </c>
      <c r="AD12" s="14" t="n">
        <f aca="false">IF(AND($F$5=1,AD$8&gt;=Inputs!$C$48),1,0)</f>
        <v>0</v>
      </c>
      <c r="AE12" s="14" t="n">
        <f aca="false">IF(AND($F$5=1,AE$8&gt;=Inputs!$C$48),1,0)</f>
        <v>0</v>
      </c>
      <c r="AF12" s="14" t="n">
        <f aca="false">IF(AND($F$5=1,AF$8&gt;=Inputs!$C$48),1,0)</f>
        <v>0</v>
      </c>
      <c r="AG12" s="14" t="n">
        <f aca="false">IF(AND($F$5=1,AG$8&gt;=Inputs!$C$48),1,0)</f>
        <v>0</v>
      </c>
      <c r="AH12" s="14" t="n">
        <f aca="false">IF(AND($F$5=1,AH$8&gt;=Inputs!$C$48),1,0)</f>
        <v>0</v>
      </c>
      <c r="AI12" s="14" t="n">
        <f aca="false">IF(AND($F$5=1,AI$8&gt;=Inputs!$C$48),1,0)</f>
        <v>0</v>
      </c>
    </row>
    <row r="13" customFormat="false" ht="15" hidden="false" customHeight="false" outlineLevel="0" collapsed="false">
      <c r="B13" s="2" t="s">
        <v>93</v>
      </c>
      <c r="D13" s="21" t="n">
        <f aca="false">D11*Inputs!$C$6*(1+Inputs!$C$44*D12)</f>
        <v>2240</v>
      </c>
      <c r="E13" s="21" t="n">
        <f aca="false">E11*Inputs!$C$6*(1+Inputs!$C$44*E12)</f>
        <v>2240</v>
      </c>
      <c r="F13" s="21" t="n">
        <f aca="false">F11*Inputs!$C$6*(1+Inputs!$C$44*F12)</f>
        <v>2240</v>
      </c>
      <c r="G13" s="21" t="n">
        <f aca="false">G11*Inputs!$C$6*(1+Inputs!$C$44*G12)</f>
        <v>2240</v>
      </c>
      <c r="H13" s="21" t="n">
        <f aca="false">H11*Inputs!$C$6*(1+Inputs!$C$44*H12)</f>
        <v>2240</v>
      </c>
      <c r="I13" s="21" t="n">
        <f aca="false">I11*Inputs!$C$6*(1+Inputs!$C$44*I12)</f>
        <v>2240</v>
      </c>
      <c r="J13" s="21" t="n">
        <f aca="false">J11*Inputs!$C$6*(1+Inputs!$C$44*J12)</f>
        <v>2240</v>
      </c>
      <c r="K13" s="21" t="n">
        <f aca="false">K11*Inputs!$C$6*(1+Inputs!$C$44*K12)</f>
        <v>2240</v>
      </c>
      <c r="L13" s="21" t="n">
        <f aca="false">L11*Inputs!$C$6*(1+Inputs!$C$44*L12)</f>
        <v>2240</v>
      </c>
      <c r="M13" s="21" t="n">
        <f aca="false">M11*Inputs!$C$6*(1+Inputs!$C$44*M12)</f>
        <v>2240</v>
      </c>
      <c r="N13" s="21" t="n">
        <f aca="false">N11*Inputs!$C$6*(1+Inputs!$C$44*N12)</f>
        <v>1120</v>
      </c>
      <c r="O13" s="21" t="n">
        <f aca="false">O11*Inputs!$C$6*(1+Inputs!$C$44*O12)</f>
        <v>1120</v>
      </c>
      <c r="P13" s="21" t="n">
        <f aca="false">P11*Inputs!$C$6*(1+Inputs!$C$44*P12)</f>
        <v>0</v>
      </c>
      <c r="Q13" s="21" t="n">
        <f aca="false">Q11*Inputs!$C$6*(1+Inputs!$C$44*Q12)</f>
        <v>0</v>
      </c>
      <c r="R13" s="21" t="n">
        <f aca="false">R11*Inputs!$C$6*(1+Inputs!$C$44*R12)</f>
        <v>0</v>
      </c>
      <c r="S13" s="21" t="n">
        <f aca="false">S11*Inputs!$C$6*(1+Inputs!$C$44*S12)</f>
        <v>0</v>
      </c>
      <c r="T13" s="21" t="n">
        <f aca="false">T11*Inputs!$C$6*(1+Inputs!$C$44*T12)</f>
        <v>0</v>
      </c>
      <c r="U13" s="21" t="n">
        <f aca="false">U11*Inputs!$C$6*(1+Inputs!$C$44*U12)</f>
        <v>0</v>
      </c>
      <c r="V13" s="21" t="n">
        <f aca="false">V11*Inputs!$C$6*(1+Inputs!$C$44*V12)</f>
        <v>0</v>
      </c>
      <c r="W13" s="21" t="n">
        <f aca="false">W11*Inputs!$C$6*(1+Inputs!$C$44*W12)</f>
        <v>0</v>
      </c>
      <c r="X13" s="21" t="n">
        <f aca="false">X11*Inputs!$C$6*(1+Inputs!$C$44*X12)</f>
        <v>0</v>
      </c>
      <c r="Y13" s="21" t="n">
        <f aca="false">Y11*Inputs!$C$6*(1+Inputs!$C$44*Y12)</f>
        <v>0</v>
      </c>
      <c r="Z13" s="21" t="n">
        <f aca="false">Z11*Inputs!$C$6*(1+Inputs!$C$44*Z12)</f>
        <v>0</v>
      </c>
      <c r="AA13" s="21" t="n">
        <f aca="false">AA11*Inputs!$C$6*(1+Inputs!$C$44*AA12)</f>
        <v>0</v>
      </c>
      <c r="AB13" s="21" t="n">
        <f aca="false">AB11*Inputs!$C$6*(1+Inputs!$C$44*AB12)</f>
        <v>0</v>
      </c>
      <c r="AC13" s="21" t="n">
        <f aca="false">AC11*Inputs!$C$6*(1+Inputs!$C$44*AC12)</f>
        <v>0</v>
      </c>
      <c r="AD13" s="21" t="n">
        <f aca="false">AD11*Inputs!$C$6*(1+Inputs!$C$44*AD12)</f>
        <v>0</v>
      </c>
      <c r="AE13" s="21" t="n">
        <f aca="false">AE11*Inputs!$C$6*(1+Inputs!$C$44*AE12)</f>
        <v>0</v>
      </c>
      <c r="AF13" s="21" t="n">
        <f aca="false">AF11*Inputs!$C$6*(1+Inputs!$C$44*AF12)</f>
        <v>0</v>
      </c>
      <c r="AG13" s="21" t="n">
        <f aca="false">AG11*Inputs!$C$6*(1+Inputs!$C$44*AG12)</f>
        <v>0</v>
      </c>
      <c r="AH13" s="21" t="n">
        <f aca="false">AH11*Inputs!$C$6*(1+Inputs!$C$44*AH12)</f>
        <v>0</v>
      </c>
      <c r="AI13" s="21" t="n">
        <f aca="false">AI11*Inputs!$C$6*(1+Inputs!$C$44*AI12)</f>
        <v>0</v>
      </c>
    </row>
    <row r="14" customFormat="false" ht="15" hidden="false" customHeight="false" outlineLevel="0" collapsed="false">
      <c r="B14" s="2" t="s">
        <v>166</v>
      </c>
      <c r="D14" s="14" t="n">
        <f aca="false">D13*8760*Inputs!$C$7</f>
        <v>18052608</v>
      </c>
      <c r="E14" s="14" t="n">
        <f aca="false">E13*8760*Inputs!$C$7</f>
        <v>18052608</v>
      </c>
      <c r="F14" s="14" t="n">
        <f aca="false">F13*8760*Inputs!$C$7</f>
        <v>18052608</v>
      </c>
      <c r="G14" s="14" t="n">
        <f aca="false">G13*8760*Inputs!$C$7</f>
        <v>18052608</v>
      </c>
      <c r="H14" s="14" t="n">
        <f aca="false">H13*8760*Inputs!$C$7</f>
        <v>18052608</v>
      </c>
      <c r="I14" s="14" t="n">
        <f aca="false">I13*8760*Inputs!$C$7</f>
        <v>18052608</v>
      </c>
      <c r="J14" s="14" t="n">
        <f aca="false">J13*8760*Inputs!$C$7</f>
        <v>18052608</v>
      </c>
      <c r="K14" s="14" t="n">
        <f aca="false">K13*8760*Inputs!$C$7</f>
        <v>18052608</v>
      </c>
      <c r="L14" s="14" t="n">
        <f aca="false">L13*8760*Inputs!$C$7</f>
        <v>18052608</v>
      </c>
      <c r="M14" s="14" t="n">
        <f aca="false">M13*8760*Inputs!$C$7</f>
        <v>18052608</v>
      </c>
      <c r="N14" s="14" t="n">
        <f aca="false">N13*8760*Inputs!$C$7</f>
        <v>9026304</v>
      </c>
      <c r="O14" s="14" t="n">
        <f aca="false">O13*8760*Inputs!$C$7</f>
        <v>9026304</v>
      </c>
      <c r="P14" s="14" t="n">
        <f aca="false">P13*8760*Inputs!$C$7</f>
        <v>0</v>
      </c>
      <c r="Q14" s="14" t="n">
        <f aca="false">Q13*8760*Inputs!$C$7</f>
        <v>0</v>
      </c>
      <c r="R14" s="14" t="n">
        <f aca="false">R13*8760*Inputs!$C$7</f>
        <v>0</v>
      </c>
      <c r="S14" s="14" t="n">
        <f aca="false">S13*8760*Inputs!$C$7</f>
        <v>0</v>
      </c>
      <c r="T14" s="14" t="n">
        <f aca="false">T13*8760*Inputs!$C$7</f>
        <v>0</v>
      </c>
      <c r="U14" s="14" t="n">
        <f aca="false">U13*8760*Inputs!$C$7</f>
        <v>0</v>
      </c>
      <c r="V14" s="14" t="n">
        <f aca="false">V13*8760*Inputs!$C$7</f>
        <v>0</v>
      </c>
      <c r="W14" s="14" t="n">
        <f aca="false">W13*8760*Inputs!$C$7</f>
        <v>0</v>
      </c>
      <c r="X14" s="14" t="n">
        <f aca="false">X13*8760*Inputs!$C$7</f>
        <v>0</v>
      </c>
      <c r="Y14" s="14" t="n">
        <f aca="false">Y13*8760*Inputs!$C$7</f>
        <v>0</v>
      </c>
      <c r="Z14" s="14" t="n">
        <f aca="false">Z13*8760*Inputs!$C$7</f>
        <v>0</v>
      </c>
      <c r="AA14" s="14" t="n">
        <f aca="false">AA13*8760*Inputs!$C$7</f>
        <v>0</v>
      </c>
      <c r="AB14" s="14" t="n">
        <f aca="false">AB13*8760*Inputs!$C$7</f>
        <v>0</v>
      </c>
      <c r="AC14" s="14" t="n">
        <f aca="false">AC13*8760*Inputs!$C$7</f>
        <v>0</v>
      </c>
      <c r="AD14" s="14" t="n">
        <f aca="false">AD13*8760*Inputs!$C$7</f>
        <v>0</v>
      </c>
      <c r="AE14" s="14" t="n">
        <f aca="false">AE13*8760*Inputs!$C$7</f>
        <v>0</v>
      </c>
      <c r="AF14" s="14" t="n">
        <f aca="false">AF13*8760*Inputs!$C$7</f>
        <v>0</v>
      </c>
      <c r="AG14" s="14" t="n">
        <f aca="false">AG13*8760*Inputs!$C$7</f>
        <v>0</v>
      </c>
      <c r="AH14" s="14" t="n">
        <f aca="false">AH13*8760*Inputs!$C$7</f>
        <v>0</v>
      </c>
      <c r="AI14" s="14" t="n">
        <f aca="false">AI13*8760*Inputs!$C$7</f>
        <v>0</v>
      </c>
    </row>
    <row r="15" customFormat="false" ht="15" hidden="false" customHeight="false" outlineLevel="0" collapsed="false">
      <c r="B15" s="2" t="s">
        <v>167</v>
      </c>
      <c r="D15" s="13" t="n">
        <f aca="false">Inputs!$C$21*(1+Inputs!$C$22)^(D$8-2027)*(1+Inputs!$C$23)</f>
        <v>50</v>
      </c>
      <c r="E15" s="13" t="n">
        <f aca="false">Inputs!$C$21*(1+Inputs!$C$22)^(E$8-2027)*(1+Inputs!$C$23)</f>
        <v>51</v>
      </c>
      <c r="F15" s="13" t="n">
        <f aca="false">Inputs!$C$21*(1+Inputs!$C$22)^(F$8-2027)*(1+Inputs!$C$23)</f>
        <v>52.02</v>
      </c>
      <c r="G15" s="13" t="n">
        <f aca="false">Inputs!$C$21*(1+Inputs!$C$22)^(G$8-2027)*(1+Inputs!$C$23)</f>
        <v>53.0604</v>
      </c>
      <c r="H15" s="13" t="n">
        <f aca="false">Inputs!$C$21*(1+Inputs!$C$22)^(H$8-2027)*(1+Inputs!$C$23)</f>
        <v>54.121608</v>
      </c>
      <c r="I15" s="13" t="n">
        <f aca="false">Inputs!$C$21*(1+Inputs!$C$22)^(I$8-2027)*(1+Inputs!$C$23)</f>
        <v>55.20404016</v>
      </c>
      <c r="J15" s="13" t="n">
        <f aca="false">Inputs!$C$21*(1+Inputs!$C$22)^(J$8-2027)*(1+Inputs!$C$23)</f>
        <v>56.3081209632</v>
      </c>
      <c r="K15" s="13" t="n">
        <f aca="false">Inputs!$C$21*(1+Inputs!$C$22)^(K$8-2027)*(1+Inputs!$C$23)</f>
        <v>57.434283382464</v>
      </c>
      <c r="L15" s="13" t="n">
        <f aca="false">Inputs!$C$21*(1+Inputs!$C$22)^(L$8-2027)*(1+Inputs!$C$23)</f>
        <v>58.5829690501133</v>
      </c>
      <c r="M15" s="13" t="n">
        <f aca="false">Inputs!$C$21*(1+Inputs!$C$22)^(M$8-2027)*(1+Inputs!$C$23)</f>
        <v>59.7546284311156</v>
      </c>
      <c r="N15" s="13" t="n">
        <f aca="false">Inputs!$C$21*(1+Inputs!$C$22)^(N$8-2027)*(1+Inputs!$C$23)</f>
        <v>60.9497209997379</v>
      </c>
      <c r="O15" s="13" t="n">
        <f aca="false">Inputs!$C$21*(1+Inputs!$C$22)^(O$8-2027)*(1+Inputs!$C$23)</f>
        <v>62.1687154197326</v>
      </c>
      <c r="P15" s="13" t="n">
        <f aca="false">Inputs!$C$21*(1+Inputs!$C$22)^(P$8-2027)*(1+Inputs!$C$23)</f>
        <v>63.4120897281273</v>
      </c>
      <c r="Q15" s="13" t="n">
        <f aca="false">Inputs!$C$21*(1+Inputs!$C$22)^(Q$8-2027)*(1+Inputs!$C$23)</f>
        <v>64.6803315226898</v>
      </c>
      <c r="R15" s="13" t="n">
        <f aca="false">Inputs!$C$21*(1+Inputs!$C$22)^(R$8-2027)*(1+Inputs!$C$23)</f>
        <v>65.9739381531436</v>
      </c>
      <c r="S15" s="13" t="n">
        <f aca="false">Inputs!$C$21*(1+Inputs!$C$22)^(S$8-2027)*(1+Inputs!$C$23)</f>
        <v>67.2934169162065</v>
      </c>
      <c r="T15" s="13" t="n">
        <f aca="false">Inputs!$C$21*(1+Inputs!$C$22)^(T$8-2027)*(1+Inputs!$C$23)</f>
        <v>68.6392852545306</v>
      </c>
      <c r="U15" s="13" t="n">
        <f aca="false">Inputs!$C$21*(1+Inputs!$C$22)^(U$8-2027)*(1+Inputs!$C$23)</f>
        <v>70.0120709596212</v>
      </c>
      <c r="V15" s="13" t="n">
        <f aca="false">Inputs!$C$21*(1+Inputs!$C$22)^(V$8-2027)*(1+Inputs!$C$23)</f>
        <v>71.4123123788137</v>
      </c>
      <c r="W15" s="13" t="n">
        <f aca="false">Inputs!$C$21*(1+Inputs!$C$22)^(W$8-2027)*(1+Inputs!$C$23)</f>
        <v>72.8405586263899</v>
      </c>
      <c r="X15" s="13" t="n">
        <f aca="false">Inputs!$C$21*(1+Inputs!$C$22)^(X$8-2027)*(1+Inputs!$C$23)</f>
        <v>74.2973697989177</v>
      </c>
      <c r="Y15" s="13" t="n">
        <f aca="false">Inputs!$C$21*(1+Inputs!$C$22)^(Y$8-2027)*(1+Inputs!$C$23)</f>
        <v>75.7833171948961</v>
      </c>
      <c r="Z15" s="13" t="n">
        <f aca="false">Inputs!$C$21*(1+Inputs!$C$22)^(Z$8-2027)*(1+Inputs!$C$23)</f>
        <v>77.298983538794</v>
      </c>
      <c r="AA15" s="13" t="n">
        <f aca="false">Inputs!$C$21*(1+Inputs!$C$22)^(AA$8-2027)*(1+Inputs!$C$23)</f>
        <v>78.8449632095699</v>
      </c>
      <c r="AB15" s="13" t="n">
        <f aca="false">Inputs!$C$21*(1+Inputs!$C$22)^(AB$8-2027)*(1+Inputs!$C$23)</f>
        <v>80.4218624737613</v>
      </c>
      <c r="AC15" s="13" t="n">
        <f aca="false">Inputs!$C$21*(1+Inputs!$C$22)^(AC$8-2027)*(1+Inputs!$C$23)</f>
        <v>82.0302997232365</v>
      </c>
      <c r="AD15" s="13" t="n">
        <f aca="false">Inputs!$C$21*(1+Inputs!$C$22)^(AD$8-2027)*(1+Inputs!$C$23)</f>
        <v>83.6709057177013</v>
      </c>
      <c r="AE15" s="13" t="n">
        <f aca="false">Inputs!$C$21*(1+Inputs!$C$22)^(AE$8-2027)*(1+Inputs!$C$23)</f>
        <v>85.3443238320553</v>
      </c>
      <c r="AF15" s="13" t="n">
        <f aca="false">Inputs!$C$21*(1+Inputs!$C$22)^(AF$8-2027)*(1+Inputs!$C$23)</f>
        <v>87.0512103086964</v>
      </c>
      <c r="AG15" s="13" t="n">
        <f aca="false">Inputs!$C$21*(1+Inputs!$C$22)^(AG$8-2027)*(1+Inputs!$C$23)</f>
        <v>88.7922345148703</v>
      </c>
      <c r="AH15" s="13" t="n">
        <f aca="false">Inputs!$C$21*(1+Inputs!$C$22)^(AH$8-2027)*(1+Inputs!$C$23)</f>
        <v>90.5680792051677</v>
      </c>
      <c r="AI15" s="13" t="n">
        <f aca="false">Inputs!$C$21*(1+Inputs!$C$22)^(AI$8-2027)*(1+Inputs!$C$23)</f>
        <v>92.3794407892711</v>
      </c>
    </row>
    <row r="16" customFormat="false" ht="15" hidden="false" customHeight="false" outlineLevel="0" collapsed="false">
      <c r="B16" s="2" t="s">
        <v>168</v>
      </c>
      <c r="D16" s="14" t="n">
        <f aca="false">IF(AND($E$5=1,D$8&gt;=Inputs!$C$27,D$8&lt;=Inputs!$C$28),1,0)</f>
        <v>0</v>
      </c>
      <c r="E16" s="14" t="n">
        <f aca="false">IF(AND($E$5=1,E$8&gt;=Inputs!$C$27,E$8&lt;=Inputs!$C$28),1,0)</f>
        <v>0</v>
      </c>
      <c r="F16" s="14" t="n">
        <f aca="false">IF(AND($E$5=1,F$8&gt;=Inputs!$C$27,F$8&lt;=Inputs!$C$28),1,0)</f>
        <v>0</v>
      </c>
      <c r="G16" s="14" t="n">
        <f aca="false">IF(AND($E$5=1,G$8&gt;=Inputs!$C$27,G$8&lt;=Inputs!$C$28),1,0)</f>
        <v>0</v>
      </c>
      <c r="H16" s="14" t="n">
        <f aca="false">IF(AND($E$5=1,H$8&gt;=Inputs!$C$27,H$8&lt;=Inputs!$C$28),1,0)</f>
        <v>0</v>
      </c>
      <c r="I16" s="14" t="n">
        <f aca="false">IF(AND($E$5=1,I$8&gt;=Inputs!$C$27,I$8&lt;=Inputs!$C$28),1,0)</f>
        <v>0</v>
      </c>
      <c r="J16" s="14" t="n">
        <f aca="false">IF(AND($E$5=1,J$8&gt;=Inputs!$C$27,J$8&lt;=Inputs!$C$28),1,0)</f>
        <v>0</v>
      </c>
      <c r="K16" s="14" t="n">
        <f aca="false">IF(AND($E$5=1,K$8&gt;=Inputs!$C$27,K$8&lt;=Inputs!$C$28),1,0)</f>
        <v>0</v>
      </c>
      <c r="L16" s="14" t="n">
        <f aca="false">IF(AND($E$5=1,L$8&gt;=Inputs!$C$27,L$8&lt;=Inputs!$C$28),1,0)</f>
        <v>0</v>
      </c>
      <c r="M16" s="14" t="n">
        <f aca="false">IF(AND($E$5=1,M$8&gt;=Inputs!$C$27,M$8&lt;=Inputs!$C$28),1,0)</f>
        <v>0</v>
      </c>
      <c r="N16" s="14" t="n">
        <f aca="false">IF(AND($E$5=1,N$8&gt;=Inputs!$C$27,N$8&lt;=Inputs!$C$28),1,0)</f>
        <v>0</v>
      </c>
      <c r="O16" s="14" t="n">
        <f aca="false">IF(AND($E$5=1,O$8&gt;=Inputs!$C$27,O$8&lt;=Inputs!$C$28),1,0)</f>
        <v>0</v>
      </c>
      <c r="P16" s="14" t="n">
        <f aca="false">IF(AND($E$5=1,P$8&gt;=Inputs!$C$27,P$8&lt;=Inputs!$C$28),1,0)</f>
        <v>0</v>
      </c>
      <c r="Q16" s="14" t="n">
        <f aca="false">IF(AND($E$5=1,Q$8&gt;=Inputs!$C$27,Q$8&lt;=Inputs!$C$28),1,0)</f>
        <v>0</v>
      </c>
      <c r="R16" s="14" t="n">
        <f aca="false">IF(AND($E$5=1,R$8&gt;=Inputs!$C$27,R$8&lt;=Inputs!$C$28),1,0)</f>
        <v>0</v>
      </c>
      <c r="S16" s="14" t="n">
        <f aca="false">IF(AND($E$5=1,S$8&gt;=Inputs!$C$27,S$8&lt;=Inputs!$C$28),1,0)</f>
        <v>0</v>
      </c>
      <c r="T16" s="14" t="n">
        <f aca="false">IF(AND($E$5=1,T$8&gt;=Inputs!$C$27,T$8&lt;=Inputs!$C$28),1,0)</f>
        <v>0</v>
      </c>
      <c r="U16" s="14" t="n">
        <f aca="false">IF(AND($E$5=1,U$8&gt;=Inputs!$C$27,U$8&lt;=Inputs!$C$28),1,0)</f>
        <v>0</v>
      </c>
      <c r="V16" s="14" t="n">
        <f aca="false">IF(AND($E$5=1,V$8&gt;=Inputs!$C$27,V$8&lt;=Inputs!$C$28),1,0)</f>
        <v>0</v>
      </c>
      <c r="W16" s="14" t="n">
        <f aca="false">IF(AND($E$5=1,W$8&gt;=Inputs!$C$27,W$8&lt;=Inputs!$C$28),1,0)</f>
        <v>0</v>
      </c>
      <c r="X16" s="14" t="n">
        <f aca="false">IF(AND($E$5=1,X$8&gt;=Inputs!$C$27,X$8&lt;=Inputs!$C$28),1,0)</f>
        <v>0</v>
      </c>
      <c r="Y16" s="14" t="n">
        <f aca="false">IF(AND($E$5=1,Y$8&gt;=Inputs!$C$27,Y$8&lt;=Inputs!$C$28),1,0)</f>
        <v>0</v>
      </c>
      <c r="Z16" s="14" t="n">
        <f aca="false">IF(AND($E$5=1,Z$8&gt;=Inputs!$C$27,Z$8&lt;=Inputs!$C$28),1,0)</f>
        <v>0</v>
      </c>
      <c r="AA16" s="14" t="n">
        <f aca="false">IF(AND($E$5=1,AA$8&gt;=Inputs!$C$27,AA$8&lt;=Inputs!$C$28),1,0)</f>
        <v>0</v>
      </c>
      <c r="AB16" s="14" t="n">
        <f aca="false">IF(AND($E$5=1,AB$8&gt;=Inputs!$C$27,AB$8&lt;=Inputs!$C$28),1,0)</f>
        <v>0</v>
      </c>
      <c r="AC16" s="14" t="n">
        <f aca="false">IF(AND($E$5=1,AC$8&gt;=Inputs!$C$27,AC$8&lt;=Inputs!$C$28),1,0)</f>
        <v>0</v>
      </c>
      <c r="AD16" s="14" t="n">
        <f aca="false">IF(AND($E$5=1,AD$8&gt;=Inputs!$C$27,AD$8&lt;=Inputs!$C$28),1,0)</f>
        <v>0</v>
      </c>
      <c r="AE16" s="14" t="n">
        <f aca="false">IF(AND($E$5=1,AE$8&gt;=Inputs!$C$27,AE$8&lt;=Inputs!$C$28),1,0)</f>
        <v>0</v>
      </c>
      <c r="AF16" s="14" t="n">
        <f aca="false">IF(AND($E$5=1,AF$8&gt;=Inputs!$C$27,AF$8&lt;=Inputs!$C$28),1,0)</f>
        <v>0</v>
      </c>
      <c r="AG16" s="14" t="n">
        <f aca="false">IF(AND($E$5=1,AG$8&gt;=Inputs!$C$27,AG$8&lt;=Inputs!$C$28),1,0)</f>
        <v>0</v>
      </c>
      <c r="AH16" s="14" t="n">
        <f aca="false">IF(AND($E$5=1,AH$8&gt;=Inputs!$C$27,AH$8&lt;=Inputs!$C$28),1,0)</f>
        <v>0</v>
      </c>
      <c r="AI16" s="14" t="n">
        <f aca="false">IF(AND($E$5=1,AI$8&gt;=Inputs!$C$27,AI$8&lt;=Inputs!$C$28),1,0)</f>
        <v>0</v>
      </c>
    </row>
    <row r="17" customFormat="false" ht="15" hidden="false" customHeight="false" outlineLevel="0" collapsed="false">
      <c r="B17" s="2" t="s">
        <v>169</v>
      </c>
      <c r="D17" s="21" t="n">
        <f aca="false">IF(D16=1,MIN(Inputs!$C$24+IF(AND($F$5=1,$G$5=1,D$8&gt;=Inputs!$C$48),Inputs!$C$6*2*Inputs!$C$44,0),D13),0)</f>
        <v>0</v>
      </c>
      <c r="E17" s="21" t="n">
        <f aca="false">IF(E16=1,MIN(Inputs!$C$24+IF(AND($F$5=1,$G$5=1,E$8&gt;=Inputs!$C$48),Inputs!$C$6*2*Inputs!$C$44,0),E13),0)</f>
        <v>0</v>
      </c>
      <c r="F17" s="21" t="n">
        <f aca="false">IF(F16=1,MIN(Inputs!$C$24+IF(AND($F$5=1,$G$5=1,F$8&gt;=Inputs!$C$48),Inputs!$C$6*2*Inputs!$C$44,0),F13),0)</f>
        <v>0</v>
      </c>
      <c r="G17" s="21" t="n">
        <f aca="false">IF(G16=1,MIN(Inputs!$C$24+IF(AND($F$5=1,$G$5=1,G$8&gt;=Inputs!$C$48),Inputs!$C$6*2*Inputs!$C$44,0),G13),0)</f>
        <v>0</v>
      </c>
      <c r="H17" s="21" t="n">
        <f aca="false">IF(H16=1,MIN(Inputs!$C$24+IF(AND($F$5=1,$G$5=1,H$8&gt;=Inputs!$C$48),Inputs!$C$6*2*Inputs!$C$44,0),H13),0)</f>
        <v>0</v>
      </c>
      <c r="I17" s="21" t="n">
        <f aca="false">IF(I16=1,MIN(Inputs!$C$24+IF(AND($F$5=1,$G$5=1,I$8&gt;=Inputs!$C$48),Inputs!$C$6*2*Inputs!$C$44,0),I13),0)</f>
        <v>0</v>
      </c>
      <c r="J17" s="21" t="n">
        <f aca="false">IF(J16=1,MIN(Inputs!$C$24+IF(AND($F$5=1,$G$5=1,J$8&gt;=Inputs!$C$48),Inputs!$C$6*2*Inputs!$C$44,0),J13),0)</f>
        <v>0</v>
      </c>
      <c r="K17" s="21" t="n">
        <f aca="false">IF(K16=1,MIN(Inputs!$C$24+IF(AND($F$5=1,$G$5=1,K$8&gt;=Inputs!$C$48),Inputs!$C$6*2*Inputs!$C$44,0),K13),0)</f>
        <v>0</v>
      </c>
      <c r="L17" s="21" t="n">
        <f aca="false">IF(L16=1,MIN(Inputs!$C$24+IF(AND($F$5=1,$G$5=1,L$8&gt;=Inputs!$C$48),Inputs!$C$6*2*Inputs!$C$44,0),L13),0)</f>
        <v>0</v>
      </c>
      <c r="M17" s="21" t="n">
        <f aca="false">IF(M16=1,MIN(Inputs!$C$24+IF(AND($F$5=1,$G$5=1,M$8&gt;=Inputs!$C$48),Inputs!$C$6*2*Inputs!$C$44,0),M13),0)</f>
        <v>0</v>
      </c>
      <c r="N17" s="21" t="n">
        <f aca="false">IF(N16=1,MIN(Inputs!$C$24+IF(AND($F$5=1,$G$5=1,N$8&gt;=Inputs!$C$48),Inputs!$C$6*2*Inputs!$C$44,0),N13),0)</f>
        <v>0</v>
      </c>
      <c r="O17" s="21" t="n">
        <f aca="false">IF(O16=1,MIN(Inputs!$C$24+IF(AND($F$5=1,$G$5=1,O$8&gt;=Inputs!$C$48),Inputs!$C$6*2*Inputs!$C$44,0),O13),0)</f>
        <v>0</v>
      </c>
      <c r="P17" s="21" t="n">
        <f aca="false">IF(P16=1,MIN(Inputs!$C$24+IF(AND($F$5=1,$G$5=1,P$8&gt;=Inputs!$C$48),Inputs!$C$6*2*Inputs!$C$44,0),P13),0)</f>
        <v>0</v>
      </c>
      <c r="Q17" s="21" t="n">
        <f aca="false">IF(Q16=1,MIN(Inputs!$C$24+IF(AND($F$5=1,$G$5=1,Q$8&gt;=Inputs!$C$48),Inputs!$C$6*2*Inputs!$C$44,0),Q13),0)</f>
        <v>0</v>
      </c>
      <c r="R17" s="21" t="n">
        <f aca="false">IF(R16=1,MIN(Inputs!$C$24+IF(AND($F$5=1,$G$5=1,R$8&gt;=Inputs!$C$48),Inputs!$C$6*2*Inputs!$C$44,0),R13),0)</f>
        <v>0</v>
      </c>
      <c r="S17" s="21" t="n">
        <f aca="false">IF(S16=1,MIN(Inputs!$C$24+IF(AND($F$5=1,$G$5=1,S$8&gt;=Inputs!$C$48),Inputs!$C$6*2*Inputs!$C$44,0),S13),0)</f>
        <v>0</v>
      </c>
      <c r="T17" s="21" t="n">
        <f aca="false">IF(T16=1,MIN(Inputs!$C$24+IF(AND($F$5=1,$G$5=1,T$8&gt;=Inputs!$C$48),Inputs!$C$6*2*Inputs!$C$44,0),T13),0)</f>
        <v>0</v>
      </c>
      <c r="U17" s="21" t="n">
        <f aca="false">IF(U16=1,MIN(Inputs!$C$24+IF(AND($F$5=1,$G$5=1,U$8&gt;=Inputs!$C$48),Inputs!$C$6*2*Inputs!$C$44,0),U13),0)</f>
        <v>0</v>
      </c>
      <c r="V17" s="21" t="n">
        <f aca="false">IF(V16=1,MIN(Inputs!$C$24+IF(AND($F$5=1,$G$5=1,V$8&gt;=Inputs!$C$48),Inputs!$C$6*2*Inputs!$C$44,0),V13),0)</f>
        <v>0</v>
      </c>
      <c r="W17" s="21" t="n">
        <f aca="false">IF(W16=1,MIN(Inputs!$C$24+IF(AND($F$5=1,$G$5=1,W$8&gt;=Inputs!$C$48),Inputs!$C$6*2*Inputs!$C$44,0),W13),0)</f>
        <v>0</v>
      </c>
      <c r="X17" s="21" t="n">
        <f aca="false">IF(X16=1,MIN(Inputs!$C$24+IF(AND($F$5=1,$G$5=1,X$8&gt;=Inputs!$C$48),Inputs!$C$6*2*Inputs!$C$44,0),X13),0)</f>
        <v>0</v>
      </c>
      <c r="Y17" s="21" t="n">
        <f aca="false">IF(Y16=1,MIN(Inputs!$C$24+IF(AND($F$5=1,$G$5=1,Y$8&gt;=Inputs!$C$48),Inputs!$C$6*2*Inputs!$C$44,0),Y13),0)</f>
        <v>0</v>
      </c>
      <c r="Z17" s="21" t="n">
        <f aca="false">IF(Z16=1,MIN(Inputs!$C$24+IF(AND($F$5=1,$G$5=1,Z$8&gt;=Inputs!$C$48),Inputs!$C$6*2*Inputs!$C$44,0),Z13),0)</f>
        <v>0</v>
      </c>
      <c r="AA17" s="21" t="n">
        <f aca="false">IF(AA16=1,MIN(Inputs!$C$24+IF(AND($F$5=1,$G$5=1,AA$8&gt;=Inputs!$C$48),Inputs!$C$6*2*Inputs!$C$44,0),AA13),0)</f>
        <v>0</v>
      </c>
      <c r="AB17" s="21" t="n">
        <f aca="false">IF(AB16=1,MIN(Inputs!$C$24+IF(AND($F$5=1,$G$5=1,AB$8&gt;=Inputs!$C$48),Inputs!$C$6*2*Inputs!$C$44,0),AB13),0)</f>
        <v>0</v>
      </c>
      <c r="AC17" s="21" t="n">
        <f aca="false">IF(AC16=1,MIN(Inputs!$C$24+IF(AND($F$5=1,$G$5=1,AC$8&gt;=Inputs!$C$48),Inputs!$C$6*2*Inputs!$C$44,0),AC13),0)</f>
        <v>0</v>
      </c>
      <c r="AD17" s="21" t="n">
        <f aca="false">IF(AD16=1,MIN(Inputs!$C$24+IF(AND($F$5=1,$G$5=1,AD$8&gt;=Inputs!$C$48),Inputs!$C$6*2*Inputs!$C$44,0),AD13),0)</f>
        <v>0</v>
      </c>
      <c r="AE17" s="21" t="n">
        <f aca="false">IF(AE16=1,MIN(Inputs!$C$24+IF(AND($F$5=1,$G$5=1,AE$8&gt;=Inputs!$C$48),Inputs!$C$6*2*Inputs!$C$44,0),AE13),0)</f>
        <v>0</v>
      </c>
      <c r="AF17" s="21" t="n">
        <f aca="false">IF(AF16=1,MIN(Inputs!$C$24+IF(AND($F$5=1,$G$5=1,AF$8&gt;=Inputs!$C$48),Inputs!$C$6*2*Inputs!$C$44,0),AF13),0)</f>
        <v>0</v>
      </c>
      <c r="AG17" s="21" t="n">
        <f aca="false">IF(AG16=1,MIN(Inputs!$C$24+IF(AND($F$5=1,$G$5=1,AG$8&gt;=Inputs!$C$48),Inputs!$C$6*2*Inputs!$C$44,0),AG13),0)</f>
        <v>0</v>
      </c>
      <c r="AH17" s="21" t="n">
        <f aca="false">IF(AH16=1,MIN(Inputs!$C$24+IF(AND($F$5=1,$G$5=1,AH$8&gt;=Inputs!$C$48),Inputs!$C$6*2*Inputs!$C$44,0),AH13),0)</f>
        <v>0</v>
      </c>
      <c r="AI17" s="21" t="n">
        <f aca="false">IF(AI16=1,MIN(Inputs!$C$24+IF(AND($F$5=1,$G$5=1,AI$8&gt;=Inputs!$C$48),Inputs!$C$6*2*Inputs!$C$44,0),AI13),0)</f>
        <v>0</v>
      </c>
    </row>
    <row r="18" customFormat="false" ht="15" hidden="false" customHeight="false" outlineLevel="0" collapsed="false">
      <c r="B18" s="2" t="s">
        <v>170</v>
      </c>
      <c r="D18" s="14" t="n">
        <f aca="false">D17*8760*Inputs!$C$7</f>
        <v>0</v>
      </c>
      <c r="E18" s="14" t="n">
        <f aca="false">E17*8760*Inputs!$C$7</f>
        <v>0</v>
      </c>
      <c r="F18" s="14" t="n">
        <f aca="false">F17*8760*Inputs!$C$7</f>
        <v>0</v>
      </c>
      <c r="G18" s="14" t="n">
        <f aca="false">G17*8760*Inputs!$C$7</f>
        <v>0</v>
      </c>
      <c r="H18" s="14" t="n">
        <f aca="false">H17*8760*Inputs!$C$7</f>
        <v>0</v>
      </c>
      <c r="I18" s="14" t="n">
        <f aca="false">I17*8760*Inputs!$C$7</f>
        <v>0</v>
      </c>
      <c r="J18" s="14" t="n">
        <f aca="false">J17*8760*Inputs!$C$7</f>
        <v>0</v>
      </c>
      <c r="K18" s="14" t="n">
        <f aca="false">K17*8760*Inputs!$C$7</f>
        <v>0</v>
      </c>
      <c r="L18" s="14" t="n">
        <f aca="false">L17*8760*Inputs!$C$7</f>
        <v>0</v>
      </c>
      <c r="M18" s="14" t="n">
        <f aca="false">M17*8760*Inputs!$C$7</f>
        <v>0</v>
      </c>
      <c r="N18" s="14" t="n">
        <f aca="false">N17*8760*Inputs!$C$7</f>
        <v>0</v>
      </c>
      <c r="O18" s="14" t="n">
        <f aca="false">O17*8760*Inputs!$C$7</f>
        <v>0</v>
      </c>
      <c r="P18" s="14" t="n">
        <f aca="false">P17*8760*Inputs!$C$7</f>
        <v>0</v>
      </c>
      <c r="Q18" s="14" t="n">
        <f aca="false">Q17*8760*Inputs!$C$7</f>
        <v>0</v>
      </c>
      <c r="R18" s="14" t="n">
        <f aca="false">R17*8760*Inputs!$C$7</f>
        <v>0</v>
      </c>
      <c r="S18" s="14" t="n">
        <f aca="false">S17*8760*Inputs!$C$7</f>
        <v>0</v>
      </c>
      <c r="T18" s="14" t="n">
        <f aca="false">T17*8760*Inputs!$C$7</f>
        <v>0</v>
      </c>
      <c r="U18" s="14" t="n">
        <f aca="false">U17*8760*Inputs!$C$7</f>
        <v>0</v>
      </c>
      <c r="V18" s="14" t="n">
        <f aca="false">V17*8760*Inputs!$C$7</f>
        <v>0</v>
      </c>
      <c r="W18" s="14" t="n">
        <f aca="false">W17*8760*Inputs!$C$7</f>
        <v>0</v>
      </c>
      <c r="X18" s="14" t="n">
        <f aca="false">X17*8760*Inputs!$C$7</f>
        <v>0</v>
      </c>
      <c r="Y18" s="14" t="n">
        <f aca="false">Y17*8760*Inputs!$C$7</f>
        <v>0</v>
      </c>
      <c r="Z18" s="14" t="n">
        <f aca="false">Z17*8760*Inputs!$C$7</f>
        <v>0</v>
      </c>
      <c r="AA18" s="14" t="n">
        <f aca="false">AA17*8760*Inputs!$C$7</f>
        <v>0</v>
      </c>
      <c r="AB18" s="14" t="n">
        <f aca="false">AB17*8760*Inputs!$C$7</f>
        <v>0</v>
      </c>
      <c r="AC18" s="14" t="n">
        <f aca="false">AC17*8760*Inputs!$C$7</f>
        <v>0</v>
      </c>
      <c r="AD18" s="14" t="n">
        <f aca="false">AD17*8760*Inputs!$C$7</f>
        <v>0</v>
      </c>
      <c r="AE18" s="14" t="n">
        <f aca="false">AE17*8760*Inputs!$C$7</f>
        <v>0</v>
      </c>
      <c r="AF18" s="14" t="n">
        <f aca="false">AF17*8760*Inputs!$C$7</f>
        <v>0</v>
      </c>
      <c r="AG18" s="14" t="n">
        <f aca="false">AG17*8760*Inputs!$C$7</f>
        <v>0</v>
      </c>
      <c r="AH18" s="14" t="n">
        <f aca="false">AH17*8760*Inputs!$C$7</f>
        <v>0</v>
      </c>
      <c r="AI18" s="14" t="n">
        <f aca="false">AI17*8760*Inputs!$C$7</f>
        <v>0</v>
      </c>
    </row>
    <row r="19" customFormat="false" ht="15" hidden="false" customHeight="false" outlineLevel="0" collapsed="false">
      <c r="B19" s="2" t="s">
        <v>171</v>
      </c>
      <c r="D19" s="13" t="n">
        <f aca="false">IF(D16=1,Inputs!$C$25*(1+Inputs!$C$26)^(D$8-2028),0)</f>
        <v>0</v>
      </c>
      <c r="E19" s="13" t="n">
        <f aca="false">IF(E16=1,Inputs!$C$25*(1+Inputs!$C$26)^(E$8-2028),0)</f>
        <v>0</v>
      </c>
      <c r="F19" s="13" t="n">
        <f aca="false">IF(F16=1,Inputs!$C$25*(1+Inputs!$C$26)^(F$8-2028),0)</f>
        <v>0</v>
      </c>
      <c r="G19" s="13" t="n">
        <f aca="false">IF(G16=1,Inputs!$C$25*(1+Inputs!$C$26)^(G$8-2028),0)</f>
        <v>0</v>
      </c>
      <c r="H19" s="13" t="n">
        <f aca="false">IF(H16=1,Inputs!$C$25*(1+Inputs!$C$26)^(H$8-2028),0)</f>
        <v>0</v>
      </c>
      <c r="I19" s="13" t="n">
        <f aca="false">IF(I16=1,Inputs!$C$25*(1+Inputs!$C$26)^(I$8-2028),0)</f>
        <v>0</v>
      </c>
      <c r="J19" s="13" t="n">
        <f aca="false">IF(J16=1,Inputs!$C$25*(1+Inputs!$C$26)^(J$8-2028),0)</f>
        <v>0</v>
      </c>
      <c r="K19" s="13" t="n">
        <f aca="false">IF(K16=1,Inputs!$C$25*(1+Inputs!$C$26)^(K$8-2028),0)</f>
        <v>0</v>
      </c>
      <c r="L19" s="13" t="n">
        <f aca="false">IF(L16=1,Inputs!$C$25*(1+Inputs!$C$26)^(L$8-2028),0)</f>
        <v>0</v>
      </c>
      <c r="M19" s="13" t="n">
        <f aca="false">IF(M16=1,Inputs!$C$25*(1+Inputs!$C$26)^(M$8-2028),0)</f>
        <v>0</v>
      </c>
      <c r="N19" s="13" t="n">
        <f aca="false">IF(N16=1,Inputs!$C$25*(1+Inputs!$C$26)^(N$8-2028),0)</f>
        <v>0</v>
      </c>
      <c r="O19" s="13" t="n">
        <f aca="false">IF(O16=1,Inputs!$C$25*(1+Inputs!$C$26)^(O$8-2028),0)</f>
        <v>0</v>
      </c>
      <c r="P19" s="13" t="n">
        <f aca="false">IF(P16=1,Inputs!$C$25*(1+Inputs!$C$26)^(P$8-2028),0)</f>
        <v>0</v>
      </c>
      <c r="Q19" s="13" t="n">
        <f aca="false">IF(Q16=1,Inputs!$C$25*(1+Inputs!$C$26)^(Q$8-2028),0)</f>
        <v>0</v>
      </c>
      <c r="R19" s="13" t="n">
        <f aca="false">IF(R16=1,Inputs!$C$25*(1+Inputs!$C$26)^(R$8-2028),0)</f>
        <v>0</v>
      </c>
      <c r="S19" s="13" t="n">
        <f aca="false">IF(S16=1,Inputs!$C$25*(1+Inputs!$C$26)^(S$8-2028),0)</f>
        <v>0</v>
      </c>
      <c r="T19" s="13" t="n">
        <f aca="false">IF(T16=1,Inputs!$C$25*(1+Inputs!$C$26)^(T$8-2028),0)</f>
        <v>0</v>
      </c>
      <c r="U19" s="13" t="n">
        <f aca="false">IF(U16=1,Inputs!$C$25*(1+Inputs!$C$26)^(U$8-2028),0)</f>
        <v>0</v>
      </c>
      <c r="V19" s="13" t="n">
        <f aca="false">IF(V16=1,Inputs!$C$25*(1+Inputs!$C$26)^(V$8-2028),0)</f>
        <v>0</v>
      </c>
      <c r="W19" s="13" t="n">
        <f aca="false">IF(W16=1,Inputs!$C$25*(1+Inputs!$C$26)^(W$8-2028),0)</f>
        <v>0</v>
      </c>
      <c r="X19" s="13" t="n">
        <f aca="false">IF(X16=1,Inputs!$C$25*(1+Inputs!$C$26)^(X$8-2028),0)</f>
        <v>0</v>
      </c>
      <c r="Y19" s="13" t="n">
        <f aca="false">IF(Y16=1,Inputs!$C$25*(1+Inputs!$C$26)^(Y$8-2028),0)</f>
        <v>0</v>
      </c>
      <c r="Z19" s="13" t="n">
        <f aca="false">IF(Z16=1,Inputs!$C$25*(1+Inputs!$C$26)^(Z$8-2028),0)</f>
        <v>0</v>
      </c>
      <c r="AA19" s="13" t="n">
        <f aca="false">IF(AA16=1,Inputs!$C$25*(1+Inputs!$C$26)^(AA$8-2028),0)</f>
        <v>0</v>
      </c>
      <c r="AB19" s="13" t="n">
        <f aca="false">IF(AB16=1,Inputs!$C$25*(1+Inputs!$C$26)^(AB$8-2028),0)</f>
        <v>0</v>
      </c>
      <c r="AC19" s="13" t="n">
        <f aca="false">IF(AC16=1,Inputs!$C$25*(1+Inputs!$C$26)^(AC$8-2028),0)</f>
        <v>0</v>
      </c>
      <c r="AD19" s="13" t="n">
        <f aca="false">IF(AD16=1,Inputs!$C$25*(1+Inputs!$C$26)^(AD$8-2028),0)</f>
        <v>0</v>
      </c>
      <c r="AE19" s="13" t="n">
        <f aca="false">IF(AE16=1,Inputs!$C$25*(1+Inputs!$C$26)^(AE$8-2028),0)</f>
        <v>0</v>
      </c>
      <c r="AF19" s="13" t="n">
        <f aca="false">IF(AF16=1,Inputs!$C$25*(1+Inputs!$C$26)^(AF$8-2028),0)</f>
        <v>0</v>
      </c>
      <c r="AG19" s="13" t="n">
        <f aca="false">IF(AG16=1,Inputs!$C$25*(1+Inputs!$C$26)^(AG$8-2028),0)</f>
        <v>0</v>
      </c>
      <c r="AH19" s="13" t="n">
        <f aca="false">IF(AH16=1,Inputs!$C$25*(1+Inputs!$C$26)^(AH$8-2028),0)</f>
        <v>0</v>
      </c>
      <c r="AI19" s="13" t="n">
        <f aca="false">IF(AI16=1,Inputs!$C$25*(1+Inputs!$C$26)^(AI$8-2028),0)</f>
        <v>0</v>
      </c>
    </row>
    <row r="20" customFormat="false" ht="15" hidden="false" customHeight="false" outlineLevel="0" collapsed="false">
      <c r="B20" s="2" t="s">
        <v>172</v>
      </c>
      <c r="D20" s="14" t="n">
        <f aca="false">D18*D19</f>
        <v>0</v>
      </c>
      <c r="E20" s="14" t="n">
        <f aca="false">E18*E19</f>
        <v>0</v>
      </c>
      <c r="F20" s="14" t="n">
        <f aca="false">F18*F19</f>
        <v>0</v>
      </c>
      <c r="G20" s="14" t="n">
        <f aca="false">G18*G19</f>
        <v>0</v>
      </c>
      <c r="H20" s="14" t="n">
        <f aca="false">H18*H19</f>
        <v>0</v>
      </c>
      <c r="I20" s="14" t="n">
        <f aca="false">I18*I19</f>
        <v>0</v>
      </c>
      <c r="J20" s="14" t="n">
        <f aca="false">J18*J19</f>
        <v>0</v>
      </c>
      <c r="K20" s="14" t="n">
        <f aca="false">K18*K19</f>
        <v>0</v>
      </c>
      <c r="L20" s="14" t="n">
        <f aca="false">L18*L19</f>
        <v>0</v>
      </c>
      <c r="M20" s="14" t="n">
        <f aca="false">M18*M19</f>
        <v>0</v>
      </c>
      <c r="N20" s="14" t="n">
        <f aca="false">N18*N19</f>
        <v>0</v>
      </c>
      <c r="O20" s="14" t="n">
        <f aca="false">O18*O19</f>
        <v>0</v>
      </c>
      <c r="P20" s="14" t="n">
        <f aca="false">P18*P19</f>
        <v>0</v>
      </c>
      <c r="Q20" s="14" t="n">
        <f aca="false">Q18*Q19</f>
        <v>0</v>
      </c>
      <c r="R20" s="14" t="n">
        <f aca="false">R18*R19</f>
        <v>0</v>
      </c>
      <c r="S20" s="14" t="n">
        <f aca="false">S18*S19</f>
        <v>0</v>
      </c>
      <c r="T20" s="14" t="n">
        <f aca="false">T18*T19</f>
        <v>0</v>
      </c>
      <c r="U20" s="14" t="n">
        <f aca="false">U18*U19</f>
        <v>0</v>
      </c>
      <c r="V20" s="14" t="n">
        <f aca="false">V18*V19</f>
        <v>0</v>
      </c>
      <c r="W20" s="14" t="n">
        <f aca="false">W18*W19</f>
        <v>0</v>
      </c>
      <c r="X20" s="14" t="n">
        <f aca="false">X18*X19</f>
        <v>0</v>
      </c>
      <c r="Y20" s="14" t="n">
        <f aca="false">Y18*Y19</f>
        <v>0</v>
      </c>
      <c r="Z20" s="14" t="n">
        <f aca="false">Z18*Z19</f>
        <v>0</v>
      </c>
      <c r="AA20" s="14" t="n">
        <f aca="false">AA18*AA19</f>
        <v>0</v>
      </c>
      <c r="AB20" s="14" t="n">
        <f aca="false">AB18*AB19</f>
        <v>0</v>
      </c>
      <c r="AC20" s="14" t="n">
        <f aca="false">AC18*AC19</f>
        <v>0</v>
      </c>
      <c r="AD20" s="14" t="n">
        <f aca="false">AD18*AD19</f>
        <v>0</v>
      </c>
      <c r="AE20" s="14" t="n">
        <f aca="false">AE18*AE19</f>
        <v>0</v>
      </c>
      <c r="AF20" s="14" t="n">
        <f aca="false">AF18*AF19</f>
        <v>0</v>
      </c>
      <c r="AG20" s="14" t="n">
        <f aca="false">AG18*AG19</f>
        <v>0</v>
      </c>
      <c r="AH20" s="14" t="n">
        <f aca="false">AH18*AH19</f>
        <v>0</v>
      </c>
      <c r="AI20" s="14" t="n">
        <f aca="false">AI18*AI19</f>
        <v>0</v>
      </c>
    </row>
    <row r="21" customFormat="false" ht="15" hidden="false" customHeight="false" outlineLevel="0" collapsed="false">
      <c r="B21" s="2" t="s">
        <v>173</v>
      </c>
      <c r="D21" s="14" t="n">
        <f aca="false">(D14-D18)*D15</f>
        <v>902630400</v>
      </c>
      <c r="E21" s="14" t="n">
        <f aca="false">(E14-E18)*E15</f>
        <v>920683008</v>
      </c>
      <c r="F21" s="14" t="n">
        <f aca="false">(F14-F18)*F15</f>
        <v>939096668.16</v>
      </c>
      <c r="G21" s="14" t="n">
        <f aca="false">(G14-G18)*G15</f>
        <v>957878601.5232</v>
      </c>
      <c r="H21" s="14" t="n">
        <f aca="false">(H14-H18)*H15</f>
        <v>977036173.553664</v>
      </c>
      <c r="I21" s="14" t="n">
        <f aca="false">(I14-I18)*I15</f>
        <v>996576897.024737</v>
      </c>
      <c r="J21" s="14" t="n">
        <f aca="false">(J14-J18)*J15</f>
        <v>1016508434.96523</v>
      </c>
      <c r="K21" s="14" t="n">
        <f aca="false">(K14-K18)*K15</f>
        <v>1036838603.66454</v>
      </c>
      <c r="L21" s="14" t="n">
        <f aca="false">(L14-L18)*L15</f>
        <v>1057575375.73783</v>
      </c>
      <c r="M21" s="14" t="n">
        <f aca="false">(M14-M18)*M15</f>
        <v>1078726883.25258</v>
      </c>
      <c r="N21" s="14" t="n">
        <f aca="false">(N14-N18)*N15</f>
        <v>550150710.458818</v>
      </c>
      <c r="O21" s="14" t="n">
        <f aca="false">(O14-O18)*O15</f>
        <v>561153724.667994</v>
      </c>
      <c r="P21" s="14" t="n">
        <f aca="false">(P14-P18)*P15</f>
        <v>0</v>
      </c>
      <c r="Q21" s="14" t="n">
        <f aca="false">(Q14-Q18)*Q15</f>
        <v>0</v>
      </c>
      <c r="R21" s="14" t="n">
        <f aca="false">(R14-R18)*R15</f>
        <v>0</v>
      </c>
      <c r="S21" s="14" t="n">
        <f aca="false">(S14-S18)*S15</f>
        <v>0</v>
      </c>
      <c r="T21" s="14" t="n">
        <f aca="false">(T14-T18)*T15</f>
        <v>0</v>
      </c>
      <c r="U21" s="14" t="n">
        <f aca="false">(U14-U18)*U15</f>
        <v>0</v>
      </c>
      <c r="V21" s="14" t="n">
        <f aca="false">(V14-V18)*V15</f>
        <v>0</v>
      </c>
      <c r="W21" s="14" t="n">
        <f aca="false">(W14-W18)*W15</f>
        <v>0</v>
      </c>
      <c r="X21" s="14" t="n">
        <f aca="false">(X14-X18)*X15</f>
        <v>0</v>
      </c>
      <c r="Y21" s="14" t="n">
        <f aca="false">(Y14-Y18)*Y15</f>
        <v>0</v>
      </c>
      <c r="Z21" s="14" t="n">
        <f aca="false">(Z14-Z18)*Z15</f>
        <v>0</v>
      </c>
      <c r="AA21" s="14" t="n">
        <f aca="false">(AA14-AA18)*AA15</f>
        <v>0</v>
      </c>
      <c r="AB21" s="14" t="n">
        <f aca="false">(AB14-AB18)*AB15</f>
        <v>0</v>
      </c>
      <c r="AC21" s="14" t="n">
        <f aca="false">(AC14-AC18)*AC15</f>
        <v>0</v>
      </c>
      <c r="AD21" s="14" t="n">
        <f aca="false">(AD14-AD18)*AD15</f>
        <v>0</v>
      </c>
      <c r="AE21" s="14" t="n">
        <f aca="false">(AE14-AE18)*AE15</f>
        <v>0</v>
      </c>
      <c r="AF21" s="14" t="n">
        <f aca="false">(AF14-AF18)*AF15</f>
        <v>0</v>
      </c>
      <c r="AG21" s="14" t="n">
        <f aca="false">(AG14-AG18)*AG15</f>
        <v>0</v>
      </c>
      <c r="AH21" s="14" t="n">
        <f aca="false">(AH14-AH18)*AH15</f>
        <v>0</v>
      </c>
      <c r="AI21" s="14" t="n">
        <f aca="false">(AI14-AI18)*AI15</f>
        <v>0</v>
      </c>
    </row>
    <row r="22" customFormat="false" ht="15" hidden="false" customHeight="false" outlineLevel="0" collapsed="false">
      <c r="B22" s="2" t="s">
        <v>174</v>
      </c>
      <c r="D22" s="14" t="n">
        <f aca="false">D20+D21</f>
        <v>902630400</v>
      </c>
      <c r="E22" s="14" t="n">
        <f aca="false">E20+E21</f>
        <v>920683008</v>
      </c>
      <c r="F22" s="14" t="n">
        <f aca="false">F20+F21</f>
        <v>939096668.16</v>
      </c>
      <c r="G22" s="14" t="n">
        <f aca="false">G20+G21</f>
        <v>957878601.5232</v>
      </c>
      <c r="H22" s="14" t="n">
        <f aca="false">H20+H21</f>
        <v>977036173.553664</v>
      </c>
      <c r="I22" s="14" t="n">
        <f aca="false">I20+I21</f>
        <v>996576897.024737</v>
      </c>
      <c r="J22" s="14" t="n">
        <f aca="false">J20+J21</f>
        <v>1016508434.96523</v>
      </c>
      <c r="K22" s="14" t="n">
        <f aca="false">K20+K21</f>
        <v>1036838603.66454</v>
      </c>
      <c r="L22" s="14" t="n">
        <f aca="false">L20+L21</f>
        <v>1057575375.73783</v>
      </c>
      <c r="M22" s="14" t="n">
        <f aca="false">M20+M21</f>
        <v>1078726883.25258</v>
      </c>
      <c r="N22" s="14" t="n">
        <f aca="false">N20+N21</f>
        <v>550150710.458818</v>
      </c>
      <c r="O22" s="14" t="n">
        <f aca="false">O20+O21</f>
        <v>561153724.667994</v>
      </c>
      <c r="P22" s="14" t="n">
        <f aca="false">P20+P21</f>
        <v>0</v>
      </c>
      <c r="Q22" s="14" t="n">
        <f aca="false">Q20+Q21</f>
        <v>0</v>
      </c>
      <c r="R22" s="14" t="n">
        <f aca="false">R20+R21</f>
        <v>0</v>
      </c>
      <c r="S22" s="14" t="n">
        <f aca="false">S20+S21</f>
        <v>0</v>
      </c>
      <c r="T22" s="14" t="n">
        <f aca="false">T20+T21</f>
        <v>0</v>
      </c>
      <c r="U22" s="14" t="n">
        <f aca="false">U20+U21</f>
        <v>0</v>
      </c>
      <c r="V22" s="14" t="n">
        <f aca="false">V20+V21</f>
        <v>0</v>
      </c>
      <c r="W22" s="14" t="n">
        <f aca="false">W20+W21</f>
        <v>0</v>
      </c>
      <c r="X22" s="14" t="n">
        <f aca="false">X20+X21</f>
        <v>0</v>
      </c>
      <c r="Y22" s="14" t="n">
        <f aca="false">Y20+Y21</f>
        <v>0</v>
      </c>
      <c r="Z22" s="14" t="n">
        <f aca="false">Z20+Z21</f>
        <v>0</v>
      </c>
      <c r="AA22" s="14" t="n">
        <f aca="false">AA20+AA21</f>
        <v>0</v>
      </c>
      <c r="AB22" s="14" t="n">
        <f aca="false">AB20+AB21</f>
        <v>0</v>
      </c>
      <c r="AC22" s="14" t="n">
        <f aca="false">AC20+AC21</f>
        <v>0</v>
      </c>
      <c r="AD22" s="14" t="n">
        <f aca="false">AD20+AD21</f>
        <v>0</v>
      </c>
      <c r="AE22" s="14" t="n">
        <f aca="false">AE20+AE21</f>
        <v>0</v>
      </c>
      <c r="AF22" s="14" t="n">
        <f aca="false">AF20+AF21</f>
        <v>0</v>
      </c>
      <c r="AG22" s="14" t="n">
        <f aca="false">AG20+AG21</f>
        <v>0</v>
      </c>
      <c r="AH22" s="14" t="n">
        <f aca="false">AH20+AH21</f>
        <v>0</v>
      </c>
      <c r="AI22" s="14" t="n">
        <f aca="false">AI20+AI21</f>
        <v>0</v>
      </c>
    </row>
    <row r="23" customFormat="false" ht="15" hidden="false" customHeight="false" outlineLevel="0" collapsed="false">
      <c r="B23" s="2" t="s">
        <v>175</v>
      </c>
      <c r="D23" s="13" t="n">
        <f aca="false">IF(D14&gt;0,D22/D14,0)</f>
        <v>50</v>
      </c>
      <c r="E23" s="13" t="n">
        <f aca="false">IF(E14&gt;0,E22/E14,0)</f>
        <v>51</v>
      </c>
      <c r="F23" s="13" t="n">
        <f aca="false">IF(F14&gt;0,F22/F14,0)</f>
        <v>52.02</v>
      </c>
      <c r="G23" s="13" t="n">
        <f aca="false">IF(G14&gt;0,G22/G14,0)</f>
        <v>53.0604</v>
      </c>
      <c r="H23" s="13" t="n">
        <f aca="false">IF(H14&gt;0,H22/H14,0)</f>
        <v>54.121608</v>
      </c>
      <c r="I23" s="13" t="n">
        <f aca="false">IF(I14&gt;0,I22/I14,0)</f>
        <v>55.20404016</v>
      </c>
      <c r="J23" s="13" t="n">
        <f aca="false">IF(J14&gt;0,J22/J14,0)</f>
        <v>56.3081209632</v>
      </c>
      <c r="K23" s="13" t="n">
        <f aca="false">IF(K14&gt;0,K22/K14,0)</f>
        <v>57.434283382464</v>
      </c>
      <c r="L23" s="13" t="n">
        <f aca="false">IF(L14&gt;0,L22/L14,0)</f>
        <v>58.5829690501133</v>
      </c>
      <c r="M23" s="13" t="n">
        <f aca="false">IF(M14&gt;0,M22/M14,0)</f>
        <v>59.7546284311156</v>
      </c>
      <c r="N23" s="13" t="n">
        <f aca="false">IF(N14&gt;0,N22/N14,0)</f>
        <v>60.9497209997379</v>
      </c>
      <c r="O23" s="13" t="n">
        <f aca="false">IF(O14&gt;0,O22/O14,0)</f>
        <v>62.1687154197326</v>
      </c>
      <c r="P23" s="13" t="n">
        <f aca="false">IF(P14&gt;0,P22/P14,0)</f>
        <v>0</v>
      </c>
      <c r="Q23" s="13" t="n">
        <f aca="false">IF(Q14&gt;0,Q22/Q14,0)</f>
        <v>0</v>
      </c>
      <c r="R23" s="13" t="n">
        <f aca="false">IF(R14&gt;0,R22/R14,0)</f>
        <v>0</v>
      </c>
      <c r="S23" s="13" t="n">
        <f aca="false">IF(S14&gt;0,S22/S14,0)</f>
        <v>0</v>
      </c>
      <c r="T23" s="13" t="n">
        <f aca="false">IF(T14&gt;0,T22/T14,0)</f>
        <v>0</v>
      </c>
      <c r="U23" s="13" t="n">
        <f aca="false">IF(U14&gt;0,U22/U14,0)</f>
        <v>0</v>
      </c>
      <c r="V23" s="13" t="n">
        <f aca="false">IF(V14&gt;0,V22/V14,0)</f>
        <v>0</v>
      </c>
      <c r="W23" s="13" t="n">
        <f aca="false">IF(W14&gt;0,W22/W14,0)</f>
        <v>0</v>
      </c>
      <c r="X23" s="13" t="n">
        <f aca="false">IF(X14&gt;0,X22/X14,0)</f>
        <v>0</v>
      </c>
      <c r="Y23" s="13" t="n">
        <f aca="false">IF(Y14&gt;0,Y22/Y14,0)</f>
        <v>0</v>
      </c>
      <c r="Z23" s="13" t="n">
        <f aca="false">IF(Z14&gt;0,Z22/Z14,0)</f>
        <v>0</v>
      </c>
      <c r="AA23" s="13" t="n">
        <f aca="false">IF(AA14&gt;0,AA22/AA14,0)</f>
        <v>0</v>
      </c>
      <c r="AB23" s="13" t="n">
        <f aca="false">IF(AB14&gt;0,AB22/AB14,0)</f>
        <v>0</v>
      </c>
      <c r="AC23" s="13" t="n">
        <f aca="false">IF(AC14&gt;0,AC22/AC14,0)</f>
        <v>0</v>
      </c>
      <c r="AD23" s="13" t="n">
        <f aca="false">IF(AD14&gt;0,AD22/AD14,0)</f>
        <v>0</v>
      </c>
      <c r="AE23" s="13" t="n">
        <f aca="false">IF(AE14&gt;0,AE22/AE14,0)</f>
        <v>0</v>
      </c>
      <c r="AF23" s="13" t="n">
        <f aca="false">IF(AF14&gt;0,AF22/AF14,0)</f>
        <v>0</v>
      </c>
      <c r="AG23" s="13" t="n">
        <f aca="false">IF(AG14&gt;0,AG22/AG14,0)</f>
        <v>0</v>
      </c>
      <c r="AH23" s="13" t="n">
        <f aca="false">IF(AH14&gt;0,AH22/AH14,0)</f>
        <v>0</v>
      </c>
      <c r="AI23" s="13" t="n">
        <f aca="false">IF(AI14&gt;0,AI22/AI14,0)</f>
        <v>0</v>
      </c>
    </row>
    <row r="24" customFormat="false" ht="15" hidden="false" customHeight="false" outlineLevel="0" collapsed="false">
      <c r="B24" s="2" t="s">
        <v>176</v>
      </c>
      <c r="D24" s="13" t="n">
        <f aca="false">IF(AND(D$8&lt;=Inputs!$C$34,D14&gt;0),MAX(0,Inputs!$C$31-Inputs!$C$33*MAX(0,D23-Inputs!$C$32)),0)</f>
        <v>0</v>
      </c>
      <c r="E24" s="13" t="n">
        <f aca="false">IF(AND(E$8&lt;=Inputs!$C$34,E14&gt;0),MAX(0,Inputs!$C$31-Inputs!$C$33*MAX(0,E23-Inputs!$C$32)),0)</f>
        <v>0</v>
      </c>
      <c r="F24" s="13" t="n">
        <f aca="false">IF(AND(F$8&lt;=Inputs!$C$34,F14&gt;0),MAX(0,Inputs!$C$31-Inputs!$C$33*MAX(0,F23-Inputs!$C$32)),0)</f>
        <v>0</v>
      </c>
      <c r="G24" s="13" t="n">
        <f aca="false">IF(AND(G$8&lt;=Inputs!$C$34,G14&gt;0),MAX(0,Inputs!$C$31-Inputs!$C$33*MAX(0,G23-Inputs!$C$32)),0)</f>
        <v>0</v>
      </c>
      <c r="H24" s="13" t="n">
        <f aca="false">IF(AND(H$8&lt;=Inputs!$C$34,H14&gt;0),MAX(0,Inputs!$C$31-Inputs!$C$33*MAX(0,H23-Inputs!$C$32)),0)</f>
        <v>0</v>
      </c>
      <c r="I24" s="13" t="n">
        <f aca="false">IF(AND(I$8&lt;=Inputs!$C$34,I14&gt;0),MAX(0,Inputs!$C$31-Inputs!$C$33*MAX(0,I23-Inputs!$C$32)),0)</f>
        <v>0</v>
      </c>
      <c r="J24" s="13" t="n">
        <f aca="false">IF(AND(J$8&lt;=Inputs!$C$34,J14&gt;0),MAX(0,Inputs!$C$31-Inputs!$C$33*MAX(0,J23-Inputs!$C$32)),0)</f>
        <v>0</v>
      </c>
      <c r="K24" s="13" t="n">
        <f aca="false">IF(AND(K$8&lt;=Inputs!$C$34,K14&gt;0),MAX(0,Inputs!$C$31-Inputs!$C$33*MAX(0,K23-Inputs!$C$32)),0)</f>
        <v>0</v>
      </c>
      <c r="L24" s="13" t="n">
        <f aca="false">IF(AND(L$8&lt;=Inputs!$C$34,L14&gt;0),MAX(0,Inputs!$C$31-Inputs!$C$33*MAX(0,L23-Inputs!$C$32)),0)</f>
        <v>0</v>
      </c>
      <c r="M24" s="13" t="n">
        <f aca="false">IF(AND(M$8&lt;=Inputs!$C$34,M14&gt;0),MAX(0,Inputs!$C$31-Inputs!$C$33*MAX(0,M23-Inputs!$C$32)),0)</f>
        <v>0</v>
      </c>
      <c r="N24" s="13" t="n">
        <f aca="false">IF(AND(N$8&lt;=Inputs!$C$34,N14&gt;0),MAX(0,Inputs!$C$31-Inputs!$C$33*MAX(0,N23-Inputs!$C$32)),0)</f>
        <v>0</v>
      </c>
      <c r="O24" s="13" t="n">
        <f aca="false">IF(AND(O$8&lt;=Inputs!$C$34,O14&gt;0),MAX(0,Inputs!$C$31-Inputs!$C$33*MAX(0,O23-Inputs!$C$32)),0)</f>
        <v>0</v>
      </c>
      <c r="P24" s="13" t="n">
        <f aca="false">IF(AND(P$8&lt;=Inputs!$C$34,P14&gt;0),MAX(0,Inputs!$C$31-Inputs!$C$33*MAX(0,P23-Inputs!$C$32)),0)</f>
        <v>0</v>
      </c>
      <c r="Q24" s="13" t="n">
        <f aca="false">IF(AND(Q$8&lt;=Inputs!$C$34,Q14&gt;0),MAX(0,Inputs!$C$31-Inputs!$C$33*MAX(0,Q23-Inputs!$C$32)),0)</f>
        <v>0</v>
      </c>
      <c r="R24" s="13" t="n">
        <f aca="false">IF(AND(R$8&lt;=Inputs!$C$34,R14&gt;0),MAX(0,Inputs!$C$31-Inputs!$C$33*MAX(0,R23-Inputs!$C$32)),0)</f>
        <v>0</v>
      </c>
      <c r="S24" s="13" t="n">
        <f aca="false">IF(AND(S$8&lt;=Inputs!$C$34,S14&gt;0),MAX(0,Inputs!$C$31-Inputs!$C$33*MAX(0,S23-Inputs!$C$32)),0)</f>
        <v>0</v>
      </c>
      <c r="T24" s="13" t="n">
        <f aca="false">IF(AND(T$8&lt;=Inputs!$C$34,T14&gt;0),MAX(0,Inputs!$C$31-Inputs!$C$33*MAX(0,T23-Inputs!$C$32)),0)</f>
        <v>0</v>
      </c>
      <c r="U24" s="13" t="n">
        <f aca="false">IF(AND(U$8&lt;=Inputs!$C$34,U14&gt;0),MAX(0,Inputs!$C$31-Inputs!$C$33*MAX(0,U23-Inputs!$C$32)),0)</f>
        <v>0</v>
      </c>
      <c r="V24" s="13" t="n">
        <f aca="false">IF(AND(V$8&lt;=Inputs!$C$34,V14&gt;0),MAX(0,Inputs!$C$31-Inputs!$C$33*MAX(0,V23-Inputs!$C$32)),0)</f>
        <v>0</v>
      </c>
      <c r="W24" s="13" t="n">
        <f aca="false">IF(AND(W$8&lt;=Inputs!$C$34,W14&gt;0),MAX(0,Inputs!$C$31-Inputs!$C$33*MAX(0,W23-Inputs!$C$32)),0)</f>
        <v>0</v>
      </c>
      <c r="X24" s="13" t="n">
        <f aca="false">IF(AND(X$8&lt;=Inputs!$C$34,X14&gt;0),MAX(0,Inputs!$C$31-Inputs!$C$33*MAX(0,X23-Inputs!$C$32)),0)</f>
        <v>0</v>
      </c>
      <c r="Y24" s="13" t="n">
        <f aca="false">IF(AND(Y$8&lt;=Inputs!$C$34,Y14&gt;0),MAX(0,Inputs!$C$31-Inputs!$C$33*MAX(0,Y23-Inputs!$C$32)),0)</f>
        <v>0</v>
      </c>
      <c r="Z24" s="13" t="n">
        <f aca="false">IF(AND(Z$8&lt;=Inputs!$C$34,Z14&gt;0),MAX(0,Inputs!$C$31-Inputs!$C$33*MAX(0,Z23-Inputs!$C$32)),0)</f>
        <v>0</v>
      </c>
      <c r="AA24" s="13" t="n">
        <f aca="false">IF(AND(AA$8&lt;=Inputs!$C$34,AA14&gt;0),MAX(0,Inputs!$C$31-Inputs!$C$33*MAX(0,AA23-Inputs!$C$32)),0)</f>
        <v>0</v>
      </c>
      <c r="AB24" s="13" t="n">
        <f aca="false">IF(AND(AB$8&lt;=Inputs!$C$34,AB14&gt;0),MAX(0,Inputs!$C$31-Inputs!$C$33*MAX(0,AB23-Inputs!$C$32)),0)</f>
        <v>0</v>
      </c>
      <c r="AC24" s="13" t="n">
        <f aca="false">IF(AND(AC$8&lt;=Inputs!$C$34,AC14&gt;0),MAX(0,Inputs!$C$31-Inputs!$C$33*MAX(0,AC23-Inputs!$C$32)),0)</f>
        <v>0</v>
      </c>
      <c r="AD24" s="13" t="n">
        <f aca="false">IF(AND(AD$8&lt;=Inputs!$C$34,AD14&gt;0),MAX(0,Inputs!$C$31-Inputs!$C$33*MAX(0,AD23-Inputs!$C$32)),0)</f>
        <v>0</v>
      </c>
      <c r="AE24" s="13" t="n">
        <f aca="false">IF(AND(AE$8&lt;=Inputs!$C$34,AE14&gt;0),MAX(0,Inputs!$C$31-Inputs!$C$33*MAX(0,AE23-Inputs!$C$32)),0)</f>
        <v>0</v>
      </c>
      <c r="AF24" s="13" t="n">
        <f aca="false">IF(AND(AF$8&lt;=Inputs!$C$34,AF14&gt;0),MAX(0,Inputs!$C$31-Inputs!$C$33*MAX(0,AF23-Inputs!$C$32)),0)</f>
        <v>0</v>
      </c>
      <c r="AG24" s="13" t="n">
        <f aca="false">IF(AND(AG$8&lt;=Inputs!$C$34,AG14&gt;0),MAX(0,Inputs!$C$31-Inputs!$C$33*MAX(0,AG23-Inputs!$C$32)),0)</f>
        <v>0</v>
      </c>
      <c r="AH24" s="13" t="n">
        <f aca="false">IF(AND(AH$8&lt;=Inputs!$C$34,AH14&gt;0),MAX(0,Inputs!$C$31-Inputs!$C$33*MAX(0,AH23-Inputs!$C$32)),0)</f>
        <v>0</v>
      </c>
      <c r="AI24" s="13" t="n">
        <f aca="false">IF(AND(AI$8&lt;=Inputs!$C$34,AI14&gt;0),MAX(0,Inputs!$C$31-Inputs!$C$33*MAX(0,AI23-Inputs!$C$32)),0)</f>
        <v>0</v>
      </c>
    </row>
    <row r="25" customFormat="false" ht="15" hidden="false" customHeight="false" outlineLevel="0" collapsed="false">
      <c r="B25" s="2" t="s">
        <v>177</v>
      </c>
      <c r="D25" s="14" t="n">
        <f aca="false">D24*D14*Inputs!$C$35</f>
        <v>0</v>
      </c>
      <c r="E25" s="14" t="n">
        <f aca="false">E24*E14*Inputs!$C$35</f>
        <v>0</v>
      </c>
      <c r="F25" s="14" t="n">
        <f aca="false">F24*F14*Inputs!$C$35</f>
        <v>0</v>
      </c>
      <c r="G25" s="14" t="n">
        <f aca="false">G24*G14*Inputs!$C$35</f>
        <v>0</v>
      </c>
      <c r="H25" s="14" t="n">
        <f aca="false">H24*H14*Inputs!$C$35</f>
        <v>0</v>
      </c>
      <c r="I25" s="14" t="n">
        <f aca="false">I24*I14*Inputs!$C$35</f>
        <v>0</v>
      </c>
      <c r="J25" s="14" t="n">
        <f aca="false">J24*J14*Inputs!$C$35</f>
        <v>0</v>
      </c>
      <c r="K25" s="14" t="n">
        <f aca="false">K24*K14*Inputs!$C$35</f>
        <v>0</v>
      </c>
      <c r="L25" s="14" t="n">
        <f aca="false">L24*L14*Inputs!$C$35</f>
        <v>0</v>
      </c>
      <c r="M25" s="14" t="n">
        <f aca="false">M24*M14*Inputs!$C$35</f>
        <v>0</v>
      </c>
      <c r="N25" s="14" t="n">
        <f aca="false">N24*N14*Inputs!$C$35</f>
        <v>0</v>
      </c>
      <c r="O25" s="14" t="n">
        <f aca="false">O24*O14*Inputs!$C$35</f>
        <v>0</v>
      </c>
      <c r="P25" s="14" t="n">
        <f aca="false">P24*P14*Inputs!$C$35</f>
        <v>0</v>
      </c>
      <c r="Q25" s="14" t="n">
        <f aca="false">Q24*Q14*Inputs!$C$35</f>
        <v>0</v>
      </c>
      <c r="R25" s="14" t="n">
        <f aca="false">R24*R14*Inputs!$C$35</f>
        <v>0</v>
      </c>
      <c r="S25" s="14" t="n">
        <f aca="false">S24*S14*Inputs!$C$35</f>
        <v>0</v>
      </c>
      <c r="T25" s="14" t="n">
        <f aca="false">T24*T14*Inputs!$C$35</f>
        <v>0</v>
      </c>
      <c r="U25" s="14" t="n">
        <f aca="false">U24*U14*Inputs!$C$35</f>
        <v>0</v>
      </c>
      <c r="V25" s="14" t="n">
        <f aca="false">V24*V14*Inputs!$C$35</f>
        <v>0</v>
      </c>
      <c r="W25" s="14" t="n">
        <f aca="false">W24*W14*Inputs!$C$35</f>
        <v>0</v>
      </c>
      <c r="X25" s="14" t="n">
        <f aca="false">X24*X14*Inputs!$C$35</f>
        <v>0</v>
      </c>
      <c r="Y25" s="14" t="n">
        <f aca="false">Y24*Y14*Inputs!$C$35</f>
        <v>0</v>
      </c>
      <c r="Z25" s="14" t="n">
        <f aca="false">Z24*Z14*Inputs!$C$35</f>
        <v>0</v>
      </c>
      <c r="AA25" s="14" t="n">
        <f aca="false">AA24*AA14*Inputs!$C$35</f>
        <v>0</v>
      </c>
      <c r="AB25" s="14" t="n">
        <f aca="false">AB24*AB14*Inputs!$C$35</f>
        <v>0</v>
      </c>
      <c r="AC25" s="14" t="n">
        <f aca="false">AC24*AC14*Inputs!$C$35</f>
        <v>0</v>
      </c>
      <c r="AD25" s="14" t="n">
        <f aca="false">AD24*AD14*Inputs!$C$35</f>
        <v>0</v>
      </c>
      <c r="AE25" s="14" t="n">
        <f aca="false">AE24*AE14*Inputs!$C$35</f>
        <v>0</v>
      </c>
      <c r="AF25" s="14" t="n">
        <f aca="false">AF24*AF14*Inputs!$C$35</f>
        <v>0</v>
      </c>
      <c r="AG25" s="14" t="n">
        <f aca="false">AG24*AG14*Inputs!$C$35</f>
        <v>0</v>
      </c>
      <c r="AH25" s="14" t="n">
        <f aca="false">AH24*AH14*Inputs!$C$35</f>
        <v>0</v>
      </c>
      <c r="AI25" s="14" t="n">
        <f aca="false">AI24*AI14*Inputs!$C$35</f>
        <v>0</v>
      </c>
    </row>
    <row r="26" customFormat="false" ht="15" hidden="false" customHeight="false" outlineLevel="0" collapsed="false">
      <c r="B26" s="2" t="s">
        <v>178</v>
      </c>
      <c r="D26" s="14" t="n">
        <f aca="false">Inputs!$C$12*D11/2*(1+Inputs!$C$18)^(D$8-2027)</f>
        <v>330000000</v>
      </c>
      <c r="E26" s="14" t="n">
        <f aca="false">Inputs!$C$12*E11/2*(1+Inputs!$C$18)^(E$8-2027)</f>
        <v>338250000</v>
      </c>
      <c r="F26" s="14" t="n">
        <f aca="false">Inputs!$C$12*F11/2*(1+Inputs!$C$18)^(F$8-2027)</f>
        <v>346706250</v>
      </c>
      <c r="G26" s="14" t="n">
        <f aca="false">Inputs!$C$12*G11/2*(1+Inputs!$C$18)^(G$8-2027)</f>
        <v>355373906.25</v>
      </c>
      <c r="H26" s="14" t="n">
        <f aca="false">Inputs!$C$12*H11/2*(1+Inputs!$C$18)^(H$8-2027)</f>
        <v>364258253.90625</v>
      </c>
      <c r="I26" s="14" t="n">
        <f aca="false">Inputs!$C$12*I11/2*(1+Inputs!$C$18)^(I$8-2027)</f>
        <v>373364710.253906</v>
      </c>
      <c r="J26" s="14" t="n">
        <f aca="false">Inputs!$C$12*J11/2*(1+Inputs!$C$18)^(J$8-2027)</f>
        <v>382698828.010254</v>
      </c>
      <c r="K26" s="14" t="n">
        <f aca="false">Inputs!$C$12*K11/2*(1+Inputs!$C$18)^(K$8-2027)</f>
        <v>392266298.71051</v>
      </c>
      <c r="L26" s="14" t="n">
        <f aca="false">Inputs!$C$12*L11/2*(1+Inputs!$C$18)^(L$8-2027)</f>
        <v>402072956.178273</v>
      </c>
      <c r="M26" s="14" t="n">
        <f aca="false">Inputs!$C$12*M11/2*(1+Inputs!$C$18)^(M$8-2027)</f>
        <v>412124780.08273</v>
      </c>
      <c r="N26" s="14" t="n">
        <f aca="false">Inputs!$C$12*N11/2*(1+Inputs!$C$18)^(N$8-2027)</f>
        <v>211213949.792399</v>
      </c>
      <c r="O26" s="14" t="n">
        <f aca="false">Inputs!$C$12*O11/2*(1+Inputs!$C$18)^(O$8-2027)</f>
        <v>216494298.537209</v>
      </c>
      <c r="P26" s="14" t="n">
        <f aca="false">Inputs!$C$12*P11/2*(1+Inputs!$C$18)^(P$8-2027)</f>
        <v>0</v>
      </c>
      <c r="Q26" s="14" t="n">
        <f aca="false">Inputs!$C$12*Q11/2*(1+Inputs!$C$18)^(Q$8-2027)</f>
        <v>0</v>
      </c>
      <c r="R26" s="14" t="n">
        <f aca="false">Inputs!$C$12*R11/2*(1+Inputs!$C$18)^(R$8-2027)</f>
        <v>0</v>
      </c>
      <c r="S26" s="14" t="n">
        <f aca="false">Inputs!$C$12*S11/2*(1+Inputs!$C$18)^(S$8-2027)</f>
        <v>0</v>
      </c>
      <c r="T26" s="14" t="n">
        <f aca="false">Inputs!$C$12*T11/2*(1+Inputs!$C$18)^(T$8-2027)</f>
        <v>0</v>
      </c>
      <c r="U26" s="14" t="n">
        <f aca="false">Inputs!$C$12*U11/2*(1+Inputs!$C$18)^(U$8-2027)</f>
        <v>0</v>
      </c>
      <c r="V26" s="14" t="n">
        <f aca="false">Inputs!$C$12*V11/2*(1+Inputs!$C$18)^(V$8-2027)</f>
        <v>0</v>
      </c>
      <c r="W26" s="14" t="n">
        <f aca="false">Inputs!$C$12*W11/2*(1+Inputs!$C$18)^(W$8-2027)</f>
        <v>0</v>
      </c>
      <c r="X26" s="14" t="n">
        <f aca="false">Inputs!$C$12*X11/2*(1+Inputs!$C$18)^(X$8-2027)</f>
        <v>0</v>
      </c>
      <c r="Y26" s="14" t="n">
        <f aca="false">Inputs!$C$12*Y11/2*(1+Inputs!$C$18)^(Y$8-2027)</f>
        <v>0</v>
      </c>
      <c r="Z26" s="14" t="n">
        <f aca="false">Inputs!$C$12*Z11/2*(1+Inputs!$C$18)^(Z$8-2027)</f>
        <v>0</v>
      </c>
      <c r="AA26" s="14" t="n">
        <f aca="false">Inputs!$C$12*AA11/2*(1+Inputs!$C$18)^(AA$8-2027)</f>
        <v>0</v>
      </c>
      <c r="AB26" s="14" t="n">
        <f aca="false">Inputs!$C$12*AB11/2*(1+Inputs!$C$18)^(AB$8-2027)</f>
        <v>0</v>
      </c>
      <c r="AC26" s="14" t="n">
        <f aca="false">Inputs!$C$12*AC11/2*(1+Inputs!$C$18)^(AC$8-2027)</f>
        <v>0</v>
      </c>
      <c r="AD26" s="14" t="n">
        <f aca="false">Inputs!$C$12*AD11/2*(1+Inputs!$C$18)^(AD$8-2027)</f>
        <v>0</v>
      </c>
      <c r="AE26" s="14" t="n">
        <f aca="false">Inputs!$C$12*AE11/2*(1+Inputs!$C$18)^(AE$8-2027)</f>
        <v>0</v>
      </c>
      <c r="AF26" s="14" t="n">
        <f aca="false">Inputs!$C$12*AF11/2*(1+Inputs!$C$18)^(AF$8-2027)</f>
        <v>0</v>
      </c>
      <c r="AG26" s="14" t="n">
        <f aca="false">Inputs!$C$12*AG11/2*(1+Inputs!$C$18)^(AG$8-2027)</f>
        <v>0</v>
      </c>
      <c r="AH26" s="14" t="n">
        <f aca="false">Inputs!$C$12*AH11/2*(1+Inputs!$C$18)^(AH$8-2027)</f>
        <v>0</v>
      </c>
      <c r="AI26" s="14" t="n">
        <f aca="false">Inputs!$C$12*AI11/2*(1+Inputs!$C$18)^(AI$8-2027)</f>
        <v>0</v>
      </c>
    </row>
    <row r="27" customFormat="false" ht="15" hidden="false" customHeight="false" outlineLevel="0" collapsed="false">
      <c r="B27" s="2" t="s">
        <v>179</v>
      </c>
      <c r="D27" s="14" t="n">
        <f aca="false">Inputs!$C$13*D11/2*(1+Inputs!$C$18)^(D$8-2027)</f>
        <v>25000000</v>
      </c>
      <c r="E27" s="14" t="n">
        <f aca="false">Inputs!$C$13*E11/2*(1+Inputs!$C$18)^(E$8-2027)</f>
        <v>25625000</v>
      </c>
      <c r="F27" s="14" t="n">
        <f aca="false">Inputs!$C$13*F11/2*(1+Inputs!$C$18)^(F$8-2027)</f>
        <v>26265625</v>
      </c>
      <c r="G27" s="14" t="n">
        <f aca="false">Inputs!$C$13*G11/2*(1+Inputs!$C$18)^(G$8-2027)</f>
        <v>26922265.625</v>
      </c>
      <c r="H27" s="14" t="n">
        <f aca="false">Inputs!$C$13*H11/2*(1+Inputs!$C$18)^(H$8-2027)</f>
        <v>27595322.265625</v>
      </c>
      <c r="I27" s="14" t="n">
        <f aca="false">Inputs!$C$13*I11/2*(1+Inputs!$C$18)^(I$8-2027)</f>
        <v>28285205.3222656</v>
      </c>
      <c r="J27" s="14" t="n">
        <f aca="false">Inputs!$C$13*J11/2*(1+Inputs!$C$18)^(J$8-2027)</f>
        <v>28992335.4553223</v>
      </c>
      <c r="K27" s="14" t="n">
        <f aca="false">Inputs!$C$13*K11/2*(1+Inputs!$C$18)^(K$8-2027)</f>
        <v>29717143.8417053</v>
      </c>
      <c r="L27" s="14" t="n">
        <f aca="false">Inputs!$C$13*L11/2*(1+Inputs!$C$18)^(L$8-2027)</f>
        <v>30460072.4377479</v>
      </c>
      <c r="M27" s="14" t="n">
        <f aca="false">Inputs!$C$13*M11/2*(1+Inputs!$C$18)^(M$8-2027)</f>
        <v>31221574.2486916</v>
      </c>
      <c r="N27" s="14" t="n">
        <f aca="false">Inputs!$C$13*N11/2*(1+Inputs!$C$18)^(N$8-2027)</f>
        <v>16001056.8024545</v>
      </c>
      <c r="O27" s="14" t="n">
        <f aca="false">Inputs!$C$13*O11/2*(1+Inputs!$C$18)^(O$8-2027)</f>
        <v>16401083.2225158</v>
      </c>
      <c r="P27" s="14" t="n">
        <f aca="false">Inputs!$C$13*P11/2*(1+Inputs!$C$18)^(P$8-2027)</f>
        <v>0</v>
      </c>
      <c r="Q27" s="14" t="n">
        <f aca="false">Inputs!$C$13*Q11/2*(1+Inputs!$C$18)^(Q$8-2027)</f>
        <v>0</v>
      </c>
      <c r="R27" s="14" t="n">
        <f aca="false">Inputs!$C$13*R11/2*(1+Inputs!$C$18)^(R$8-2027)</f>
        <v>0</v>
      </c>
      <c r="S27" s="14" t="n">
        <f aca="false">Inputs!$C$13*S11/2*(1+Inputs!$C$18)^(S$8-2027)</f>
        <v>0</v>
      </c>
      <c r="T27" s="14" t="n">
        <f aca="false">Inputs!$C$13*T11/2*(1+Inputs!$C$18)^(T$8-2027)</f>
        <v>0</v>
      </c>
      <c r="U27" s="14" t="n">
        <f aca="false">Inputs!$C$13*U11/2*(1+Inputs!$C$18)^(U$8-2027)</f>
        <v>0</v>
      </c>
      <c r="V27" s="14" t="n">
        <f aca="false">Inputs!$C$13*V11/2*(1+Inputs!$C$18)^(V$8-2027)</f>
        <v>0</v>
      </c>
      <c r="W27" s="14" t="n">
        <f aca="false">Inputs!$C$13*W11/2*(1+Inputs!$C$18)^(W$8-2027)</f>
        <v>0</v>
      </c>
      <c r="X27" s="14" t="n">
        <f aca="false">Inputs!$C$13*X11/2*(1+Inputs!$C$18)^(X$8-2027)</f>
        <v>0</v>
      </c>
      <c r="Y27" s="14" t="n">
        <f aca="false">Inputs!$C$13*Y11/2*(1+Inputs!$C$18)^(Y$8-2027)</f>
        <v>0</v>
      </c>
      <c r="Z27" s="14" t="n">
        <f aca="false">Inputs!$C$13*Z11/2*(1+Inputs!$C$18)^(Z$8-2027)</f>
        <v>0</v>
      </c>
      <c r="AA27" s="14" t="n">
        <f aca="false">Inputs!$C$13*AA11/2*(1+Inputs!$C$18)^(AA$8-2027)</f>
        <v>0</v>
      </c>
      <c r="AB27" s="14" t="n">
        <f aca="false">Inputs!$C$13*AB11/2*(1+Inputs!$C$18)^(AB$8-2027)</f>
        <v>0</v>
      </c>
      <c r="AC27" s="14" t="n">
        <f aca="false">Inputs!$C$13*AC11/2*(1+Inputs!$C$18)^(AC$8-2027)</f>
        <v>0</v>
      </c>
      <c r="AD27" s="14" t="n">
        <f aca="false">Inputs!$C$13*AD11/2*(1+Inputs!$C$18)^(AD$8-2027)</f>
        <v>0</v>
      </c>
      <c r="AE27" s="14" t="n">
        <f aca="false">Inputs!$C$13*AE11/2*(1+Inputs!$C$18)^(AE$8-2027)</f>
        <v>0</v>
      </c>
      <c r="AF27" s="14" t="n">
        <f aca="false">Inputs!$C$13*AF11/2*(1+Inputs!$C$18)^(AF$8-2027)</f>
        <v>0</v>
      </c>
      <c r="AG27" s="14" t="n">
        <f aca="false">Inputs!$C$13*AG11/2*(1+Inputs!$C$18)^(AG$8-2027)</f>
        <v>0</v>
      </c>
      <c r="AH27" s="14" t="n">
        <f aca="false">Inputs!$C$13*AH11/2*(1+Inputs!$C$18)^(AH$8-2027)</f>
        <v>0</v>
      </c>
      <c r="AI27" s="14" t="n">
        <f aca="false">Inputs!$C$13*AI11/2*(1+Inputs!$C$18)^(AI$8-2027)</f>
        <v>0</v>
      </c>
    </row>
    <row r="28" customFormat="false" ht="15" hidden="false" customHeight="false" outlineLevel="0" collapsed="false">
      <c r="B28" s="2" t="s">
        <v>66</v>
      </c>
      <c r="D28" s="14" t="n">
        <f aca="false">D14*Fuel!$C$13*(1+Inputs!$C$18)^(D$8-2027)</f>
        <v>181832502.469692</v>
      </c>
      <c r="E28" s="14" t="n">
        <f aca="false">E14*Fuel!$C$13*(1+Inputs!$C$18)^(E$8-2027)</f>
        <v>186378315.031434</v>
      </c>
      <c r="F28" s="14" t="n">
        <f aca="false">F14*Fuel!$C$13*(1+Inputs!$C$18)^(F$8-2027)</f>
        <v>191037772.90722</v>
      </c>
      <c r="G28" s="14" t="n">
        <f aca="false">G14*Fuel!$C$13*(1+Inputs!$C$18)^(G$8-2027)</f>
        <v>195813717.2299</v>
      </c>
      <c r="H28" s="14" t="n">
        <f aca="false">H14*Fuel!$C$13*(1+Inputs!$C$18)^(H$8-2027)</f>
        <v>200709060.160648</v>
      </c>
      <c r="I28" s="14" t="n">
        <f aca="false">I14*Fuel!$C$13*(1+Inputs!$C$18)^(I$8-2027)</f>
        <v>205726786.664664</v>
      </c>
      <c r="J28" s="14" t="n">
        <f aca="false">J14*Fuel!$C$13*(1+Inputs!$C$18)^(J$8-2027)</f>
        <v>210869956.331281</v>
      </c>
      <c r="K28" s="14" t="n">
        <f aca="false">K14*Fuel!$C$13*(1+Inputs!$C$18)^(K$8-2027)</f>
        <v>216141705.239563</v>
      </c>
      <c r="L28" s="14" t="n">
        <f aca="false">L14*Fuel!$C$13*(1+Inputs!$C$18)^(L$8-2027)</f>
        <v>221545247.870552</v>
      </c>
      <c r="M28" s="14" t="n">
        <f aca="false">M14*Fuel!$C$13*(1+Inputs!$C$18)^(M$8-2027)</f>
        <v>227083879.067315</v>
      </c>
      <c r="N28" s="14" t="n">
        <f aca="false">N14*Fuel!$C$13*(1+Inputs!$C$18)^(N$8-2027)</f>
        <v>116380488.021999</v>
      </c>
      <c r="O28" s="14" t="n">
        <f aca="false">O14*Fuel!$C$13*(1+Inputs!$C$18)^(O$8-2027)</f>
        <v>119290000.222549</v>
      </c>
      <c r="P28" s="14" t="n">
        <f aca="false">P14*Fuel!$C$13*(1+Inputs!$C$18)^(P$8-2027)</f>
        <v>0</v>
      </c>
      <c r="Q28" s="14" t="n">
        <f aca="false">Q14*Fuel!$C$13*(1+Inputs!$C$18)^(Q$8-2027)</f>
        <v>0</v>
      </c>
      <c r="R28" s="14" t="n">
        <f aca="false">R14*Fuel!$C$13*(1+Inputs!$C$18)^(R$8-2027)</f>
        <v>0</v>
      </c>
      <c r="S28" s="14" t="n">
        <f aca="false">S14*Fuel!$C$13*(1+Inputs!$C$18)^(S$8-2027)</f>
        <v>0</v>
      </c>
      <c r="T28" s="14" t="n">
        <f aca="false">T14*Fuel!$C$13*(1+Inputs!$C$18)^(T$8-2027)</f>
        <v>0</v>
      </c>
      <c r="U28" s="14" t="n">
        <f aca="false">U14*Fuel!$C$13*(1+Inputs!$C$18)^(U$8-2027)</f>
        <v>0</v>
      </c>
      <c r="V28" s="14" t="n">
        <f aca="false">V14*Fuel!$C$13*(1+Inputs!$C$18)^(V$8-2027)</f>
        <v>0</v>
      </c>
      <c r="W28" s="14" t="n">
        <f aca="false">W14*Fuel!$C$13*(1+Inputs!$C$18)^(W$8-2027)</f>
        <v>0</v>
      </c>
      <c r="X28" s="14" t="n">
        <f aca="false">X14*Fuel!$C$13*(1+Inputs!$C$18)^(X$8-2027)</f>
        <v>0</v>
      </c>
      <c r="Y28" s="14" t="n">
        <f aca="false">Y14*Fuel!$C$13*(1+Inputs!$C$18)^(Y$8-2027)</f>
        <v>0</v>
      </c>
      <c r="Z28" s="14" t="n">
        <f aca="false">Z14*Fuel!$C$13*(1+Inputs!$C$18)^(Z$8-2027)</f>
        <v>0</v>
      </c>
      <c r="AA28" s="14" t="n">
        <f aca="false">AA14*Fuel!$C$13*(1+Inputs!$C$18)^(AA$8-2027)</f>
        <v>0</v>
      </c>
      <c r="AB28" s="14" t="n">
        <f aca="false">AB14*Fuel!$C$13*(1+Inputs!$C$18)^(AB$8-2027)</f>
        <v>0</v>
      </c>
      <c r="AC28" s="14" t="n">
        <f aca="false">AC14*Fuel!$C$13*(1+Inputs!$C$18)^(AC$8-2027)</f>
        <v>0</v>
      </c>
      <c r="AD28" s="14" t="n">
        <f aca="false">AD14*Fuel!$C$13*(1+Inputs!$C$18)^(AD$8-2027)</f>
        <v>0</v>
      </c>
      <c r="AE28" s="14" t="n">
        <f aca="false">AE14*Fuel!$C$13*(1+Inputs!$C$18)^(AE$8-2027)</f>
        <v>0</v>
      </c>
      <c r="AF28" s="14" t="n">
        <f aca="false">AF14*Fuel!$C$13*(1+Inputs!$C$18)^(AF$8-2027)</f>
        <v>0</v>
      </c>
      <c r="AG28" s="14" t="n">
        <f aca="false">AG14*Fuel!$C$13*(1+Inputs!$C$18)^(AG$8-2027)</f>
        <v>0</v>
      </c>
      <c r="AH28" s="14" t="n">
        <f aca="false">AH14*Fuel!$C$13*(1+Inputs!$C$18)^(AH$8-2027)</f>
        <v>0</v>
      </c>
      <c r="AI28" s="14" t="n">
        <f aca="false">AI14*Fuel!$C$13*(1+Inputs!$C$18)^(AI$8-2027)</f>
        <v>0</v>
      </c>
    </row>
    <row r="29" customFormat="false" ht="15" hidden="false" customHeight="false" outlineLevel="0" collapsed="false">
      <c r="B29" s="2" t="s">
        <v>180</v>
      </c>
      <c r="D29" s="14" t="n">
        <f aca="false">Inputs!$C$14*D11/2*(1+Inputs!$C$18)^(D$8-2027)*IF(AND(D11&gt;0,D$8&gt;$F$6-2),0.25,1)</f>
        <v>70000000</v>
      </c>
      <c r="E29" s="14" t="n">
        <f aca="false">Inputs!$C$14*E11/2*(1+Inputs!$C$18)^(E$8-2027)*IF(AND(E11&gt;0,E$8&gt;$F$6-2),0.25,1)</f>
        <v>71750000</v>
      </c>
      <c r="F29" s="14" t="n">
        <f aca="false">Inputs!$C$14*F11/2*(1+Inputs!$C$18)^(F$8-2027)*IF(AND(F11&gt;0,F$8&gt;$F$6-2),0.25,1)</f>
        <v>73543750</v>
      </c>
      <c r="G29" s="14" t="n">
        <f aca="false">Inputs!$C$14*G11/2*(1+Inputs!$C$18)^(G$8-2027)*IF(AND(G11&gt;0,G$8&gt;$F$6-2),0.25,1)</f>
        <v>75382343.75</v>
      </c>
      <c r="H29" s="14" t="n">
        <f aca="false">Inputs!$C$14*H11/2*(1+Inputs!$C$18)^(H$8-2027)*IF(AND(H11&gt;0,H$8&gt;$F$6-2),0.25,1)</f>
        <v>77266902.34375</v>
      </c>
      <c r="I29" s="14" t="n">
        <f aca="false">Inputs!$C$14*I11/2*(1+Inputs!$C$18)^(I$8-2027)*IF(AND(I11&gt;0,I$8&gt;$F$6-2),0.25,1)</f>
        <v>79198574.9023437</v>
      </c>
      <c r="J29" s="14" t="n">
        <f aca="false">Inputs!$C$14*J11/2*(1+Inputs!$C$18)^(J$8-2027)*IF(AND(J11&gt;0,J$8&gt;$F$6-2),0.25,1)</f>
        <v>81178539.2749023</v>
      </c>
      <c r="K29" s="14" t="n">
        <f aca="false">Inputs!$C$14*K11/2*(1+Inputs!$C$18)^(K$8-2027)*IF(AND(K11&gt;0,K$8&gt;$F$6-2),0.25,1)</f>
        <v>83208002.7567749</v>
      </c>
      <c r="L29" s="14" t="n">
        <f aca="false">Inputs!$C$14*L11/2*(1+Inputs!$C$18)^(L$8-2027)*IF(AND(L11&gt;0,L$8&gt;$F$6-2),0.25,1)</f>
        <v>85288202.8256942</v>
      </c>
      <c r="M29" s="14" t="n">
        <f aca="false">Inputs!$C$14*M11/2*(1+Inputs!$C$18)^(M$8-2027)*IF(AND(M11&gt;0,M$8&gt;$F$6-2),0.25,1)</f>
        <v>87420407.8963366</v>
      </c>
      <c r="N29" s="14" t="n">
        <f aca="false">Inputs!$C$14*N11/2*(1+Inputs!$C$18)^(N$8-2027)*IF(AND(N11&gt;0,N$8&gt;$F$6-2),0.25,1)</f>
        <v>11200739.7617181</v>
      </c>
      <c r="O29" s="14" t="n">
        <f aca="false">Inputs!$C$14*O11/2*(1+Inputs!$C$18)^(O$8-2027)*IF(AND(O11&gt;0,O$8&gt;$F$6-2),0.25,1)</f>
        <v>11480758.2557611</v>
      </c>
      <c r="P29" s="14" t="n">
        <f aca="false">Inputs!$C$14*P11/2*(1+Inputs!$C$18)^(P$8-2027)*IF(AND(P11&gt;0,P$8&gt;$F$6-2),0.25,1)</f>
        <v>0</v>
      </c>
      <c r="Q29" s="14" t="n">
        <f aca="false">Inputs!$C$14*Q11/2*(1+Inputs!$C$18)^(Q$8-2027)*IF(AND(Q11&gt;0,Q$8&gt;$F$6-2),0.25,1)</f>
        <v>0</v>
      </c>
      <c r="R29" s="14" t="n">
        <f aca="false">Inputs!$C$14*R11/2*(1+Inputs!$C$18)^(R$8-2027)*IF(AND(R11&gt;0,R$8&gt;$F$6-2),0.25,1)</f>
        <v>0</v>
      </c>
      <c r="S29" s="14" t="n">
        <f aca="false">Inputs!$C$14*S11/2*(1+Inputs!$C$18)^(S$8-2027)*IF(AND(S11&gt;0,S$8&gt;$F$6-2),0.25,1)</f>
        <v>0</v>
      </c>
      <c r="T29" s="14" t="n">
        <f aca="false">Inputs!$C$14*T11/2*(1+Inputs!$C$18)^(T$8-2027)*IF(AND(T11&gt;0,T$8&gt;$F$6-2),0.25,1)</f>
        <v>0</v>
      </c>
      <c r="U29" s="14" t="n">
        <f aca="false">Inputs!$C$14*U11/2*(1+Inputs!$C$18)^(U$8-2027)*IF(AND(U11&gt;0,U$8&gt;$F$6-2),0.25,1)</f>
        <v>0</v>
      </c>
      <c r="V29" s="14" t="n">
        <f aca="false">Inputs!$C$14*V11/2*(1+Inputs!$C$18)^(V$8-2027)*IF(AND(V11&gt;0,V$8&gt;$F$6-2),0.25,1)</f>
        <v>0</v>
      </c>
      <c r="W29" s="14" t="n">
        <f aca="false">Inputs!$C$14*W11/2*(1+Inputs!$C$18)^(W$8-2027)*IF(AND(W11&gt;0,W$8&gt;$F$6-2),0.25,1)</f>
        <v>0</v>
      </c>
      <c r="X29" s="14" t="n">
        <f aca="false">Inputs!$C$14*X11/2*(1+Inputs!$C$18)^(X$8-2027)*IF(AND(X11&gt;0,X$8&gt;$F$6-2),0.25,1)</f>
        <v>0</v>
      </c>
      <c r="Y29" s="14" t="n">
        <f aca="false">Inputs!$C$14*Y11/2*(1+Inputs!$C$18)^(Y$8-2027)*IF(AND(Y11&gt;0,Y$8&gt;$F$6-2),0.25,1)</f>
        <v>0</v>
      </c>
      <c r="Z29" s="14" t="n">
        <f aca="false">Inputs!$C$14*Z11/2*(1+Inputs!$C$18)^(Z$8-2027)*IF(AND(Z11&gt;0,Z$8&gt;$F$6-2),0.25,1)</f>
        <v>0</v>
      </c>
      <c r="AA29" s="14" t="n">
        <f aca="false">Inputs!$C$14*AA11/2*(1+Inputs!$C$18)^(AA$8-2027)*IF(AND(AA11&gt;0,AA$8&gt;$F$6-2),0.25,1)</f>
        <v>0</v>
      </c>
      <c r="AB29" s="14" t="n">
        <f aca="false">Inputs!$C$14*AB11/2*(1+Inputs!$C$18)^(AB$8-2027)*IF(AND(AB11&gt;0,AB$8&gt;$F$6-2),0.25,1)</f>
        <v>0</v>
      </c>
      <c r="AC29" s="14" t="n">
        <f aca="false">Inputs!$C$14*AC11/2*(1+Inputs!$C$18)^(AC$8-2027)*IF(AND(AC11&gt;0,AC$8&gt;$F$6-2),0.25,1)</f>
        <v>0</v>
      </c>
      <c r="AD29" s="14" t="n">
        <f aca="false">Inputs!$C$14*AD11/2*(1+Inputs!$C$18)^(AD$8-2027)*IF(AND(AD11&gt;0,AD$8&gt;$F$6-2),0.25,1)</f>
        <v>0</v>
      </c>
      <c r="AE29" s="14" t="n">
        <f aca="false">Inputs!$C$14*AE11/2*(1+Inputs!$C$18)^(AE$8-2027)*IF(AND(AE11&gt;0,AE$8&gt;$F$6-2),0.25,1)</f>
        <v>0</v>
      </c>
      <c r="AF29" s="14" t="n">
        <f aca="false">Inputs!$C$14*AF11/2*(1+Inputs!$C$18)^(AF$8-2027)*IF(AND(AF11&gt;0,AF$8&gt;$F$6-2),0.25,1)</f>
        <v>0</v>
      </c>
      <c r="AG29" s="14" t="n">
        <f aca="false">Inputs!$C$14*AG11/2*(1+Inputs!$C$18)^(AG$8-2027)*IF(AND(AG11&gt;0,AG$8&gt;$F$6-2),0.25,1)</f>
        <v>0</v>
      </c>
      <c r="AH29" s="14" t="n">
        <f aca="false">Inputs!$C$14*AH11/2*(1+Inputs!$C$18)^(AH$8-2027)*IF(AND(AH11&gt;0,AH$8&gt;$F$6-2),0.25,1)</f>
        <v>0</v>
      </c>
      <c r="AI29" s="14" t="n">
        <f aca="false">Inputs!$C$14*AI11/2*(1+Inputs!$C$18)^(AI$8-2027)*IF(AND(AI11&gt;0,AI$8&gt;$F$6-2),0.25,1)</f>
        <v>0</v>
      </c>
    </row>
    <row r="30" customFormat="false" ht="15" hidden="false" customHeight="false" outlineLevel="0" collapsed="false">
      <c r="B30" s="2" t="s">
        <v>181</v>
      </c>
      <c r="D30" s="14" t="n">
        <f aca="false">IF(AND($D$5=1,D$8&gt;=Inputs!$C$16,D$8&lt;=Inputs!$C$17),Inputs!$C$15*2/(Inputs!$C$17-Inputs!$C$16+1)*(1+Inputs!$C$18)^(D$8-2027),0)</f>
        <v>0</v>
      </c>
      <c r="E30" s="14" t="n">
        <f aca="false">IF(AND($D$5=1,E$8&gt;=Inputs!$C$16,E$8&lt;=Inputs!$C$17),Inputs!$C$15*2/(Inputs!$C$17-Inputs!$C$16+1)*(1+Inputs!$C$18)^(E$8-2027),0)</f>
        <v>0</v>
      </c>
      <c r="F30" s="14" t="n">
        <f aca="false">IF(AND($D$5=1,F$8&gt;=Inputs!$C$16,F$8&lt;=Inputs!$C$17),Inputs!$C$15*2/(Inputs!$C$17-Inputs!$C$16+1)*(1+Inputs!$C$18)^(F$8-2027),0)</f>
        <v>0</v>
      </c>
      <c r="G30" s="14" t="n">
        <f aca="false">IF(AND($D$5=1,G$8&gt;=Inputs!$C$16,G$8&lt;=Inputs!$C$17),Inputs!$C$15*2/(Inputs!$C$17-Inputs!$C$16+1)*(1+Inputs!$C$18)^(G$8-2027),0)</f>
        <v>0</v>
      </c>
      <c r="H30" s="14" t="n">
        <f aca="false">IF(AND($D$5=1,H$8&gt;=Inputs!$C$16,H$8&lt;=Inputs!$C$17),Inputs!$C$15*2/(Inputs!$C$17-Inputs!$C$16+1)*(1+Inputs!$C$18)^(H$8-2027),0)</f>
        <v>0</v>
      </c>
      <c r="I30" s="14" t="n">
        <f aca="false">IF(AND($D$5=1,I$8&gt;=Inputs!$C$16,I$8&lt;=Inputs!$C$17),Inputs!$C$15*2/(Inputs!$C$17-Inputs!$C$16+1)*(1+Inputs!$C$18)^(I$8-2027),0)</f>
        <v>0</v>
      </c>
      <c r="J30" s="14" t="n">
        <f aca="false">IF(AND($D$5=1,J$8&gt;=Inputs!$C$16,J$8&lt;=Inputs!$C$17),Inputs!$C$15*2/(Inputs!$C$17-Inputs!$C$16+1)*(1+Inputs!$C$18)^(J$8-2027),0)</f>
        <v>0</v>
      </c>
      <c r="K30" s="14" t="n">
        <f aca="false">IF(AND($D$5=1,K$8&gt;=Inputs!$C$16,K$8&lt;=Inputs!$C$17),Inputs!$C$15*2/(Inputs!$C$17-Inputs!$C$16+1)*(1+Inputs!$C$18)^(K$8-2027),0)</f>
        <v>0</v>
      </c>
      <c r="L30" s="14" t="n">
        <f aca="false">IF(AND($D$5=1,L$8&gt;=Inputs!$C$16,L$8&lt;=Inputs!$C$17),Inputs!$C$15*2/(Inputs!$C$17-Inputs!$C$16+1)*(1+Inputs!$C$18)^(L$8-2027),0)</f>
        <v>0</v>
      </c>
      <c r="M30" s="14" t="n">
        <f aca="false">IF(AND($D$5=1,M$8&gt;=Inputs!$C$16,M$8&lt;=Inputs!$C$17),Inputs!$C$15*2/(Inputs!$C$17-Inputs!$C$16+1)*(1+Inputs!$C$18)^(M$8-2027),0)</f>
        <v>0</v>
      </c>
      <c r="N30" s="14" t="n">
        <f aca="false">IF(AND($D$5=1,N$8&gt;=Inputs!$C$16,N$8&lt;=Inputs!$C$17),Inputs!$C$15*2/(Inputs!$C$17-Inputs!$C$16+1)*(1+Inputs!$C$18)^(N$8-2027),0)</f>
        <v>0</v>
      </c>
      <c r="O30" s="14" t="n">
        <f aca="false">IF(AND($D$5=1,O$8&gt;=Inputs!$C$16,O$8&lt;=Inputs!$C$17),Inputs!$C$15*2/(Inputs!$C$17-Inputs!$C$16+1)*(1+Inputs!$C$18)^(O$8-2027),0)</f>
        <v>0</v>
      </c>
      <c r="P30" s="14" t="n">
        <f aca="false">IF(AND($D$5=1,P$8&gt;=Inputs!$C$16,P$8&lt;=Inputs!$C$17),Inputs!$C$15*2/(Inputs!$C$17-Inputs!$C$16+1)*(1+Inputs!$C$18)^(P$8-2027),0)</f>
        <v>0</v>
      </c>
      <c r="Q30" s="14" t="n">
        <f aca="false">IF(AND($D$5=1,Q$8&gt;=Inputs!$C$16,Q$8&lt;=Inputs!$C$17),Inputs!$C$15*2/(Inputs!$C$17-Inputs!$C$16+1)*(1+Inputs!$C$18)^(Q$8-2027),0)</f>
        <v>0</v>
      </c>
      <c r="R30" s="14" t="n">
        <f aca="false">IF(AND($D$5=1,R$8&gt;=Inputs!$C$16,R$8&lt;=Inputs!$C$17),Inputs!$C$15*2/(Inputs!$C$17-Inputs!$C$16+1)*(1+Inputs!$C$18)^(R$8-2027),0)</f>
        <v>0</v>
      </c>
      <c r="S30" s="14" t="n">
        <f aca="false">IF(AND($D$5=1,S$8&gt;=Inputs!$C$16,S$8&lt;=Inputs!$C$17),Inputs!$C$15*2/(Inputs!$C$17-Inputs!$C$16+1)*(1+Inputs!$C$18)^(S$8-2027),0)</f>
        <v>0</v>
      </c>
      <c r="T30" s="14" t="n">
        <f aca="false">IF(AND($D$5=1,T$8&gt;=Inputs!$C$16,T$8&lt;=Inputs!$C$17),Inputs!$C$15*2/(Inputs!$C$17-Inputs!$C$16+1)*(1+Inputs!$C$18)^(T$8-2027),0)</f>
        <v>0</v>
      </c>
      <c r="U30" s="14" t="n">
        <f aca="false">IF(AND($D$5=1,U$8&gt;=Inputs!$C$16,U$8&lt;=Inputs!$C$17),Inputs!$C$15*2/(Inputs!$C$17-Inputs!$C$16+1)*(1+Inputs!$C$18)^(U$8-2027),0)</f>
        <v>0</v>
      </c>
      <c r="V30" s="14" t="n">
        <f aca="false">IF(AND($D$5=1,V$8&gt;=Inputs!$C$16,V$8&lt;=Inputs!$C$17),Inputs!$C$15*2/(Inputs!$C$17-Inputs!$C$16+1)*(1+Inputs!$C$18)^(V$8-2027),0)</f>
        <v>0</v>
      </c>
      <c r="W30" s="14" t="n">
        <f aca="false">IF(AND($D$5=1,W$8&gt;=Inputs!$C$16,W$8&lt;=Inputs!$C$17),Inputs!$C$15*2/(Inputs!$C$17-Inputs!$C$16+1)*(1+Inputs!$C$18)^(W$8-2027),0)</f>
        <v>0</v>
      </c>
      <c r="X30" s="14" t="n">
        <f aca="false">IF(AND($D$5=1,X$8&gt;=Inputs!$C$16,X$8&lt;=Inputs!$C$17),Inputs!$C$15*2/(Inputs!$C$17-Inputs!$C$16+1)*(1+Inputs!$C$18)^(X$8-2027),0)</f>
        <v>0</v>
      </c>
      <c r="Y30" s="14" t="n">
        <f aca="false">IF(AND($D$5=1,Y$8&gt;=Inputs!$C$16,Y$8&lt;=Inputs!$C$17),Inputs!$C$15*2/(Inputs!$C$17-Inputs!$C$16+1)*(1+Inputs!$C$18)^(Y$8-2027),0)</f>
        <v>0</v>
      </c>
      <c r="Z30" s="14" t="n">
        <f aca="false">IF(AND($D$5=1,Z$8&gt;=Inputs!$C$16,Z$8&lt;=Inputs!$C$17),Inputs!$C$15*2/(Inputs!$C$17-Inputs!$C$16+1)*(1+Inputs!$C$18)^(Z$8-2027),0)</f>
        <v>0</v>
      </c>
      <c r="AA30" s="14" t="n">
        <f aca="false">IF(AND($D$5=1,AA$8&gt;=Inputs!$C$16,AA$8&lt;=Inputs!$C$17),Inputs!$C$15*2/(Inputs!$C$17-Inputs!$C$16+1)*(1+Inputs!$C$18)^(AA$8-2027),0)</f>
        <v>0</v>
      </c>
      <c r="AB30" s="14" t="n">
        <f aca="false">IF(AND($D$5=1,AB$8&gt;=Inputs!$C$16,AB$8&lt;=Inputs!$C$17),Inputs!$C$15*2/(Inputs!$C$17-Inputs!$C$16+1)*(1+Inputs!$C$18)^(AB$8-2027),0)</f>
        <v>0</v>
      </c>
      <c r="AC30" s="14" t="n">
        <f aca="false">IF(AND($D$5=1,AC$8&gt;=Inputs!$C$16,AC$8&lt;=Inputs!$C$17),Inputs!$C$15*2/(Inputs!$C$17-Inputs!$C$16+1)*(1+Inputs!$C$18)^(AC$8-2027),0)</f>
        <v>0</v>
      </c>
      <c r="AD30" s="14" t="n">
        <f aca="false">IF(AND($D$5=1,AD$8&gt;=Inputs!$C$16,AD$8&lt;=Inputs!$C$17),Inputs!$C$15*2/(Inputs!$C$17-Inputs!$C$16+1)*(1+Inputs!$C$18)^(AD$8-2027),0)</f>
        <v>0</v>
      </c>
      <c r="AE30" s="14" t="n">
        <f aca="false">IF(AND($D$5=1,AE$8&gt;=Inputs!$C$16,AE$8&lt;=Inputs!$C$17),Inputs!$C$15*2/(Inputs!$C$17-Inputs!$C$16+1)*(1+Inputs!$C$18)^(AE$8-2027),0)</f>
        <v>0</v>
      </c>
      <c r="AF30" s="14" t="n">
        <f aca="false">IF(AND($D$5=1,AF$8&gt;=Inputs!$C$16,AF$8&lt;=Inputs!$C$17),Inputs!$C$15*2/(Inputs!$C$17-Inputs!$C$16+1)*(1+Inputs!$C$18)^(AF$8-2027),0)</f>
        <v>0</v>
      </c>
      <c r="AG30" s="14" t="n">
        <f aca="false">IF(AND($D$5=1,AG$8&gt;=Inputs!$C$16,AG$8&lt;=Inputs!$C$17),Inputs!$C$15*2/(Inputs!$C$17-Inputs!$C$16+1)*(1+Inputs!$C$18)^(AG$8-2027),0)</f>
        <v>0</v>
      </c>
      <c r="AH30" s="14" t="n">
        <f aca="false">IF(AND($D$5=1,AH$8&gt;=Inputs!$C$16,AH$8&lt;=Inputs!$C$17),Inputs!$C$15*2/(Inputs!$C$17-Inputs!$C$16+1)*(1+Inputs!$C$18)^(AH$8-2027),0)</f>
        <v>0</v>
      </c>
      <c r="AI30" s="14" t="n">
        <f aca="false">IF(AND($D$5=1,AI$8&gt;=Inputs!$C$16,AI$8&lt;=Inputs!$C$17),Inputs!$C$15*2/(Inputs!$C$17-Inputs!$C$16+1)*(1+Inputs!$C$18)^(AI$8-2027),0)</f>
        <v>0</v>
      </c>
    </row>
    <row r="31" customFormat="false" ht="15" hidden="false" customHeight="false" outlineLevel="0" collapsed="false">
      <c r="B31" s="2" t="s">
        <v>182</v>
      </c>
      <c r="D31" s="14" t="n">
        <f aca="false">IF(AND($F$5=1,D$8&gt;=Inputs!$C$46,D$8&lt;=Inputs!$C$47),Inputs!$C$6*2*Inputs!$C$44*1000*Inputs!$C$45/(Inputs!$C$47-Inputs!$C$46+1),0)</f>
        <v>0</v>
      </c>
      <c r="E31" s="14" t="n">
        <f aca="false">IF(AND($F$5=1,E$8&gt;=Inputs!$C$46,E$8&lt;=Inputs!$C$47),Inputs!$C$6*2*Inputs!$C$44*1000*Inputs!$C$45/(Inputs!$C$47-Inputs!$C$46+1),0)</f>
        <v>0</v>
      </c>
      <c r="F31" s="14" t="n">
        <f aca="false">IF(AND($F$5=1,F$8&gt;=Inputs!$C$46,F$8&lt;=Inputs!$C$47),Inputs!$C$6*2*Inputs!$C$44*1000*Inputs!$C$45/(Inputs!$C$47-Inputs!$C$46+1),0)</f>
        <v>0</v>
      </c>
      <c r="G31" s="14" t="n">
        <f aca="false">IF(AND($F$5=1,G$8&gt;=Inputs!$C$46,G$8&lt;=Inputs!$C$47),Inputs!$C$6*2*Inputs!$C$44*1000*Inputs!$C$45/(Inputs!$C$47-Inputs!$C$46+1),0)</f>
        <v>0</v>
      </c>
      <c r="H31" s="14" t="n">
        <f aca="false">IF(AND($F$5=1,H$8&gt;=Inputs!$C$46,H$8&lt;=Inputs!$C$47),Inputs!$C$6*2*Inputs!$C$44*1000*Inputs!$C$45/(Inputs!$C$47-Inputs!$C$46+1),0)</f>
        <v>0</v>
      </c>
      <c r="I31" s="14" t="n">
        <f aca="false">IF(AND($F$5=1,I$8&gt;=Inputs!$C$46,I$8&lt;=Inputs!$C$47),Inputs!$C$6*2*Inputs!$C$44*1000*Inputs!$C$45/(Inputs!$C$47-Inputs!$C$46+1),0)</f>
        <v>0</v>
      </c>
      <c r="J31" s="14" t="n">
        <f aca="false">IF(AND($F$5=1,J$8&gt;=Inputs!$C$46,J$8&lt;=Inputs!$C$47),Inputs!$C$6*2*Inputs!$C$44*1000*Inputs!$C$45/(Inputs!$C$47-Inputs!$C$46+1),0)</f>
        <v>0</v>
      </c>
      <c r="K31" s="14" t="n">
        <f aca="false">IF(AND($F$5=1,K$8&gt;=Inputs!$C$46,K$8&lt;=Inputs!$C$47),Inputs!$C$6*2*Inputs!$C$44*1000*Inputs!$C$45/(Inputs!$C$47-Inputs!$C$46+1),0)</f>
        <v>0</v>
      </c>
      <c r="L31" s="14" t="n">
        <f aca="false">IF(AND($F$5=1,L$8&gt;=Inputs!$C$46,L$8&lt;=Inputs!$C$47),Inputs!$C$6*2*Inputs!$C$44*1000*Inputs!$C$45/(Inputs!$C$47-Inputs!$C$46+1),0)</f>
        <v>0</v>
      </c>
      <c r="M31" s="14" t="n">
        <f aca="false">IF(AND($F$5=1,M$8&gt;=Inputs!$C$46,M$8&lt;=Inputs!$C$47),Inputs!$C$6*2*Inputs!$C$44*1000*Inputs!$C$45/(Inputs!$C$47-Inputs!$C$46+1),0)</f>
        <v>0</v>
      </c>
      <c r="N31" s="14" t="n">
        <f aca="false">IF(AND($F$5=1,N$8&gt;=Inputs!$C$46,N$8&lt;=Inputs!$C$47),Inputs!$C$6*2*Inputs!$C$44*1000*Inputs!$C$45/(Inputs!$C$47-Inputs!$C$46+1),0)</f>
        <v>0</v>
      </c>
      <c r="O31" s="14" t="n">
        <f aca="false">IF(AND($F$5=1,O$8&gt;=Inputs!$C$46,O$8&lt;=Inputs!$C$47),Inputs!$C$6*2*Inputs!$C$44*1000*Inputs!$C$45/(Inputs!$C$47-Inputs!$C$46+1),0)</f>
        <v>0</v>
      </c>
      <c r="P31" s="14" t="n">
        <f aca="false">IF(AND($F$5=1,P$8&gt;=Inputs!$C$46,P$8&lt;=Inputs!$C$47),Inputs!$C$6*2*Inputs!$C$44*1000*Inputs!$C$45/(Inputs!$C$47-Inputs!$C$46+1),0)</f>
        <v>0</v>
      </c>
      <c r="Q31" s="14" t="n">
        <f aca="false">IF(AND($F$5=1,Q$8&gt;=Inputs!$C$46,Q$8&lt;=Inputs!$C$47),Inputs!$C$6*2*Inputs!$C$44*1000*Inputs!$C$45/(Inputs!$C$47-Inputs!$C$46+1),0)</f>
        <v>0</v>
      </c>
      <c r="R31" s="14" t="n">
        <f aca="false">IF(AND($F$5=1,R$8&gt;=Inputs!$C$46,R$8&lt;=Inputs!$C$47),Inputs!$C$6*2*Inputs!$C$44*1000*Inputs!$C$45/(Inputs!$C$47-Inputs!$C$46+1),0)</f>
        <v>0</v>
      </c>
      <c r="S31" s="14" t="n">
        <f aca="false">IF(AND($F$5=1,S$8&gt;=Inputs!$C$46,S$8&lt;=Inputs!$C$47),Inputs!$C$6*2*Inputs!$C$44*1000*Inputs!$C$45/(Inputs!$C$47-Inputs!$C$46+1),0)</f>
        <v>0</v>
      </c>
      <c r="T31" s="14" t="n">
        <f aca="false">IF(AND($F$5=1,T$8&gt;=Inputs!$C$46,T$8&lt;=Inputs!$C$47),Inputs!$C$6*2*Inputs!$C$44*1000*Inputs!$C$45/(Inputs!$C$47-Inputs!$C$46+1),0)</f>
        <v>0</v>
      </c>
      <c r="U31" s="14" t="n">
        <f aca="false">IF(AND($F$5=1,U$8&gt;=Inputs!$C$46,U$8&lt;=Inputs!$C$47),Inputs!$C$6*2*Inputs!$C$44*1000*Inputs!$C$45/(Inputs!$C$47-Inputs!$C$46+1),0)</f>
        <v>0</v>
      </c>
      <c r="V31" s="14" t="n">
        <f aca="false">IF(AND($F$5=1,V$8&gt;=Inputs!$C$46,V$8&lt;=Inputs!$C$47),Inputs!$C$6*2*Inputs!$C$44*1000*Inputs!$C$45/(Inputs!$C$47-Inputs!$C$46+1),0)</f>
        <v>0</v>
      </c>
      <c r="W31" s="14" t="n">
        <f aca="false">IF(AND($F$5=1,W$8&gt;=Inputs!$C$46,W$8&lt;=Inputs!$C$47),Inputs!$C$6*2*Inputs!$C$44*1000*Inputs!$C$45/(Inputs!$C$47-Inputs!$C$46+1),0)</f>
        <v>0</v>
      </c>
      <c r="X31" s="14" t="n">
        <f aca="false">IF(AND($F$5=1,X$8&gt;=Inputs!$C$46,X$8&lt;=Inputs!$C$47),Inputs!$C$6*2*Inputs!$C$44*1000*Inputs!$C$45/(Inputs!$C$47-Inputs!$C$46+1),0)</f>
        <v>0</v>
      </c>
      <c r="Y31" s="14" t="n">
        <f aca="false">IF(AND($F$5=1,Y$8&gt;=Inputs!$C$46,Y$8&lt;=Inputs!$C$47),Inputs!$C$6*2*Inputs!$C$44*1000*Inputs!$C$45/(Inputs!$C$47-Inputs!$C$46+1),0)</f>
        <v>0</v>
      </c>
      <c r="Z31" s="14" t="n">
        <f aca="false">IF(AND($F$5=1,Z$8&gt;=Inputs!$C$46,Z$8&lt;=Inputs!$C$47),Inputs!$C$6*2*Inputs!$C$44*1000*Inputs!$C$45/(Inputs!$C$47-Inputs!$C$46+1),0)</f>
        <v>0</v>
      </c>
      <c r="AA31" s="14" t="n">
        <f aca="false">IF(AND($F$5=1,AA$8&gt;=Inputs!$C$46,AA$8&lt;=Inputs!$C$47),Inputs!$C$6*2*Inputs!$C$44*1000*Inputs!$C$45/(Inputs!$C$47-Inputs!$C$46+1),0)</f>
        <v>0</v>
      </c>
      <c r="AB31" s="14" t="n">
        <f aca="false">IF(AND($F$5=1,AB$8&gt;=Inputs!$C$46,AB$8&lt;=Inputs!$C$47),Inputs!$C$6*2*Inputs!$C$44*1000*Inputs!$C$45/(Inputs!$C$47-Inputs!$C$46+1),0)</f>
        <v>0</v>
      </c>
      <c r="AC31" s="14" t="n">
        <f aca="false">IF(AND($F$5=1,AC$8&gt;=Inputs!$C$46,AC$8&lt;=Inputs!$C$47),Inputs!$C$6*2*Inputs!$C$44*1000*Inputs!$C$45/(Inputs!$C$47-Inputs!$C$46+1),0)</f>
        <v>0</v>
      </c>
      <c r="AD31" s="14" t="n">
        <f aca="false">IF(AND($F$5=1,AD$8&gt;=Inputs!$C$46,AD$8&lt;=Inputs!$C$47),Inputs!$C$6*2*Inputs!$C$44*1000*Inputs!$C$45/(Inputs!$C$47-Inputs!$C$46+1),0)</f>
        <v>0</v>
      </c>
      <c r="AE31" s="14" t="n">
        <f aca="false">IF(AND($F$5=1,AE$8&gt;=Inputs!$C$46,AE$8&lt;=Inputs!$C$47),Inputs!$C$6*2*Inputs!$C$44*1000*Inputs!$C$45/(Inputs!$C$47-Inputs!$C$46+1),0)</f>
        <v>0</v>
      </c>
      <c r="AF31" s="14" t="n">
        <f aca="false">IF(AND($F$5=1,AF$8&gt;=Inputs!$C$46,AF$8&lt;=Inputs!$C$47),Inputs!$C$6*2*Inputs!$C$44*1000*Inputs!$C$45/(Inputs!$C$47-Inputs!$C$46+1),0)</f>
        <v>0</v>
      </c>
      <c r="AG31" s="14" t="n">
        <f aca="false">IF(AND($F$5=1,AG$8&gt;=Inputs!$C$46,AG$8&lt;=Inputs!$C$47),Inputs!$C$6*2*Inputs!$C$44*1000*Inputs!$C$45/(Inputs!$C$47-Inputs!$C$46+1),0)</f>
        <v>0</v>
      </c>
      <c r="AH31" s="14" t="n">
        <f aca="false">IF(AND($F$5=1,AH$8&gt;=Inputs!$C$46,AH$8&lt;=Inputs!$C$47),Inputs!$C$6*2*Inputs!$C$44*1000*Inputs!$C$45/(Inputs!$C$47-Inputs!$C$46+1),0)</f>
        <v>0</v>
      </c>
      <c r="AI31" s="14" t="n">
        <f aca="false">IF(AND($F$5=1,AI$8&gt;=Inputs!$C$46,AI$8&lt;=Inputs!$C$47),Inputs!$C$6*2*Inputs!$C$44*1000*Inputs!$C$45/(Inputs!$C$47-Inputs!$C$46+1),0)</f>
        <v>0</v>
      </c>
    </row>
    <row r="32" customFormat="false" ht="15" hidden="false" customHeight="false" outlineLevel="0" collapsed="false">
      <c r="B32" s="2" t="s">
        <v>183</v>
      </c>
      <c r="D32" s="14" t="n">
        <f aca="false">D22+D25-D26-D27-D28</f>
        <v>365797897.530308</v>
      </c>
      <c r="E32" s="14" t="n">
        <f aca="false">E22+E25-E26-E27-E28</f>
        <v>370429692.968566</v>
      </c>
      <c r="F32" s="14" t="n">
        <f aca="false">F22+F25-F26-F27-F28</f>
        <v>375087020.25278</v>
      </c>
      <c r="G32" s="14" t="n">
        <f aca="false">G22+G25-G26-G27-G28</f>
        <v>379768712.4183</v>
      </c>
      <c r="H32" s="14" t="n">
        <f aca="false">H22+H25-H26-H27-H28</f>
        <v>384473537.221141</v>
      </c>
      <c r="I32" s="14" t="n">
        <f aca="false">I22+I25-I26-I27-I28</f>
        <v>389200194.783902</v>
      </c>
      <c r="J32" s="14" t="n">
        <f aca="false">J22+J25-J26-J27-J28</f>
        <v>393947315.168376</v>
      </c>
      <c r="K32" s="14" t="n">
        <f aca="false">K22+K25-K26-K27-K28</f>
        <v>398713455.872759</v>
      </c>
      <c r="L32" s="14" t="n">
        <f aca="false">L22+L25-L26-L27-L28</f>
        <v>403497099.251255</v>
      </c>
      <c r="M32" s="14" t="n">
        <f aca="false">M22+M25-M26-M27-M28</f>
        <v>408296649.853848</v>
      </c>
      <c r="N32" s="14" t="n">
        <f aca="false">N22+N25-N26-N27-N28</f>
        <v>206555215.841965</v>
      </c>
      <c r="O32" s="14" t="n">
        <f aca="false">O22+O25-O26-O27-O28</f>
        <v>208968342.685721</v>
      </c>
      <c r="P32" s="14" t="n">
        <f aca="false">P22+P25-P26-P27-P28</f>
        <v>0</v>
      </c>
      <c r="Q32" s="14" t="n">
        <f aca="false">Q22+Q25-Q26-Q27-Q28</f>
        <v>0</v>
      </c>
      <c r="R32" s="14" t="n">
        <f aca="false">R22+R25-R26-R27-R28</f>
        <v>0</v>
      </c>
      <c r="S32" s="14" t="n">
        <f aca="false">S22+S25-S26-S27-S28</f>
        <v>0</v>
      </c>
      <c r="T32" s="14" t="n">
        <f aca="false">T22+T25-T26-T27-T28</f>
        <v>0</v>
      </c>
      <c r="U32" s="14" t="n">
        <f aca="false">U22+U25-U26-U27-U28</f>
        <v>0</v>
      </c>
      <c r="V32" s="14" t="n">
        <f aca="false">V22+V25-V26-V27-V28</f>
        <v>0</v>
      </c>
      <c r="W32" s="14" t="n">
        <f aca="false">W22+W25-W26-W27-W28</f>
        <v>0</v>
      </c>
      <c r="X32" s="14" t="n">
        <f aca="false">X22+X25-X26-X27-X28</f>
        <v>0</v>
      </c>
      <c r="Y32" s="14" t="n">
        <f aca="false">Y22+Y25-Y26-Y27-Y28</f>
        <v>0</v>
      </c>
      <c r="Z32" s="14" t="n">
        <f aca="false">Z22+Z25-Z26-Z27-Z28</f>
        <v>0</v>
      </c>
      <c r="AA32" s="14" t="n">
        <f aca="false">AA22+AA25-AA26-AA27-AA28</f>
        <v>0</v>
      </c>
      <c r="AB32" s="14" t="n">
        <f aca="false">AB22+AB25-AB26-AB27-AB28</f>
        <v>0</v>
      </c>
      <c r="AC32" s="14" t="n">
        <f aca="false">AC22+AC25-AC26-AC27-AC28</f>
        <v>0</v>
      </c>
      <c r="AD32" s="14" t="n">
        <f aca="false">AD22+AD25-AD26-AD27-AD28</f>
        <v>0</v>
      </c>
      <c r="AE32" s="14" t="n">
        <f aca="false">AE22+AE25-AE26-AE27-AE28</f>
        <v>0</v>
      </c>
      <c r="AF32" s="14" t="n">
        <f aca="false">AF22+AF25-AF26-AF27-AF28</f>
        <v>0</v>
      </c>
      <c r="AG32" s="14" t="n">
        <f aca="false">AG22+AG25-AG26-AG27-AG28</f>
        <v>0</v>
      </c>
      <c r="AH32" s="14" t="n">
        <f aca="false">AH22+AH25-AH26-AH27-AH28</f>
        <v>0</v>
      </c>
      <c r="AI32" s="14" t="n">
        <f aca="false">AI22+AI25-AI26-AI27-AI28</f>
        <v>0</v>
      </c>
    </row>
    <row r="33" customFormat="false" ht="15" hidden="false" customHeight="false" outlineLevel="0" collapsed="false">
      <c r="B33" s="2" t="s">
        <v>184</v>
      </c>
      <c r="D33" s="14" t="n">
        <f aca="false">D32-D29-D30-D31</f>
        <v>295797897.530308</v>
      </c>
      <c r="E33" s="14" t="n">
        <f aca="false">E32-E29-E30-E31</f>
        <v>298679692.968566</v>
      </c>
      <c r="F33" s="14" t="n">
        <f aca="false">F32-F29-F30-F31</f>
        <v>301543270.25278</v>
      </c>
      <c r="G33" s="14" t="n">
        <f aca="false">G32-G29-G30-G31</f>
        <v>304386368.6683</v>
      </c>
      <c r="H33" s="14" t="n">
        <f aca="false">H32-H29-H30-H31</f>
        <v>307206634.877391</v>
      </c>
      <c r="I33" s="14" t="n">
        <f aca="false">I32-I29-I30-I31</f>
        <v>310001619.881558</v>
      </c>
      <c r="J33" s="14" t="n">
        <f aca="false">J32-J29-J30-J31</f>
        <v>312768775.893473</v>
      </c>
      <c r="K33" s="14" t="n">
        <f aca="false">K32-K29-K30-K31</f>
        <v>315505453.115984</v>
      </c>
      <c r="L33" s="14" t="n">
        <f aca="false">L32-L29-L30-L31</f>
        <v>318208896.425561</v>
      </c>
      <c r="M33" s="14" t="n">
        <f aca="false">M32-M29-M30-M31</f>
        <v>320876241.957511</v>
      </c>
      <c r="N33" s="14" t="n">
        <f aca="false">N32-N29-N30-N31</f>
        <v>195354476.080247</v>
      </c>
      <c r="O33" s="14" t="n">
        <f aca="false">O32-O29-O30-O31</f>
        <v>197487584.429959</v>
      </c>
      <c r="P33" s="14" t="n">
        <f aca="false">P32-P29-P30-P31</f>
        <v>0</v>
      </c>
      <c r="Q33" s="14" t="n">
        <f aca="false">Q32-Q29-Q30-Q31</f>
        <v>0</v>
      </c>
      <c r="R33" s="14" t="n">
        <f aca="false">R32-R29-R30-R31</f>
        <v>0</v>
      </c>
      <c r="S33" s="14" t="n">
        <f aca="false">S32-S29-S30-S31</f>
        <v>0</v>
      </c>
      <c r="T33" s="14" t="n">
        <f aca="false">T32-T29-T30-T31</f>
        <v>0</v>
      </c>
      <c r="U33" s="14" t="n">
        <f aca="false">U32-U29-U30-U31</f>
        <v>0</v>
      </c>
      <c r="V33" s="14" t="n">
        <f aca="false">V32-V29-V30-V31</f>
        <v>0</v>
      </c>
      <c r="W33" s="14" t="n">
        <f aca="false">W32-W29-W30-W31</f>
        <v>0</v>
      </c>
      <c r="X33" s="14" t="n">
        <f aca="false">X32-X29-X30-X31</f>
        <v>0</v>
      </c>
      <c r="Y33" s="14" t="n">
        <f aca="false">Y32-Y29-Y30-Y31</f>
        <v>0</v>
      </c>
      <c r="Z33" s="14" t="n">
        <f aca="false">Z32-Z29-Z30-Z31</f>
        <v>0</v>
      </c>
      <c r="AA33" s="14" t="n">
        <f aca="false">AA32-AA29-AA30-AA31</f>
        <v>0</v>
      </c>
      <c r="AB33" s="14" t="n">
        <f aca="false">AB32-AB29-AB30-AB31</f>
        <v>0</v>
      </c>
      <c r="AC33" s="14" t="n">
        <f aca="false">AC32-AC29-AC30-AC31</f>
        <v>0</v>
      </c>
      <c r="AD33" s="14" t="n">
        <f aca="false">AD32-AD29-AD30-AD31</f>
        <v>0</v>
      </c>
      <c r="AE33" s="14" t="n">
        <f aca="false">AE32-AE29-AE30-AE31</f>
        <v>0</v>
      </c>
      <c r="AF33" s="14" t="n">
        <f aca="false">AF32-AF29-AF30-AF31</f>
        <v>0</v>
      </c>
      <c r="AG33" s="14" t="n">
        <f aca="false">AG32-AG29-AG30-AG31</f>
        <v>0</v>
      </c>
      <c r="AH33" s="14" t="n">
        <f aca="false">AH32-AH29-AH30-AH31</f>
        <v>0</v>
      </c>
      <c r="AI33" s="14" t="n">
        <f aca="false">AI32-AI29-AI30-AI31</f>
        <v>0</v>
      </c>
    </row>
    <row r="34" customFormat="false" ht="15" hidden="false" customHeight="false" outlineLevel="0" collapsed="false">
      <c r="B34" s="2" t="s">
        <v>185</v>
      </c>
      <c r="D34" s="22" t="n">
        <f aca="false">IF(D14&gt;0,D18/D14,0)</f>
        <v>0</v>
      </c>
      <c r="E34" s="22" t="n">
        <f aca="false">IF(E14&gt;0,E18/E14,0)</f>
        <v>0</v>
      </c>
      <c r="F34" s="22" t="n">
        <f aca="false">IF(F14&gt;0,F18/F14,0)</f>
        <v>0</v>
      </c>
      <c r="G34" s="22" t="n">
        <f aca="false">IF(G14&gt;0,G18/G14,0)</f>
        <v>0</v>
      </c>
      <c r="H34" s="22" t="n">
        <f aca="false">IF(H14&gt;0,H18/H14,0)</f>
        <v>0</v>
      </c>
      <c r="I34" s="22" t="n">
        <f aca="false">IF(I14&gt;0,I18/I14,0)</f>
        <v>0</v>
      </c>
      <c r="J34" s="22" t="n">
        <f aca="false">IF(J14&gt;0,J18/J14,0)</f>
        <v>0</v>
      </c>
      <c r="K34" s="22" t="n">
        <f aca="false">IF(K14&gt;0,K18/K14,0)</f>
        <v>0</v>
      </c>
      <c r="L34" s="22" t="n">
        <f aca="false">IF(L14&gt;0,L18/L14,0)</f>
        <v>0</v>
      </c>
      <c r="M34" s="22" t="n">
        <f aca="false">IF(M14&gt;0,M18/M14,0)</f>
        <v>0</v>
      </c>
      <c r="N34" s="22" t="n">
        <f aca="false">IF(N14&gt;0,N18/N14,0)</f>
        <v>0</v>
      </c>
      <c r="O34" s="22" t="n">
        <f aca="false">IF(O14&gt;0,O18/O14,0)</f>
        <v>0</v>
      </c>
      <c r="P34" s="22" t="n">
        <f aca="false">IF(P14&gt;0,P18/P14,0)</f>
        <v>0</v>
      </c>
      <c r="Q34" s="22" t="n">
        <f aca="false">IF(Q14&gt;0,Q18/Q14,0)</f>
        <v>0</v>
      </c>
      <c r="R34" s="22" t="n">
        <f aca="false">IF(R14&gt;0,R18/R14,0)</f>
        <v>0</v>
      </c>
      <c r="S34" s="22" t="n">
        <f aca="false">IF(S14&gt;0,S18/S14,0)</f>
        <v>0</v>
      </c>
      <c r="T34" s="22" t="n">
        <f aca="false">IF(T14&gt;0,T18/T14,0)</f>
        <v>0</v>
      </c>
      <c r="U34" s="22" t="n">
        <f aca="false">IF(U14&gt;0,U18/U14,0)</f>
        <v>0</v>
      </c>
      <c r="V34" s="22" t="n">
        <f aca="false">IF(V14&gt;0,V18/V14,0)</f>
        <v>0</v>
      </c>
      <c r="W34" s="22" t="n">
        <f aca="false">IF(W14&gt;0,W18/W14,0)</f>
        <v>0</v>
      </c>
      <c r="X34" s="22" t="n">
        <f aca="false">IF(X14&gt;0,X18/X14,0)</f>
        <v>0</v>
      </c>
      <c r="Y34" s="22" t="n">
        <f aca="false">IF(Y14&gt;0,Y18/Y14,0)</f>
        <v>0</v>
      </c>
      <c r="Z34" s="22" t="n">
        <f aca="false">IF(Z14&gt;0,Z18/Z14,0)</f>
        <v>0</v>
      </c>
      <c r="AA34" s="22" t="n">
        <f aca="false">IF(AA14&gt;0,AA18/AA14,0)</f>
        <v>0</v>
      </c>
      <c r="AB34" s="22" t="n">
        <f aca="false">IF(AB14&gt;0,AB18/AB14,0)</f>
        <v>0</v>
      </c>
      <c r="AC34" s="22" t="n">
        <f aca="false">IF(AC14&gt;0,AC18/AC14,0)</f>
        <v>0</v>
      </c>
      <c r="AD34" s="22" t="n">
        <f aca="false">IF(AD14&gt;0,AD18/AD14,0)</f>
        <v>0</v>
      </c>
      <c r="AE34" s="22" t="n">
        <f aca="false">IF(AE14&gt;0,AE18/AE14,0)</f>
        <v>0</v>
      </c>
      <c r="AF34" s="22" t="n">
        <f aca="false">IF(AF14&gt;0,AF18/AF14,0)</f>
        <v>0</v>
      </c>
      <c r="AG34" s="22" t="n">
        <f aca="false">IF(AG14&gt;0,AG18/AG14,0)</f>
        <v>0</v>
      </c>
      <c r="AH34" s="22" t="n">
        <f aca="false">IF(AH14&gt;0,AH18/AH14,0)</f>
        <v>0</v>
      </c>
      <c r="AI34" s="22" t="n">
        <f aca="false">IF(AI14&gt;0,AI18/AI14,0)</f>
        <v>0</v>
      </c>
    </row>
    <row r="35" customFormat="false" ht="15" hidden="false" customHeight="false" outlineLevel="0" collapsed="false">
      <c r="B35" s="2" t="s">
        <v>186</v>
      </c>
      <c r="D35" s="14" t="n">
        <f aca="false">D26+D27+D28+D29+D30+D31</f>
        <v>606832502.469692</v>
      </c>
      <c r="E35" s="14" t="n">
        <f aca="false">E26+E27+E28+E29+E30+E31</f>
        <v>622003315.031434</v>
      </c>
      <c r="F35" s="14" t="n">
        <f aca="false">F26+F27+F28+F29+F30+F31</f>
        <v>637553397.90722</v>
      </c>
      <c r="G35" s="14" t="n">
        <f aca="false">G26+G27+G28+G29+G30+G31</f>
        <v>653492232.8549</v>
      </c>
      <c r="H35" s="14" t="n">
        <f aca="false">H26+H27+H28+H29+H30+H31</f>
        <v>669829538.676273</v>
      </c>
      <c r="I35" s="14" t="n">
        <f aca="false">I26+I27+I28+I29+I30+I31</f>
        <v>686575277.143179</v>
      </c>
      <c r="J35" s="14" t="n">
        <f aca="false">J26+J27+J28+J29+J30+J31</f>
        <v>703739659.071759</v>
      </c>
      <c r="K35" s="14" t="n">
        <f aca="false">K26+K27+K28+K29+K30+K31</f>
        <v>721333150.548553</v>
      </c>
      <c r="L35" s="14" t="n">
        <f aca="false">L26+L27+L28+L29+L30+L31</f>
        <v>739366479.312267</v>
      </c>
      <c r="M35" s="14" t="n">
        <f aca="false">M26+M27+M28+M29+M30+M31</f>
        <v>757850641.295073</v>
      </c>
      <c r="N35" s="14" t="n">
        <f aca="false">N26+N27+N28+N29+N30+N31</f>
        <v>354796234.378571</v>
      </c>
      <c r="O35" s="14" t="n">
        <f aca="false">O26+O27+O28+O29+O30+O31</f>
        <v>363666140.238035</v>
      </c>
      <c r="P35" s="14" t="n">
        <f aca="false">P26+P27+P28+P29+P30+P31</f>
        <v>0</v>
      </c>
      <c r="Q35" s="14" t="n">
        <f aca="false">Q26+Q27+Q28+Q29+Q30+Q31</f>
        <v>0</v>
      </c>
      <c r="R35" s="14" t="n">
        <f aca="false">R26+R27+R28+R29+R30+R31</f>
        <v>0</v>
      </c>
      <c r="S35" s="14" t="n">
        <f aca="false">S26+S27+S28+S29+S30+S31</f>
        <v>0</v>
      </c>
      <c r="T35" s="14" t="n">
        <f aca="false">T26+T27+T28+T29+T30+T31</f>
        <v>0</v>
      </c>
      <c r="U35" s="14" t="n">
        <f aca="false">U26+U27+U28+U29+U30+U31</f>
        <v>0</v>
      </c>
      <c r="V35" s="14" t="n">
        <f aca="false">V26+V27+V28+V29+V30+V31</f>
        <v>0</v>
      </c>
      <c r="W35" s="14" t="n">
        <f aca="false">W26+W27+W28+W29+W30+W31</f>
        <v>0</v>
      </c>
      <c r="X35" s="14" t="n">
        <f aca="false">X26+X27+X28+X29+X30+X31</f>
        <v>0</v>
      </c>
      <c r="Y35" s="14" t="n">
        <f aca="false">Y26+Y27+Y28+Y29+Y30+Y31</f>
        <v>0</v>
      </c>
      <c r="Z35" s="14" t="n">
        <f aca="false">Z26+Z27+Z28+Z29+Z30+Z31</f>
        <v>0</v>
      </c>
      <c r="AA35" s="14" t="n">
        <f aca="false">AA26+AA27+AA28+AA29+AA30+AA31</f>
        <v>0</v>
      </c>
      <c r="AB35" s="14" t="n">
        <f aca="false">AB26+AB27+AB28+AB29+AB30+AB31</f>
        <v>0</v>
      </c>
      <c r="AC35" s="14" t="n">
        <f aca="false">AC26+AC27+AC28+AC29+AC30+AC31</f>
        <v>0</v>
      </c>
      <c r="AD35" s="14" t="n">
        <f aca="false">AD26+AD27+AD28+AD29+AD30+AD31</f>
        <v>0</v>
      </c>
      <c r="AE35" s="14" t="n">
        <f aca="false">AE26+AE27+AE28+AE29+AE30+AE31</f>
        <v>0</v>
      </c>
      <c r="AF35" s="14" t="n">
        <f aca="false">AF26+AF27+AF28+AF29+AF30+AF31</f>
        <v>0</v>
      </c>
      <c r="AG35" s="14" t="n">
        <f aca="false">AG26+AG27+AG28+AG29+AG30+AG31</f>
        <v>0</v>
      </c>
      <c r="AH35" s="14" t="n">
        <f aca="false">AH26+AH27+AH28+AH29+AH30+AH31</f>
        <v>0</v>
      </c>
      <c r="AI35" s="14" t="n">
        <f aca="false">AI26+AI27+AI28+AI29+AI30+AI31</f>
        <v>0</v>
      </c>
    </row>
    <row r="36" customFormat="false" ht="15" hidden="false" customHeight="false" outlineLevel="0" collapsed="false">
      <c r="B36" s="2" t="s">
        <v>187</v>
      </c>
      <c r="D36" s="14" t="n">
        <f aca="false">D20-D35*D34</f>
        <v>0</v>
      </c>
      <c r="E36" s="14" t="n">
        <f aca="false">E20-E35*E34</f>
        <v>0</v>
      </c>
      <c r="F36" s="14" t="n">
        <f aca="false">F20-F35*F34</f>
        <v>0</v>
      </c>
      <c r="G36" s="14" t="n">
        <f aca="false">G20-G35*G34</f>
        <v>0</v>
      </c>
      <c r="H36" s="14" t="n">
        <f aca="false">H20-H35*H34</f>
        <v>0</v>
      </c>
      <c r="I36" s="14" t="n">
        <f aca="false">I20-I35*I34</f>
        <v>0</v>
      </c>
      <c r="J36" s="14" t="n">
        <f aca="false">J20-J35*J34</f>
        <v>0</v>
      </c>
      <c r="K36" s="14" t="n">
        <f aca="false">K20-K35*K34</f>
        <v>0</v>
      </c>
      <c r="L36" s="14" t="n">
        <f aca="false">L20-L35*L34</f>
        <v>0</v>
      </c>
      <c r="M36" s="14" t="n">
        <f aca="false">M20-M35*M34</f>
        <v>0</v>
      </c>
      <c r="N36" s="14" t="n">
        <f aca="false">N20-N35*N34</f>
        <v>0</v>
      </c>
      <c r="O36" s="14" t="n">
        <f aca="false">O20-O35*O34</f>
        <v>0</v>
      </c>
      <c r="P36" s="14" t="n">
        <f aca="false">P20-P35*P34</f>
        <v>0</v>
      </c>
      <c r="Q36" s="14" t="n">
        <f aca="false">Q20-Q35*Q34</f>
        <v>0</v>
      </c>
      <c r="R36" s="14" t="n">
        <f aca="false">R20-R35*R34</f>
        <v>0</v>
      </c>
      <c r="S36" s="14" t="n">
        <f aca="false">S20-S35*S34</f>
        <v>0</v>
      </c>
      <c r="T36" s="14" t="n">
        <f aca="false">T20-T35*T34</f>
        <v>0</v>
      </c>
      <c r="U36" s="14" t="n">
        <f aca="false">U20-U35*U34</f>
        <v>0</v>
      </c>
      <c r="V36" s="14" t="n">
        <f aca="false">V20-V35*V34</f>
        <v>0</v>
      </c>
      <c r="W36" s="14" t="n">
        <f aca="false">W20-W35*W34</f>
        <v>0</v>
      </c>
      <c r="X36" s="14" t="n">
        <f aca="false">X20-X35*X34</f>
        <v>0</v>
      </c>
      <c r="Y36" s="14" t="n">
        <f aca="false">Y20-Y35*Y34</f>
        <v>0</v>
      </c>
      <c r="Z36" s="14" t="n">
        <f aca="false">Z20-Z35*Z34</f>
        <v>0</v>
      </c>
      <c r="AA36" s="14" t="n">
        <f aca="false">AA20-AA35*AA34</f>
        <v>0</v>
      </c>
      <c r="AB36" s="14" t="n">
        <f aca="false">AB20-AB35*AB34</f>
        <v>0</v>
      </c>
      <c r="AC36" s="14" t="n">
        <f aca="false">AC20-AC35*AC34</f>
        <v>0</v>
      </c>
      <c r="AD36" s="14" t="n">
        <f aca="false">AD20-AD35*AD34</f>
        <v>0</v>
      </c>
      <c r="AE36" s="14" t="n">
        <f aca="false">AE20-AE35*AE34</f>
        <v>0</v>
      </c>
      <c r="AF36" s="14" t="n">
        <f aca="false">AF20-AF35*AF34</f>
        <v>0</v>
      </c>
      <c r="AG36" s="14" t="n">
        <f aca="false">AG20-AG35*AG34</f>
        <v>0</v>
      </c>
      <c r="AH36" s="14" t="n">
        <f aca="false">AH20-AH35*AH34</f>
        <v>0</v>
      </c>
      <c r="AI36" s="14" t="n">
        <f aca="false">AI20-AI35*AI34</f>
        <v>0</v>
      </c>
    </row>
    <row r="37" customFormat="false" ht="15" hidden="false" customHeight="false" outlineLevel="0" collapsed="false">
      <c r="B37" s="2" t="s">
        <v>188</v>
      </c>
      <c r="D37" s="14" t="n">
        <f aca="false">D21+D25-D35*(1-D34)</f>
        <v>295797897.530308</v>
      </c>
      <c r="E37" s="14" t="n">
        <f aca="false">E21+E25-E35*(1-E34)</f>
        <v>298679692.968566</v>
      </c>
      <c r="F37" s="14" t="n">
        <f aca="false">F21+F25-F35*(1-F34)</f>
        <v>301543270.25278</v>
      </c>
      <c r="G37" s="14" t="n">
        <f aca="false">G21+G25-G35*(1-G34)</f>
        <v>304386368.6683</v>
      </c>
      <c r="H37" s="14" t="n">
        <f aca="false">H21+H25-H35*(1-H34)</f>
        <v>307206634.877391</v>
      </c>
      <c r="I37" s="14" t="n">
        <f aca="false">I21+I25-I35*(1-I34)</f>
        <v>310001619.881558</v>
      </c>
      <c r="J37" s="14" t="n">
        <f aca="false">J21+J25-J35*(1-J34)</f>
        <v>312768775.893473</v>
      </c>
      <c r="K37" s="14" t="n">
        <f aca="false">K21+K25-K35*(1-K34)</f>
        <v>315505453.115984</v>
      </c>
      <c r="L37" s="14" t="n">
        <f aca="false">L21+L25-L35*(1-L34)</f>
        <v>318208896.425561</v>
      </c>
      <c r="M37" s="14" t="n">
        <f aca="false">M21+M25-M35*(1-M34)</f>
        <v>320876241.957511</v>
      </c>
      <c r="N37" s="14" t="n">
        <f aca="false">N21+N25-N35*(1-N34)</f>
        <v>195354476.080247</v>
      </c>
      <c r="O37" s="14" t="n">
        <f aca="false">O21+O25-O35*(1-O34)</f>
        <v>197487584.429959</v>
      </c>
      <c r="P37" s="14" t="n">
        <f aca="false">P21+P25-P35*(1-P34)</f>
        <v>0</v>
      </c>
      <c r="Q37" s="14" t="n">
        <f aca="false">Q21+Q25-Q35*(1-Q34)</f>
        <v>0</v>
      </c>
      <c r="R37" s="14" t="n">
        <f aca="false">R21+R25-R35*(1-R34)</f>
        <v>0</v>
      </c>
      <c r="S37" s="14" t="n">
        <f aca="false">S21+S25-S35*(1-S34)</f>
        <v>0</v>
      </c>
      <c r="T37" s="14" t="n">
        <f aca="false">T21+T25-T35*(1-T34)</f>
        <v>0</v>
      </c>
      <c r="U37" s="14" t="n">
        <f aca="false">U21+U25-U35*(1-U34)</f>
        <v>0</v>
      </c>
      <c r="V37" s="14" t="n">
        <f aca="false">V21+V25-V35*(1-V34)</f>
        <v>0</v>
      </c>
      <c r="W37" s="14" t="n">
        <f aca="false">W21+W25-W35*(1-W34)</f>
        <v>0</v>
      </c>
      <c r="X37" s="14" t="n">
        <f aca="false">X21+X25-X35*(1-X34)</f>
        <v>0</v>
      </c>
      <c r="Y37" s="14" t="n">
        <f aca="false">Y21+Y25-Y35*(1-Y34)</f>
        <v>0</v>
      </c>
      <c r="Z37" s="14" t="n">
        <f aca="false">Z21+Z25-Z35*(1-Z34)</f>
        <v>0</v>
      </c>
      <c r="AA37" s="14" t="n">
        <f aca="false">AA21+AA25-AA35*(1-AA34)</f>
        <v>0</v>
      </c>
      <c r="AB37" s="14" t="n">
        <f aca="false">AB21+AB25-AB35*(1-AB34)</f>
        <v>0</v>
      </c>
      <c r="AC37" s="14" t="n">
        <f aca="false">AC21+AC25-AC35*(1-AC34)</f>
        <v>0</v>
      </c>
      <c r="AD37" s="14" t="n">
        <f aca="false">AD21+AD25-AD35*(1-AD34)</f>
        <v>0</v>
      </c>
      <c r="AE37" s="14" t="n">
        <f aca="false">AE21+AE25-AE35*(1-AE34)</f>
        <v>0</v>
      </c>
      <c r="AF37" s="14" t="n">
        <f aca="false">AF21+AF25-AF35*(1-AF34)</f>
        <v>0</v>
      </c>
      <c r="AG37" s="14" t="n">
        <f aca="false">AG21+AG25-AG35*(1-AG34)</f>
        <v>0</v>
      </c>
      <c r="AH37" s="14" t="n">
        <f aca="false">AH21+AH25-AH35*(1-AH34)</f>
        <v>0</v>
      </c>
      <c r="AI37" s="14" t="n">
        <f aca="false">AI21+AI25-AI35*(1-AI34)</f>
        <v>0</v>
      </c>
    </row>
    <row r="38" customFormat="false" ht="15" hidden="false" customHeight="false" outlineLevel="0" collapsed="false">
      <c r="B38" s="2" t="s">
        <v>189</v>
      </c>
      <c r="D38" s="23" t="n">
        <f aca="false">1/(1+Inputs!$C$39)^(D$8-2026)</f>
        <v>0.930232558139535</v>
      </c>
      <c r="E38" s="23" t="n">
        <f aca="false">1/(1+Inputs!$C$39)^(E$8-2026)</f>
        <v>0.865332612222823</v>
      </c>
      <c r="F38" s="23" t="n">
        <f aca="false">1/(1+Inputs!$C$39)^(F$8-2026)</f>
        <v>0.804960569509603</v>
      </c>
      <c r="G38" s="23" t="n">
        <f aca="false">1/(1+Inputs!$C$39)^(G$8-2026)</f>
        <v>0.748800529776375</v>
      </c>
      <c r="H38" s="23" t="n">
        <f aca="false">1/(1+Inputs!$C$39)^(H$8-2026)</f>
        <v>0.696558632350116</v>
      </c>
      <c r="I38" s="23" t="n">
        <f aca="false">1/(1+Inputs!$C$39)^(I$8-2026)</f>
        <v>0.647961518465224</v>
      </c>
      <c r="J38" s="23" t="n">
        <f aca="false">1/(1+Inputs!$C$39)^(J$8-2026)</f>
        <v>0.602754900897883</v>
      </c>
      <c r="K38" s="23" t="n">
        <f aca="false">1/(1+Inputs!$C$39)^(K$8-2026)</f>
        <v>0.56070223339338</v>
      </c>
      <c r="L38" s="23" t="n">
        <f aca="false">1/(1+Inputs!$C$39)^(L$8-2026)</f>
        <v>0.521583472924074</v>
      </c>
      <c r="M38" s="23" t="n">
        <f aca="false">1/(1+Inputs!$C$39)^(M$8-2026)</f>
        <v>0.485193928301464</v>
      </c>
      <c r="N38" s="23" t="n">
        <f aca="false">1/(1+Inputs!$C$39)^(N$8-2026)</f>
        <v>0.451343189117641</v>
      </c>
      <c r="O38" s="23" t="n">
        <f aca="false">1/(1+Inputs!$C$39)^(O$8-2026)</f>
        <v>0.419854129411759</v>
      </c>
      <c r="P38" s="23" t="n">
        <f aca="false">1/(1+Inputs!$C$39)^(P$8-2026)</f>
        <v>0.390561980848148</v>
      </c>
      <c r="Q38" s="23" t="n">
        <f aca="false">1/(1+Inputs!$C$39)^(Q$8-2026)</f>
        <v>0.363313470556417</v>
      </c>
      <c r="R38" s="23" t="n">
        <f aca="false">1/(1+Inputs!$C$39)^(R$8-2026)</f>
        <v>0.337966019122248</v>
      </c>
      <c r="S38" s="23" t="n">
        <f aca="false">1/(1+Inputs!$C$39)^(S$8-2026)</f>
        <v>0.314386994532324</v>
      </c>
      <c r="T38" s="23" t="n">
        <f aca="false">1/(1+Inputs!$C$39)^(T$8-2026)</f>
        <v>0.292453018169604</v>
      </c>
      <c r="U38" s="23" t="n">
        <f aca="false">1/(1+Inputs!$C$39)^(U$8-2026)</f>
        <v>0.272049319227539</v>
      </c>
      <c r="V38" s="23" t="n">
        <f aca="false">1/(1+Inputs!$C$39)^(V$8-2026)</f>
        <v>0.253069134165152</v>
      </c>
      <c r="W38" s="23" t="n">
        <f aca="false">1/(1+Inputs!$C$39)^(W$8-2026)</f>
        <v>0.235413148060607</v>
      </c>
      <c r="X38" s="23" t="n">
        <f aca="false">1/(1+Inputs!$C$39)^(X$8-2026)</f>
        <v>0.218988974940099</v>
      </c>
      <c r="Y38" s="23" t="n">
        <f aca="false">1/(1+Inputs!$C$39)^(Y$8-2026)</f>
        <v>0.203710674362883</v>
      </c>
      <c r="Z38" s="23" t="n">
        <f aca="false">1/(1+Inputs!$C$39)^(Z$8-2026)</f>
        <v>0.189498301732914</v>
      </c>
      <c r="AA38" s="23" t="n">
        <f aca="false">1/(1+Inputs!$C$39)^(AA$8-2026)</f>
        <v>0.176277489984106</v>
      </c>
      <c r="AB38" s="23" t="n">
        <f aca="false">1/(1+Inputs!$C$39)^(AB$8-2026)</f>
        <v>0.163979060450332</v>
      </c>
      <c r="AC38" s="23" t="n">
        <f aca="false">1/(1+Inputs!$C$39)^(AC$8-2026)</f>
        <v>0.152538660884029</v>
      </c>
      <c r="AD38" s="23" t="n">
        <f aca="false">1/(1+Inputs!$C$39)^(AD$8-2026)</f>
        <v>0.14189642872933</v>
      </c>
      <c r="AE38" s="23" t="n">
        <f aca="false">1/(1+Inputs!$C$39)^(AE$8-2026)</f>
        <v>0.131996677887749</v>
      </c>
      <c r="AF38" s="23" t="n">
        <f aca="false">1/(1+Inputs!$C$39)^(AF$8-2026)</f>
        <v>0.12278760733744</v>
      </c>
      <c r="AG38" s="23" t="n">
        <f aca="false">1/(1+Inputs!$C$39)^(AG$8-2026)</f>
        <v>0.11422103008134</v>
      </c>
      <c r="AH38" s="23" t="n">
        <f aca="false">1/(1+Inputs!$C$39)^(AH$8-2026)</f>
        <v>0.106252121005898</v>
      </c>
      <c r="AI38" s="23" t="n">
        <f aca="false">1/(1+Inputs!$C$39)^(AI$8-2026)</f>
        <v>0.0988391823310676</v>
      </c>
    </row>
    <row r="39" customFormat="false" ht="15" hidden="false" customHeight="false" outlineLevel="0" collapsed="false">
      <c r="B39" s="2" t="s">
        <v>190</v>
      </c>
      <c r="D39" s="23" t="n">
        <f aca="false">1/(1+Inputs!$C$38)^(D$8-2026)</f>
        <v>0.909090909090909</v>
      </c>
      <c r="E39" s="23" t="n">
        <f aca="false">1/(1+Inputs!$C$38)^(E$8-2026)</f>
        <v>0.826446280991735</v>
      </c>
      <c r="F39" s="23" t="n">
        <f aca="false">1/(1+Inputs!$C$38)^(F$8-2026)</f>
        <v>0.751314800901578</v>
      </c>
      <c r="G39" s="23" t="n">
        <f aca="false">1/(1+Inputs!$C$38)^(G$8-2026)</f>
        <v>0.683013455365071</v>
      </c>
      <c r="H39" s="23" t="n">
        <f aca="false">1/(1+Inputs!$C$38)^(H$8-2026)</f>
        <v>0.620921323059155</v>
      </c>
      <c r="I39" s="23" t="n">
        <f aca="false">1/(1+Inputs!$C$38)^(I$8-2026)</f>
        <v>0.564473930053777</v>
      </c>
      <c r="J39" s="23" t="n">
        <f aca="false">1/(1+Inputs!$C$38)^(J$8-2026)</f>
        <v>0.513158118230707</v>
      </c>
      <c r="K39" s="23" t="n">
        <f aca="false">1/(1+Inputs!$C$38)^(K$8-2026)</f>
        <v>0.466507380209733</v>
      </c>
      <c r="L39" s="23" t="n">
        <f aca="false">1/(1+Inputs!$C$38)^(L$8-2026)</f>
        <v>0.424097618372485</v>
      </c>
      <c r="M39" s="23" t="n">
        <f aca="false">1/(1+Inputs!$C$38)^(M$8-2026)</f>
        <v>0.385543289429531</v>
      </c>
      <c r="N39" s="23" t="n">
        <f aca="false">1/(1+Inputs!$C$38)^(N$8-2026)</f>
        <v>0.350493899481392</v>
      </c>
      <c r="O39" s="23" t="n">
        <f aca="false">1/(1+Inputs!$C$38)^(O$8-2026)</f>
        <v>0.318630817710357</v>
      </c>
      <c r="P39" s="23" t="n">
        <f aca="false">1/(1+Inputs!$C$38)^(P$8-2026)</f>
        <v>0.289664379736688</v>
      </c>
      <c r="Q39" s="23" t="n">
        <f aca="false">1/(1+Inputs!$C$38)^(Q$8-2026)</f>
        <v>0.26333125430608</v>
      </c>
      <c r="R39" s="23" t="n">
        <f aca="false">1/(1+Inputs!$C$38)^(R$8-2026)</f>
        <v>0.239392049369163</v>
      </c>
      <c r="S39" s="23" t="n">
        <f aca="false">1/(1+Inputs!$C$38)^(S$8-2026)</f>
        <v>0.217629135790149</v>
      </c>
      <c r="T39" s="23" t="n">
        <f aca="false">1/(1+Inputs!$C$38)^(T$8-2026)</f>
        <v>0.197844668900135</v>
      </c>
      <c r="U39" s="23" t="n">
        <f aca="false">1/(1+Inputs!$C$38)^(U$8-2026)</f>
        <v>0.179858789909214</v>
      </c>
      <c r="V39" s="23" t="n">
        <f aca="false">1/(1+Inputs!$C$38)^(V$8-2026)</f>
        <v>0.163507990826558</v>
      </c>
      <c r="W39" s="23" t="n">
        <f aca="false">1/(1+Inputs!$C$38)^(W$8-2026)</f>
        <v>0.148643628024143</v>
      </c>
      <c r="X39" s="23" t="n">
        <f aca="false">1/(1+Inputs!$C$38)^(X$8-2026)</f>
        <v>0.135130570931039</v>
      </c>
      <c r="Y39" s="23" t="n">
        <f aca="false">1/(1+Inputs!$C$38)^(Y$8-2026)</f>
        <v>0.122845973573672</v>
      </c>
      <c r="Z39" s="23" t="n">
        <f aca="false">1/(1+Inputs!$C$38)^(Z$8-2026)</f>
        <v>0.111678157794247</v>
      </c>
      <c r="AA39" s="23" t="n">
        <f aca="false">1/(1+Inputs!$C$38)^(AA$8-2026)</f>
        <v>0.10152559799477</v>
      </c>
      <c r="AB39" s="23" t="n">
        <f aca="false">1/(1+Inputs!$C$38)^(AB$8-2026)</f>
        <v>0.092295998177064</v>
      </c>
      <c r="AC39" s="23" t="n">
        <f aca="false">1/(1+Inputs!$C$38)^(AC$8-2026)</f>
        <v>0.08390545288824</v>
      </c>
      <c r="AD39" s="23" t="n">
        <f aca="false">1/(1+Inputs!$C$38)^(AD$8-2026)</f>
        <v>0.0762776844438546</v>
      </c>
      <c r="AE39" s="23" t="n">
        <f aca="false">1/(1+Inputs!$C$38)^(AE$8-2026)</f>
        <v>0.0693433494944132</v>
      </c>
      <c r="AF39" s="23" t="n">
        <f aca="false">1/(1+Inputs!$C$38)^(AF$8-2026)</f>
        <v>0.0630394086312848</v>
      </c>
      <c r="AG39" s="23" t="n">
        <f aca="false">1/(1+Inputs!$C$38)^(AG$8-2026)</f>
        <v>0.057308553301168</v>
      </c>
      <c r="AH39" s="23" t="n">
        <f aca="false">1/(1+Inputs!$C$38)^(AH$8-2026)</f>
        <v>0.0520986848192436</v>
      </c>
      <c r="AI39" s="23" t="n">
        <f aca="false">1/(1+Inputs!$C$38)^(AI$8-2026)</f>
        <v>0.0473624407447669</v>
      </c>
    </row>
    <row r="40" customFormat="false" ht="15" hidden="false" customHeight="false" outlineLevel="0" collapsed="false">
      <c r="B40" s="2" t="s">
        <v>191</v>
      </c>
      <c r="C40" s="14" t="n">
        <f aca="false">-Inputs!$C$40</f>
        <v>-4400000000</v>
      </c>
      <c r="D40" s="14" t="n">
        <f aca="false">D33</f>
        <v>295797897.530308</v>
      </c>
      <c r="E40" s="14" t="n">
        <f aca="false">E33</f>
        <v>298679692.968566</v>
      </c>
      <c r="F40" s="14" t="n">
        <f aca="false">F33</f>
        <v>301543270.25278</v>
      </c>
      <c r="G40" s="14" t="n">
        <f aca="false">G33</f>
        <v>304386368.6683</v>
      </c>
      <c r="H40" s="14" t="n">
        <f aca="false">H33</f>
        <v>307206634.877391</v>
      </c>
      <c r="I40" s="14" t="n">
        <f aca="false">I33</f>
        <v>310001619.881558</v>
      </c>
      <c r="J40" s="14" t="n">
        <f aca="false">J33</f>
        <v>312768775.893473</v>
      </c>
      <c r="K40" s="14" t="n">
        <f aca="false">K33</f>
        <v>315505453.115984</v>
      </c>
      <c r="L40" s="14" t="n">
        <f aca="false">L33</f>
        <v>318208896.425561</v>
      </c>
      <c r="M40" s="14" t="n">
        <f aca="false">M33</f>
        <v>320876241.957511</v>
      </c>
      <c r="N40" s="14" t="n">
        <f aca="false">N33</f>
        <v>195354476.080247</v>
      </c>
      <c r="O40" s="14" t="n">
        <f aca="false">O33</f>
        <v>197487584.429959</v>
      </c>
      <c r="P40" s="14" t="n">
        <f aca="false">P33</f>
        <v>0</v>
      </c>
      <c r="Q40" s="14" t="n">
        <f aca="false">Q33</f>
        <v>0</v>
      </c>
      <c r="R40" s="14" t="n">
        <f aca="false">R33</f>
        <v>0</v>
      </c>
      <c r="S40" s="14" t="n">
        <f aca="false">S33</f>
        <v>0</v>
      </c>
      <c r="T40" s="14" t="n">
        <f aca="false">T33</f>
        <v>0</v>
      </c>
      <c r="U40" s="14" t="n">
        <f aca="false">U33</f>
        <v>0</v>
      </c>
      <c r="V40" s="14" t="n">
        <f aca="false">V33</f>
        <v>0</v>
      </c>
      <c r="W40" s="14" t="n">
        <f aca="false">W33</f>
        <v>0</v>
      </c>
      <c r="X40" s="14" t="n">
        <f aca="false">X33</f>
        <v>0</v>
      </c>
      <c r="Y40" s="14" t="n">
        <f aca="false">Y33</f>
        <v>0</v>
      </c>
      <c r="Z40" s="14" t="n">
        <f aca="false">Z33</f>
        <v>0</v>
      </c>
      <c r="AA40" s="14" t="n">
        <f aca="false">AA33</f>
        <v>0</v>
      </c>
      <c r="AB40" s="14" t="n">
        <f aca="false">AB33</f>
        <v>0</v>
      </c>
      <c r="AC40" s="14" t="n">
        <f aca="false">AC33</f>
        <v>0</v>
      </c>
      <c r="AD40" s="14" t="n">
        <f aca="false">AD33</f>
        <v>0</v>
      </c>
      <c r="AE40" s="14" t="n">
        <f aca="false">AE33</f>
        <v>0</v>
      </c>
      <c r="AF40" s="14" t="n">
        <f aca="false">AF33</f>
        <v>0</v>
      </c>
      <c r="AG40" s="14" t="n">
        <f aca="false">AG33</f>
        <v>0</v>
      </c>
      <c r="AH40" s="14" t="n">
        <f aca="false">AH33</f>
        <v>0</v>
      </c>
      <c r="AI40" s="14" t="n">
        <f aca="false">AI33</f>
        <v>0</v>
      </c>
    </row>
    <row r="42" customFormat="false" ht="15" hidden="false" customHeight="false" outlineLevel="0" collapsed="false">
      <c r="B42" s="3" t="s">
        <v>192</v>
      </c>
      <c r="D42" s="24" t="n">
        <f aca="false">SUMPRODUCT(D36:AI36,D38:AI38)+SUMPRODUCT(D37:AI37,D39:AI39)</f>
        <v>2013687749.81019</v>
      </c>
    </row>
    <row r="43" customFormat="false" ht="15" hidden="false" customHeight="false" outlineLevel="0" collapsed="false">
      <c r="B43" s="3" t="s">
        <v>193</v>
      </c>
      <c r="D43" s="25" t="n">
        <f aca="false">IFERROR(IRR(C40:AI40),IFERROR(IRR(C40:AI40,-0.2),"n.m."))</f>
        <v>-0.035849404861348</v>
      </c>
    </row>
    <row r="44" customFormat="false" ht="15" hidden="false" customHeight="false" outlineLevel="0" collapsed="false">
      <c r="B44" s="2" t="s">
        <v>194</v>
      </c>
      <c r="D44" s="14" t="n">
        <f aca="false">SUMPRODUCT(D33:AI33,D39:AI39)</f>
        <v>2013687749.81019</v>
      </c>
    </row>
    <row r="47" customFormat="false" ht="15" hidden="false" customHeight="false" outlineLevel="0" collapsed="false">
      <c r="B47" s="3" t="s">
        <v>195</v>
      </c>
    </row>
    <row r="48" customFormat="false" ht="15" hidden="false" customHeight="false" outlineLevel="0" collapsed="false">
      <c r="B48" s="2" t="s">
        <v>160</v>
      </c>
      <c r="D48" s="6" t="n">
        <v>1</v>
      </c>
      <c r="E48" s="6" t="n">
        <v>0</v>
      </c>
      <c r="F48" s="6" t="n">
        <v>0</v>
      </c>
      <c r="G48" s="6" t="n">
        <v>0</v>
      </c>
    </row>
    <row r="49" customFormat="false" ht="15" hidden="false" customHeight="false" outlineLevel="0" collapsed="false">
      <c r="B49" s="2" t="s">
        <v>161</v>
      </c>
      <c r="D49" s="15" t="n">
        <f aca="false">IF($D$48=1,Inputs!$C$10,Inputs!$C$8)</f>
        <v>2056</v>
      </c>
      <c r="E49" s="15" t="n">
        <f aca="false">IF($D$48=1,Inputs!$C$11,Inputs!$C$9)</f>
        <v>2058</v>
      </c>
      <c r="F49" s="15" t="n">
        <f aca="false">MAX(D49:E49)</f>
        <v>2058</v>
      </c>
    </row>
    <row r="51" customFormat="false" ht="15" hidden="false" customHeight="false" outlineLevel="0" collapsed="false">
      <c r="B51" s="2" t="s">
        <v>149</v>
      </c>
      <c r="C51" s="15" t="n">
        <v>2026</v>
      </c>
      <c r="D51" s="15" t="n">
        <v>2027</v>
      </c>
      <c r="E51" s="15" t="n">
        <v>2028</v>
      </c>
      <c r="F51" s="15" t="n">
        <v>2029</v>
      </c>
      <c r="G51" s="15" t="n">
        <v>2030</v>
      </c>
      <c r="H51" s="15" t="n">
        <v>2031</v>
      </c>
      <c r="I51" s="15" t="n">
        <v>2032</v>
      </c>
      <c r="J51" s="15" t="n">
        <v>2033</v>
      </c>
      <c r="K51" s="15" t="n">
        <v>2034</v>
      </c>
      <c r="L51" s="15" t="n">
        <v>2035</v>
      </c>
      <c r="M51" s="15" t="n">
        <v>2036</v>
      </c>
      <c r="N51" s="15" t="n">
        <v>2037</v>
      </c>
      <c r="O51" s="15" t="n">
        <v>2038</v>
      </c>
      <c r="P51" s="15" t="n">
        <v>2039</v>
      </c>
      <c r="Q51" s="15" t="n">
        <v>2040</v>
      </c>
      <c r="R51" s="15" t="n">
        <v>2041</v>
      </c>
      <c r="S51" s="15" t="n">
        <v>2042</v>
      </c>
      <c r="T51" s="15" t="n">
        <v>2043</v>
      </c>
      <c r="U51" s="15" t="n">
        <v>2044</v>
      </c>
      <c r="V51" s="15" t="n">
        <v>2045</v>
      </c>
      <c r="W51" s="15" t="n">
        <v>2046</v>
      </c>
      <c r="X51" s="15" t="n">
        <v>2047</v>
      </c>
      <c r="Y51" s="15" t="n">
        <v>2048</v>
      </c>
      <c r="Z51" s="15" t="n">
        <v>2049</v>
      </c>
      <c r="AA51" s="15" t="n">
        <v>2050</v>
      </c>
      <c r="AB51" s="15" t="n">
        <v>2051</v>
      </c>
      <c r="AC51" s="15" t="n">
        <v>2052</v>
      </c>
      <c r="AD51" s="15" t="n">
        <v>2053</v>
      </c>
      <c r="AE51" s="15" t="n">
        <v>2054</v>
      </c>
      <c r="AF51" s="15" t="n">
        <v>2055</v>
      </c>
      <c r="AG51" s="15" t="n">
        <v>2056</v>
      </c>
      <c r="AH51" s="15" t="n">
        <v>2057</v>
      </c>
      <c r="AI51" s="15" t="n">
        <v>2058</v>
      </c>
    </row>
    <row r="52" customFormat="false" ht="15" hidden="false" customHeight="false" outlineLevel="0" collapsed="false">
      <c r="B52" s="2" t="s">
        <v>162</v>
      </c>
      <c r="D52" s="14" t="n">
        <f aca="false">IF(D$51&lt;=$D$49,1,0)</f>
        <v>1</v>
      </c>
      <c r="E52" s="14" t="n">
        <f aca="false">IF(E$51&lt;=$D$49,1,0)</f>
        <v>1</v>
      </c>
      <c r="F52" s="14" t="n">
        <f aca="false">IF(F$51&lt;=$D$49,1,0)</f>
        <v>1</v>
      </c>
      <c r="G52" s="14" t="n">
        <f aca="false">IF(G$51&lt;=$D$49,1,0)</f>
        <v>1</v>
      </c>
      <c r="H52" s="14" t="n">
        <f aca="false">IF(H$51&lt;=$D$49,1,0)</f>
        <v>1</v>
      </c>
      <c r="I52" s="14" t="n">
        <f aca="false">IF(I$51&lt;=$D$49,1,0)</f>
        <v>1</v>
      </c>
      <c r="J52" s="14" t="n">
        <f aca="false">IF(J$51&lt;=$D$49,1,0)</f>
        <v>1</v>
      </c>
      <c r="K52" s="14" t="n">
        <f aca="false">IF(K$51&lt;=$D$49,1,0)</f>
        <v>1</v>
      </c>
      <c r="L52" s="14" t="n">
        <f aca="false">IF(L$51&lt;=$D$49,1,0)</f>
        <v>1</v>
      </c>
      <c r="M52" s="14" t="n">
        <f aca="false">IF(M$51&lt;=$D$49,1,0)</f>
        <v>1</v>
      </c>
      <c r="N52" s="14" t="n">
        <f aca="false">IF(N$51&lt;=$D$49,1,0)</f>
        <v>1</v>
      </c>
      <c r="O52" s="14" t="n">
        <f aca="false">IF(O$51&lt;=$D$49,1,0)</f>
        <v>1</v>
      </c>
      <c r="P52" s="14" t="n">
        <f aca="false">IF(P$51&lt;=$D$49,1,0)</f>
        <v>1</v>
      </c>
      <c r="Q52" s="14" t="n">
        <f aca="false">IF(Q$51&lt;=$D$49,1,0)</f>
        <v>1</v>
      </c>
      <c r="R52" s="14" t="n">
        <f aca="false">IF(R$51&lt;=$D$49,1,0)</f>
        <v>1</v>
      </c>
      <c r="S52" s="14" t="n">
        <f aca="false">IF(S$51&lt;=$D$49,1,0)</f>
        <v>1</v>
      </c>
      <c r="T52" s="14" t="n">
        <f aca="false">IF(T$51&lt;=$D$49,1,0)</f>
        <v>1</v>
      </c>
      <c r="U52" s="14" t="n">
        <f aca="false">IF(U$51&lt;=$D$49,1,0)</f>
        <v>1</v>
      </c>
      <c r="V52" s="14" t="n">
        <f aca="false">IF(V$51&lt;=$D$49,1,0)</f>
        <v>1</v>
      </c>
      <c r="W52" s="14" t="n">
        <f aca="false">IF(W$51&lt;=$D$49,1,0)</f>
        <v>1</v>
      </c>
      <c r="X52" s="14" t="n">
        <f aca="false">IF(X$51&lt;=$D$49,1,0)</f>
        <v>1</v>
      </c>
      <c r="Y52" s="14" t="n">
        <f aca="false">IF(Y$51&lt;=$D$49,1,0)</f>
        <v>1</v>
      </c>
      <c r="Z52" s="14" t="n">
        <f aca="false">IF(Z$51&lt;=$D$49,1,0)</f>
        <v>1</v>
      </c>
      <c r="AA52" s="14" t="n">
        <f aca="false">IF(AA$51&lt;=$D$49,1,0)</f>
        <v>1</v>
      </c>
      <c r="AB52" s="14" t="n">
        <f aca="false">IF(AB$51&lt;=$D$49,1,0)</f>
        <v>1</v>
      </c>
      <c r="AC52" s="14" t="n">
        <f aca="false">IF(AC$51&lt;=$D$49,1,0)</f>
        <v>1</v>
      </c>
      <c r="AD52" s="14" t="n">
        <f aca="false">IF(AD$51&lt;=$D$49,1,0)</f>
        <v>1</v>
      </c>
      <c r="AE52" s="14" t="n">
        <f aca="false">IF(AE$51&lt;=$D$49,1,0)</f>
        <v>1</v>
      </c>
      <c r="AF52" s="14" t="n">
        <f aca="false">IF(AF$51&lt;=$D$49,1,0)</f>
        <v>1</v>
      </c>
      <c r="AG52" s="14" t="n">
        <f aca="false">IF(AG$51&lt;=$D$49,1,0)</f>
        <v>1</v>
      </c>
      <c r="AH52" s="14" t="n">
        <f aca="false">IF(AH$51&lt;=$D$49,1,0)</f>
        <v>0</v>
      </c>
      <c r="AI52" s="14" t="n">
        <f aca="false">IF(AI$51&lt;=$D$49,1,0)</f>
        <v>0</v>
      </c>
    </row>
    <row r="53" customFormat="false" ht="15" hidden="false" customHeight="false" outlineLevel="0" collapsed="false">
      <c r="B53" s="2" t="s">
        <v>163</v>
      </c>
      <c r="D53" s="14" t="n">
        <f aca="false">IF(D$51&lt;=$E$49,1,0)</f>
        <v>1</v>
      </c>
      <c r="E53" s="14" t="n">
        <f aca="false">IF(E$51&lt;=$E$49,1,0)</f>
        <v>1</v>
      </c>
      <c r="F53" s="14" t="n">
        <f aca="false">IF(F$51&lt;=$E$49,1,0)</f>
        <v>1</v>
      </c>
      <c r="G53" s="14" t="n">
        <f aca="false">IF(G$51&lt;=$E$49,1,0)</f>
        <v>1</v>
      </c>
      <c r="H53" s="14" t="n">
        <f aca="false">IF(H$51&lt;=$E$49,1,0)</f>
        <v>1</v>
      </c>
      <c r="I53" s="14" t="n">
        <f aca="false">IF(I$51&lt;=$E$49,1,0)</f>
        <v>1</v>
      </c>
      <c r="J53" s="14" t="n">
        <f aca="false">IF(J$51&lt;=$E$49,1,0)</f>
        <v>1</v>
      </c>
      <c r="K53" s="14" t="n">
        <f aca="false">IF(K$51&lt;=$E$49,1,0)</f>
        <v>1</v>
      </c>
      <c r="L53" s="14" t="n">
        <f aca="false">IF(L$51&lt;=$E$49,1,0)</f>
        <v>1</v>
      </c>
      <c r="M53" s="14" t="n">
        <f aca="false">IF(M$51&lt;=$E$49,1,0)</f>
        <v>1</v>
      </c>
      <c r="N53" s="14" t="n">
        <f aca="false">IF(N$51&lt;=$E$49,1,0)</f>
        <v>1</v>
      </c>
      <c r="O53" s="14" t="n">
        <f aca="false">IF(O$51&lt;=$E$49,1,0)</f>
        <v>1</v>
      </c>
      <c r="P53" s="14" t="n">
        <f aca="false">IF(P$51&lt;=$E$49,1,0)</f>
        <v>1</v>
      </c>
      <c r="Q53" s="14" t="n">
        <f aca="false">IF(Q$51&lt;=$E$49,1,0)</f>
        <v>1</v>
      </c>
      <c r="R53" s="14" t="n">
        <f aca="false">IF(R$51&lt;=$E$49,1,0)</f>
        <v>1</v>
      </c>
      <c r="S53" s="14" t="n">
        <f aca="false">IF(S$51&lt;=$E$49,1,0)</f>
        <v>1</v>
      </c>
      <c r="T53" s="14" t="n">
        <f aca="false">IF(T$51&lt;=$E$49,1,0)</f>
        <v>1</v>
      </c>
      <c r="U53" s="14" t="n">
        <f aca="false">IF(U$51&lt;=$E$49,1,0)</f>
        <v>1</v>
      </c>
      <c r="V53" s="14" t="n">
        <f aca="false">IF(V$51&lt;=$E$49,1,0)</f>
        <v>1</v>
      </c>
      <c r="W53" s="14" t="n">
        <f aca="false">IF(W$51&lt;=$E$49,1,0)</f>
        <v>1</v>
      </c>
      <c r="X53" s="14" t="n">
        <f aca="false">IF(X$51&lt;=$E$49,1,0)</f>
        <v>1</v>
      </c>
      <c r="Y53" s="14" t="n">
        <f aca="false">IF(Y$51&lt;=$E$49,1,0)</f>
        <v>1</v>
      </c>
      <c r="Z53" s="14" t="n">
        <f aca="false">IF(Z$51&lt;=$E$49,1,0)</f>
        <v>1</v>
      </c>
      <c r="AA53" s="14" t="n">
        <f aca="false">IF(AA$51&lt;=$E$49,1,0)</f>
        <v>1</v>
      </c>
      <c r="AB53" s="14" t="n">
        <f aca="false">IF(AB$51&lt;=$E$49,1,0)</f>
        <v>1</v>
      </c>
      <c r="AC53" s="14" t="n">
        <f aca="false">IF(AC$51&lt;=$E$49,1,0)</f>
        <v>1</v>
      </c>
      <c r="AD53" s="14" t="n">
        <f aca="false">IF(AD$51&lt;=$E$49,1,0)</f>
        <v>1</v>
      </c>
      <c r="AE53" s="14" t="n">
        <f aca="false">IF(AE$51&lt;=$E$49,1,0)</f>
        <v>1</v>
      </c>
      <c r="AF53" s="14" t="n">
        <f aca="false">IF(AF$51&lt;=$E$49,1,0)</f>
        <v>1</v>
      </c>
      <c r="AG53" s="14" t="n">
        <f aca="false">IF(AG$51&lt;=$E$49,1,0)</f>
        <v>1</v>
      </c>
      <c r="AH53" s="14" t="n">
        <f aca="false">IF(AH$51&lt;=$E$49,1,0)</f>
        <v>1</v>
      </c>
      <c r="AI53" s="14" t="n">
        <f aca="false">IF(AI$51&lt;=$E$49,1,0)</f>
        <v>1</v>
      </c>
    </row>
    <row r="54" customFormat="false" ht="15" hidden="false" customHeight="false" outlineLevel="0" collapsed="false">
      <c r="B54" s="2" t="s">
        <v>164</v>
      </c>
      <c r="D54" s="14" t="n">
        <f aca="false">D52+D53</f>
        <v>2</v>
      </c>
      <c r="E54" s="14" t="n">
        <f aca="false">E52+E53</f>
        <v>2</v>
      </c>
      <c r="F54" s="14" t="n">
        <f aca="false">F52+F53</f>
        <v>2</v>
      </c>
      <c r="G54" s="14" t="n">
        <f aca="false">G52+G53</f>
        <v>2</v>
      </c>
      <c r="H54" s="14" t="n">
        <f aca="false">H52+H53</f>
        <v>2</v>
      </c>
      <c r="I54" s="14" t="n">
        <f aca="false">I52+I53</f>
        <v>2</v>
      </c>
      <c r="J54" s="14" t="n">
        <f aca="false">J52+J53</f>
        <v>2</v>
      </c>
      <c r="K54" s="14" t="n">
        <f aca="false">K52+K53</f>
        <v>2</v>
      </c>
      <c r="L54" s="14" t="n">
        <f aca="false">L52+L53</f>
        <v>2</v>
      </c>
      <c r="M54" s="14" t="n">
        <f aca="false">M52+M53</f>
        <v>2</v>
      </c>
      <c r="N54" s="14" t="n">
        <f aca="false">N52+N53</f>
        <v>2</v>
      </c>
      <c r="O54" s="14" t="n">
        <f aca="false">O52+O53</f>
        <v>2</v>
      </c>
      <c r="P54" s="14" t="n">
        <f aca="false">P52+P53</f>
        <v>2</v>
      </c>
      <c r="Q54" s="14" t="n">
        <f aca="false">Q52+Q53</f>
        <v>2</v>
      </c>
      <c r="R54" s="14" t="n">
        <f aca="false">R52+R53</f>
        <v>2</v>
      </c>
      <c r="S54" s="14" t="n">
        <f aca="false">S52+S53</f>
        <v>2</v>
      </c>
      <c r="T54" s="14" t="n">
        <f aca="false">T52+T53</f>
        <v>2</v>
      </c>
      <c r="U54" s="14" t="n">
        <f aca="false">U52+U53</f>
        <v>2</v>
      </c>
      <c r="V54" s="14" t="n">
        <f aca="false">V52+V53</f>
        <v>2</v>
      </c>
      <c r="W54" s="14" t="n">
        <f aca="false">W52+W53</f>
        <v>2</v>
      </c>
      <c r="X54" s="14" t="n">
        <f aca="false">X52+X53</f>
        <v>2</v>
      </c>
      <c r="Y54" s="14" t="n">
        <f aca="false">Y52+Y53</f>
        <v>2</v>
      </c>
      <c r="Z54" s="14" t="n">
        <f aca="false">Z52+Z53</f>
        <v>2</v>
      </c>
      <c r="AA54" s="14" t="n">
        <f aca="false">AA52+AA53</f>
        <v>2</v>
      </c>
      <c r="AB54" s="14" t="n">
        <f aca="false">AB52+AB53</f>
        <v>2</v>
      </c>
      <c r="AC54" s="14" t="n">
        <f aca="false">AC52+AC53</f>
        <v>2</v>
      </c>
      <c r="AD54" s="14" t="n">
        <f aca="false">AD52+AD53</f>
        <v>2</v>
      </c>
      <c r="AE54" s="14" t="n">
        <f aca="false">AE52+AE53</f>
        <v>2</v>
      </c>
      <c r="AF54" s="14" t="n">
        <f aca="false">AF52+AF53</f>
        <v>2</v>
      </c>
      <c r="AG54" s="14" t="n">
        <f aca="false">AG52+AG53</f>
        <v>2</v>
      </c>
      <c r="AH54" s="14" t="n">
        <f aca="false">AH52+AH53</f>
        <v>1</v>
      </c>
      <c r="AI54" s="14" t="n">
        <f aca="false">AI52+AI53</f>
        <v>1</v>
      </c>
    </row>
    <row r="55" customFormat="false" ht="15" hidden="false" customHeight="false" outlineLevel="0" collapsed="false">
      <c r="B55" s="2" t="s">
        <v>165</v>
      </c>
      <c r="D55" s="14" t="n">
        <f aca="false">IF(AND($F$48=1,D$51&gt;=Inputs!$C$48),1,0)</f>
        <v>0</v>
      </c>
      <c r="E55" s="14" t="n">
        <f aca="false">IF(AND($F$48=1,E$51&gt;=Inputs!$C$48),1,0)</f>
        <v>0</v>
      </c>
      <c r="F55" s="14" t="n">
        <f aca="false">IF(AND($F$48=1,F$51&gt;=Inputs!$C$48),1,0)</f>
        <v>0</v>
      </c>
      <c r="G55" s="14" t="n">
        <f aca="false">IF(AND($F$48=1,G$51&gt;=Inputs!$C$48),1,0)</f>
        <v>0</v>
      </c>
      <c r="H55" s="14" t="n">
        <f aca="false">IF(AND($F$48=1,H$51&gt;=Inputs!$C$48),1,0)</f>
        <v>0</v>
      </c>
      <c r="I55" s="14" t="n">
        <f aca="false">IF(AND($F$48=1,I$51&gt;=Inputs!$C$48),1,0)</f>
        <v>0</v>
      </c>
      <c r="J55" s="14" t="n">
        <f aca="false">IF(AND($F$48=1,J$51&gt;=Inputs!$C$48),1,0)</f>
        <v>0</v>
      </c>
      <c r="K55" s="14" t="n">
        <f aca="false">IF(AND($F$48=1,K$51&gt;=Inputs!$C$48),1,0)</f>
        <v>0</v>
      </c>
      <c r="L55" s="14" t="n">
        <f aca="false">IF(AND($F$48=1,L$51&gt;=Inputs!$C$48),1,0)</f>
        <v>0</v>
      </c>
      <c r="M55" s="14" t="n">
        <f aca="false">IF(AND($F$48=1,M$51&gt;=Inputs!$C$48),1,0)</f>
        <v>0</v>
      </c>
      <c r="N55" s="14" t="n">
        <f aca="false">IF(AND($F$48=1,N$51&gt;=Inputs!$C$48),1,0)</f>
        <v>0</v>
      </c>
      <c r="O55" s="14" t="n">
        <f aca="false">IF(AND($F$48=1,O$51&gt;=Inputs!$C$48),1,0)</f>
        <v>0</v>
      </c>
      <c r="P55" s="14" t="n">
        <f aca="false">IF(AND($F$48=1,P$51&gt;=Inputs!$C$48),1,0)</f>
        <v>0</v>
      </c>
      <c r="Q55" s="14" t="n">
        <f aca="false">IF(AND($F$48=1,Q$51&gt;=Inputs!$C$48),1,0)</f>
        <v>0</v>
      </c>
      <c r="R55" s="14" t="n">
        <f aca="false">IF(AND($F$48=1,R$51&gt;=Inputs!$C$48),1,0)</f>
        <v>0</v>
      </c>
      <c r="S55" s="14" t="n">
        <f aca="false">IF(AND($F$48=1,S$51&gt;=Inputs!$C$48),1,0)</f>
        <v>0</v>
      </c>
      <c r="T55" s="14" t="n">
        <f aca="false">IF(AND($F$48=1,T$51&gt;=Inputs!$C$48),1,0)</f>
        <v>0</v>
      </c>
      <c r="U55" s="14" t="n">
        <f aca="false">IF(AND($F$48=1,U$51&gt;=Inputs!$C$48),1,0)</f>
        <v>0</v>
      </c>
      <c r="V55" s="14" t="n">
        <f aca="false">IF(AND($F$48=1,V$51&gt;=Inputs!$C$48),1,0)</f>
        <v>0</v>
      </c>
      <c r="W55" s="14" t="n">
        <f aca="false">IF(AND($F$48=1,W$51&gt;=Inputs!$C$48),1,0)</f>
        <v>0</v>
      </c>
      <c r="X55" s="14" t="n">
        <f aca="false">IF(AND($F$48=1,X$51&gt;=Inputs!$C$48),1,0)</f>
        <v>0</v>
      </c>
      <c r="Y55" s="14" t="n">
        <f aca="false">IF(AND($F$48=1,Y$51&gt;=Inputs!$C$48),1,0)</f>
        <v>0</v>
      </c>
      <c r="Z55" s="14" t="n">
        <f aca="false">IF(AND($F$48=1,Z$51&gt;=Inputs!$C$48),1,0)</f>
        <v>0</v>
      </c>
      <c r="AA55" s="14" t="n">
        <f aca="false">IF(AND($F$48=1,AA$51&gt;=Inputs!$C$48),1,0)</f>
        <v>0</v>
      </c>
      <c r="AB55" s="14" t="n">
        <f aca="false">IF(AND($F$48=1,AB$51&gt;=Inputs!$C$48),1,0)</f>
        <v>0</v>
      </c>
      <c r="AC55" s="14" t="n">
        <f aca="false">IF(AND($F$48=1,AC$51&gt;=Inputs!$C$48),1,0)</f>
        <v>0</v>
      </c>
      <c r="AD55" s="14" t="n">
        <f aca="false">IF(AND($F$48=1,AD$51&gt;=Inputs!$C$48),1,0)</f>
        <v>0</v>
      </c>
      <c r="AE55" s="14" t="n">
        <f aca="false">IF(AND($F$48=1,AE$51&gt;=Inputs!$C$48),1,0)</f>
        <v>0</v>
      </c>
      <c r="AF55" s="14" t="n">
        <f aca="false">IF(AND($F$48=1,AF$51&gt;=Inputs!$C$48),1,0)</f>
        <v>0</v>
      </c>
      <c r="AG55" s="14" t="n">
        <f aca="false">IF(AND($F$48=1,AG$51&gt;=Inputs!$C$48),1,0)</f>
        <v>0</v>
      </c>
      <c r="AH55" s="14" t="n">
        <f aca="false">IF(AND($F$48=1,AH$51&gt;=Inputs!$C$48),1,0)</f>
        <v>0</v>
      </c>
      <c r="AI55" s="14" t="n">
        <f aca="false">IF(AND($F$48=1,AI$51&gt;=Inputs!$C$48),1,0)</f>
        <v>0</v>
      </c>
    </row>
    <row r="56" customFormat="false" ht="15" hidden="false" customHeight="false" outlineLevel="0" collapsed="false">
      <c r="B56" s="2" t="s">
        <v>93</v>
      </c>
      <c r="D56" s="21" t="n">
        <f aca="false">D54*Inputs!$C$6*(1+Inputs!$C$44*D55)</f>
        <v>2240</v>
      </c>
      <c r="E56" s="21" t="n">
        <f aca="false">E54*Inputs!$C$6*(1+Inputs!$C$44*E55)</f>
        <v>2240</v>
      </c>
      <c r="F56" s="21" t="n">
        <f aca="false">F54*Inputs!$C$6*(1+Inputs!$C$44*F55)</f>
        <v>2240</v>
      </c>
      <c r="G56" s="21" t="n">
        <f aca="false">G54*Inputs!$C$6*(1+Inputs!$C$44*G55)</f>
        <v>2240</v>
      </c>
      <c r="H56" s="21" t="n">
        <f aca="false">H54*Inputs!$C$6*(1+Inputs!$C$44*H55)</f>
        <v>2240</v>
      </c>
      <c r="I56" s="21" t="n">
        <f aca="false">I54*Inputs!$C$6*(1+Inputs!$C$44*I55)</f>
        <v>2240</v>
      </c>
      <c r="J56" s="21" t="n">
        <f aca="false">J54*Inputs!$C$6*(1+Inputs!$C$44*J55)</f>
        <v>2240</v>
      </c>
      <c r="K56" s="21" t="n">
        <f aca="false">K54*Inputs!$C$6*(1+Inputs!$C$44*K55)</f>
        <v>2240</v>
      </c>
      <c r="L56" s="21" t="n">
        <f aca="false">L54*Inputs!$C$6*(1+Inputs!$C$44*L55)</f>
        <v>2240</v>
      </c>
      <c r="M56" s="21" t="n">
        <f aca="false">M54*Inputs!$C$6*(1+Inputs!$C$44*M55)</f>
        <v>2240</v>
      </c>
      <c r="N56" s="21" t="n">
        <f aca="false">N54*Inputs!$C$6*(1+Inputs!$C$44*N55)</f>
        <v>2240</v>
      </c>
      <c r="O56" s="21" t="n">
        <f aca="false">O54*Inputs!$C$6*(1+Inputs!$C$44*O55)</f>
        <v>2240</v>
      </c>
      <c r="P56" s="21" t="n">
        <f aca="false">P54*Inputs!$C$6*(1+Inputs!$C$44*P55)</f>
        <v>2240</v>
      </c>
      <c r="Q56" s="21" t="n">
        <f aca="false">Q54*Inputs!$C$6*(1+Inputs!$C$44*Q55)</f>
        <v>2240</v>
      </c>
      <c r="R56" s="21" t="n">
        <f aca="false">R54*Inputs!$C$6*(1+Inputs!$C$44*R55)</f>
        <v>2240</v>
      </c>
      <c r="S56" s="21" t="n">
        <f aca="false">S54*Inputs!$C$6*(1+Inputs!$C$44*S55)</f>
        <v>2240</v>
      </c>
      <c r="T56" s="21" t="n">
        <f aca="false">T54*Inputs!$C$6*(1+Inputs!$C$44*T55)</f>
        <v>2240</v>
      </c>
      <c r="U56" s="21" t="n">
        <f aca="false">U54*Inputs!$C$6*(1+Inputs!$C$44*U55)</f>
        <v>2240</v>
      </c>
      <c r="V56" s="21" t="n">
        <f aca="false">V54*Inputs!$C$6*(1+Inputs!$C$44*V55)</f>
        <v>2240</v>
      </c>
      <c r="W56" s="21" t="n">
        <f aca="false">W54*Inputs!$C$6*(1+Inputs!$C$44*W55)</f>
        <v>2240</v>
      </c>
      <c r="X56" s="21" t="n">
        <f aca="false">X54*Inputs!$C$6*(1+Inputs!$C$44*X55)</f>
        <v>2240</v>
      </c>
      <c r="Y56" s="21" t="n">
        <f aca="false">Y54*Inputs!$C$6*(1+Inputs!$C$44*Y55)</f>
        <v>2240</v>
      </c>
      <c r="Z56" s="21" t="n">
        <f aca="false">Z54*Inputs!$C$6*(1+Inputs!$C$44*Z55)</f>
        <v>2240</v>
      </c>
      <c r="AA56" s="21" t="n">
        <f aca="false">AA54*Inputs!$C$6*(1+Inputs!$C$44*AA55)</f>
        <v>2240</v>
      </c>
      <c r="AB56" s="21" t="n">
        <f aca="false">AB54*Inputs!$C$6*(1+Inputs!$C$44*AB55)</f>
        <v>2240</v>
      </c>
      <c r="AC56" s="21" t="n">
        <f aca="false">AC54*Inputs!$C$6*(1+Inputs!$C$44*AC55)</f>
        <v>2240</v>
      </c>
      <c r="AD56" s="21" t="n">
        <f aca="false">AD54*Inputs!$C$6*(1+Inputs!$C$44*AD55)</f>
        <v>2240</v>
      </c>
      <c r="AE56" s="21" t="n">
        <f aca="false">AE54*Inputs!$C$6*(1+Inputs!$C$44*AE55)</f>
        <v>2240</v>
      </c>
      <c r="AF56" s="21" t="n">
        <f aca="false">AF54*Inputs!$C$6*(1+Inputs!$C$44*AF55)</f>
        <v>2240</v>
      </c>
      <c r="AG56" s="21" t="n">
        <f aca="false">AG54*Inputs!$C$6*(1+Inputs!$C$44*AG55)</f>
        <v>2240</v>
      </c>
      <c r="AH56" s="21" t="n">
        <f aca="false">AH54*Inputs!$C$6*(1+Inputs!$C$44*AH55)</f>
        <v>1120</v>
      </c>
      <c r="AI56" s="21" t="n">
        <f aca="false">AI54*Inputs!$C$6*(1+Inputs!$C$44*AI55)</f>
        <v>1120</v>
      </c>
    </row>
    <row r="57" customFormat="false" ht="15" hidden="false" customHeight="false" outlineLevel="0" collapsed="false">
      <c r="B57" s="2" t="s">
        <v>166</v>
      </c>
      <c r="D57" s="14" t="n">
        <f aca="false">D56*8760*Inputs!$C$7</f>
        <v>18052608</v>
      </c>
      <c r="E57" s="14" t="n">
        <f aca="false">E56*8760*Inputs!$C$7</f>
        <v>18052608</v>
      </c>
      <c r="F57" s="14" t="n">
        <f aca="false">F56*8760*Inputs!$C$7</f>
        <v>18052608</v>
      </c>
      <c r="G57" s="14" t="n">
        <f aca="false">G56*8760*Inputs!$C$7</f>
        <v>18052608</v>
      </c>
      <c r="H57" s="14" t="n">
        <f aca="false">H56*8760*Inputs!$C$7</f>
        <v>18052608</v>
      </c>
      <c r="I57" s="14" t="n">
        <f aca="false">I56*8760*Inputs!$C$7</f>
        <v>18052608</v>
      </c>
      <c r="J57" s="14" t="n">
        <f aca="false">J56*8760*Inputs!$C$7</f>
        <v>18052608</v>
      </c>
      <c r="K57" s="14" t="n">
        <f aca="false">K56*8760*Inputs!$C$7</f>
        <v>18052608</v>
      </c>
      <c r="L57" s="14" t="n">
        <f aca="false">L56*8760*Inputs!$C$7</f>
        <v>18052608</v>
      </c>
      <c r="M57" s="14" t="n">
        <f aca="false">M56*8760*Inputs!$C$7</f>
        <v>18052608</v>
      </c>
      <c r="N57" s="14" t="n">
        <f aca="false">N56*8760*Inputs!$C$7</f>
        <v>18052608</v>
      </c>
      <c r="O57" s="14" t="n">
        <f aca="false">O56*8760*Inputs!$C$7</f>
        <v>18052608</v>
      </c>
      <c r="P57" s="14" t="n">
        <f aca="false">P56*8760*Inputs!$C$7</f>
        <v>18052608</v>
      </c>
      <c r="Q57" s="14" t="n">
        <f aca="false">Q56*8760*Inputs!$C$7</f>
        <v>18052608</v>
      </c>
      <c r="R57" s="14" t="n">
        <f aca="false">R56*8760*Inputs!$C$7</f>
        <v>18052608</v>
      </c>
      <c r="S57" s="14" t="n">
        <f aca="false">S56*8760*Inputs!$C$7</f>
        <v>18052608</v>
      </c>
      <c r="T57" s="14" t="n">
        <f aca="false">T56*8760*Inputs!$C$7</f>
        <v>18052608</v>
      </c>
      <c r="U57" s="14" t="n">
        <f aca="false">U56*8760*Inputs!$C$7</f>
        <v>18052608</v>
      </c>
      <c r="V57" s="14" t="n">
        <f aca="false">V56*8760*Inputs!$C$7</f>
        <v>18052608</v>
      </c>
      <c r="W57" s="14" t="n">
        <f aca="false">W56*8760*Inputs!$C$7</f>
        <v>18052608</v>
      </c>
      <c r="X57" s="14" t="n">
        <f aca="false">X56*8760*Inputs!$C$7</f>
        <v>18052608</v>
      </c>
      <c r="Y57" s="14" t="n">
        <f aca="false">Y56*8760*Inputs!$C$7</f>
        <v>18052608</v>
      </c>
      <c r="Z57" s="14" t="n">
        <f aca="false">Z56*8760*Inputs!$C$7</f>
        <v>18052608</v>
      </c>
      <c r="AA57" s="14" t="n">
        <f aca="false">AA56*8760*Inputs!$C$7</f>
        <v>18052608</v>
      </c>
      <c r="AB57" s="14" t="n">
        <f aca="false">AB56*8760*Inputs!$C$7</f>
        <v>18052608</v>
      </c>
      <c r="AC57" s="14" t="n">
        <f aca="false">AC56*8760*Inputs!$C$7</f>
        <v>18052608</v>
      </c>
      <c r="AD57" s="14" t="n">
        <f aca="false">AD56*8760*Inputs!$C$7</f>
        <v>18052608</v>
      </c>
      <c r="AE57" s="14" t="n">
        <f aca="false">AE56*8760*Inputs!$C$7</f>
        <v>18052608</v>
      </c>
      <c r="AF57" s="14" t="n">
        <f aca="false">AF56*8760*Inputs!$C$7</f>
        <v>18052608</v>
      </c>
      <c r="AG57" s="14" t="n">
        <f aca="false">AG56*8760*Inputs!$C$7</f>
        <v>18052608</v>
      </c>
      <c r="AH57" s="14" t="n">
        <f aca="false">AH56*8760*Inputs!$C$7</f>
        <v>9026304</v>
      </c>
      <c r="AI57" s="14" t="n">
        <f aca="false">AI56*8760*Inputs!$C$7</f>
        <v>9026304</v>
      </c>
    </row>
    <row r="58" customFormat="false" ht="15" hidden="false" customHeight="false" outlineLevel="0" collapsed="false">
      <c r="B58" s="2" t="s">
        <v>167</v>
      </c>
      <c r="D58" s="13" t="n">
        <f aca="false">Inputs!$C$21*(1+Inputs!$C$22)^(D$51-2027)*(1+Inputs!$C$23)</f>
        <v>50</v>
      </c>
      <c r="E58" s="13" t="n">
        <f aca="false">Inputs!$C$21*(1+Inputs!$C$22)^(E$51-2027)*(1+Inputs!$C$23)</f>
        <v>51</v>
      </c>
      <c r="F58" s="13" t="n">
        <f aca="false">Inputs!$C$21*(1+Inputs!$C$22)^(F$51-2027)*(1+Inputs!$C$23)</f>
        <v>52.02</v>
      </c>
      <c r="G58" s="13" t="n">
        <f aca="false">Inputs!$C$21*(1+Inputs!$C$22)^(G$51-2027)*(1+Inputs!$C$23)</f>
        <v>53.0604</v>
      </c>
      <c r="H58" s="13" t="n">
        <f aca="false">Inputs!$C$21*(1+Inputs!$C$22)^(H$51-2027)*(1+Inputs!$C$23)</f>
        <v>54.121608</v>
      </c>
      <c r="I58" s="13" t="n">
        <f aca="false">Inputs!$C$21*(1+Inputs!$C$22)^(I$51-2027)*(1+Inputs!$C$23)</f>
        <v>55.20404016</v>
      </c>
      <c r="J58" s="13" t="n">
        <f aca="false">Inputs!$C$21*(1+Inputs!$C$22)^(J$51-2027)*(1+Inputs!$C$23)</f>
        <v>56.3081209632</v>
      </c>
      <c r="K58" s="13" t="n">
        <f aca="false">Inputs!$C$21*(1+Inputs!$C$22)^(K$51-2027)*(1+Inputs!$C$23)</f>
        <v>57.434283382464</v>
      </c>
      <c r="L58" s="13" t="n">
        <f aca="false">Inputs!$C$21*(1+Inputs!$C$22)^(L$51-2027)*(1+Inputs!$C$23)</f>
        <v>58.5829690501133</v>
      </c>
      <c r="M58" s="13" t="n">
        <f aca="false">Inputs!$C$21*(1+Inputs!$C$22)^(M$51-2027)*(1+Inputs!$C$23)</f>
        <v>59.7546284311156</v>
      </c>
      <c r="N58" s="13" t="n">
        <f aca="false">Inputs!$C$21*(1+Inputs!$C$22)^(N$51-2027)*(1+Inputs!$C$23)</f>
        <v>60.9497209997379</v>
      </c>
      <c r="O58" s="13" t="n">
        <f aca="false">Inputs!$C$21*(1+Inputs!$C$22)^(O$51-2027)*(1+Inputs!$C$23)</f>
        <v>62.1687154197326</v>
      </c>
      <c r="P58" s="13" t="n">
        <f aca="false">Inputs!$C$21*(1+Inputs!$C$22)^(P$51-2027)*(1+Inputs!$C$23)</f>
        <v>63.4120897281273</v>
      </c>
      <c r="Q58" s="13" t="n">
        <f aca="false">Inputs!$C$21*(1+Inputs!$C$22)^(Q$51-2027)*(1+Inputs!$C$23)</f>
        <v>64.6803315226898</v>
      </c>
      <c r="R58" s="13" t="n">
        <f aca="false">Inputs!$C$21*(1+Inputs!$C$22)^(R$51-2027)*(1+Inputs!$C$23)</f>
        <v>65.9739381531436</v>
      </c>
      <c r="S58" s="13" t="n">
        <f aca="false">Inputs!$C$21*(1+Inputs!$C$22)^(S$51-2027)*(1+Inputs!$C$23)</f>
        <v>67.2934169162065</v>
      </c>
      <c r="T58" s="13" t="n">
        <f aca="false">Inputs!$C$21*(1+Inputs!$C$22)^(T$51-2027)*(1+Inputs!$C$23)</f>
        <v>68.6392852545306</v>
      </c>
      <c r="U58" s="13" t="n">
        <f aca="false">Inputs!$C$21*(1+Inputs!$C$22)^(U$51-2027)*(1+Inputs!$C$23)</f>
        <v>70.0120709596212</v>
      </c>
      <c r="V58" s="13" t="n">
        <f aca="false">Inputs!$C$21*(1+Inputs!$C$22)^(V$51-2027)*(1+Inputs!$C$23)</f>
        <v>71.4123123788137</v>
      </c>
      <c r="W58" s="13" t="n">
        <f aca="false">Inputs!$C$21*(1+Inputs!$C$22)^(W$51-2027)*(1+Inputs!$C$23)</f>
        <v>72.8405586263899</v>
      </c>
      <c r="X58" s="13" t="n">
        <f aca="false">Inputs!$C$21*(1+Inputs!$C$22)^(X$51-2027)*(1+Inputs!$C$23)</f>
        <v>74.2973697989177</v>
      </c>
      <c r="Y58" s="13" t="n">
        <f aca="false">Inputs!$C$21*(1+Inputs!$C$22)^(Y$51-2027)*(1+Inputs!$C$23)</f>
        <v>75.7833171948961</v>
      </c>
      <c r="Z58" s="13" t="n">
        <f aca="false">Inputs!$C$21*(1+Inputs!$C$22)^(Z$51-2027)*(1+Inputs!$C$23)</f>
        <v>77.298983538794</v>
      </c>
      <c r="AA58" s="13" t="n">
        <f aca="false">Inputs!$C$21*(1+Inputs!$C$22)^(AA$51-2027)*(1+Inputs!$C$23)</f>
        <v>78.8449632095699</v>
      </c>
      <c r="AB58" s="13" t="n">
        <f aca="false">Inputs!$C$21*(1+Inputs!$C$22)^(AB$51-2027)*(1+Inputs!$C$23)</f>
        <v>80.4218624737613</v>
      </c>
      <c r="AC58" s="13" t="n">
        <f aca="false">Inputs!$C$21*(1+Inputs!$C$22)^(AC$51-2027)*(1+Inputs!$C$23)</f>
        <v>82.0302997232365</v>
      </c>
      <c r="AD58" s="13" t="n">
        <f aca="false">Inputs!$C$21*(1+Inputs!$C$22)^(AD$51-2027)*(1+Inputs!$C$23)</f>
        <v>83.6709057177013</v>
      </c>
      <c r="AE58" s="13" t="n">
        <f aca="false">Inputs!$C$21*(1+Inputs!$C$22)^(AE$51-2027)*(1+Inputs!$C$23)</f>
        <v>85.3443238320553</v>
      </c>
      <c r="AF58" s="13" t="n">
        <f aca="false">Inputs!$C$21*(1+Inputs!$C$22)^(AF$51-2027)*(1+Inputs!$C$23)</f>
        <v>87.0512103086964</v>
      </c>
      <c r="AG58" s="13" t="n">
        <f aca="false">Inputs!$C$21*(1+Inputs!$C$22)^(AG$51-2027)*(1+Inputs!$C$23)</f>
        <v>88.7922345148703</v>
      </c>
      <c r="AH58" s="13" t="n">
        <f aca="false">Inputs!$C$21*(1+Inputs!$C$22)^(AH$51-2027)*(1+Inputs!$C$23)</f>
        <v>90.5680792051677</v>
      </c>
      <c r="AI58" s="13" t="n">
        <f aca="false">Inputs!$C$21*(1+Inputs!$C$22)^(AI$51-2027)*(1+Inputs!$C$23)</f>
        <v>92.3794407892711</v>
      </c>
    </row>
    <row r="59" customFormat="false" ht="15" hidden="false" customHeight="false" outlineLevel="0" collapsed="false">
      <c r="B59" s="2" t="s">
        <v>168</v>
      </c>
      <c r="D59" s="14" t="n">
        <f aca="false">IF(AND($E$48=1,D$51&gt;=Inputs!$C$27,D$51&lt;=Inputs!$C$28),1,0)</f>
        <v>0</v>
      </c>
      <c r="E59" s="14" t="n">
        <f aca="false">IF(AND($E$48=1,E$51&gt;=Inputs!$C$27,E$51&lt;=Inputs!$C$28),1,0)</f>
        <v>0</v>
      </c>
      <c r="F59" s="14" t="n">
        <f aca="false">IF(AND($E$48=1,F$51&gt;=Inputs!$C$27,F$51&lt;=Inputs!$C$28),1,0)</f>
        <v>0</v>
      </c>
      <c r="G59" s="14" t="n">
        <f aca="false">IF(AND($E$48=1,G$51&gt;=Inputs!$C$27,G$51&lt;=Inputs!$C$28),1,0)</f>
        <v>0</v>
      </c>
      <c r="H59" s="14" t="n">
        <f aca="false">IF(AND($E$48=1,H$51&gt;=Inputs!$C$27,H$51&lt;=Inputs!$C$28),1,0)</f>
        <v>0</v>
      </c>
      <c r="I59" s="14" t="n">
        <f aca="false">IF(AND($E$48=1,I$51&gt;=Inputs!$C$27,I$51&lt;=Inputs!$C$28),1,0)</f>
        <v>0</v>
      </c>
      <c r="J59" s="14" t="n">
        <f aca="false">IF(AND($E$48=1,J$51&gt;=Inputs!$C$27,J$51&lt;=Inputs!$C$28),1,0)</f>
        <v>0</v>
      </c>
      <c r="K59" s="14" t="n">
        <f aca="false">IF(AND($E$48=1,K$51&gt;=Inputs!$C$27,K$51&lt;=Inputs!$C$28),1,0)</f>
        <v>0</v>
      </c>
      <c r="L59" s="14" t="n">
        <f aca="false">IF(AND($E$48=1,L$51&gt;=Inputs!$C$27,L$51&lt;=Inputs!$C$28),1,0)</f>
        <v>0</v>
      </c>
      <c r="M59" s="14" t="n">
        <f aca="false">IF(AND($E$48=1,M$51&gt;=Inputs!$C$27,M$51&lt;=Inputs!$C$28),1,0)</f>
        <v>0</v>
      </c>
      <c r="N59" s="14" t="n">
        <f aca="false">IF(AND($E$48=1,N$51&gt;=Inputs!$C$27,N$51&lt;=Inputs!$C$28),1,0)</f>
        <v>0</v>
      </c>
      <c r="O59" s="14" t="n">
        <f aca="false">IF(AND($E$48=1,O$51&gt;=Inputs!$C$27,O$51&lt;=Inputs!$C$28),1,0)</f>
        <v>0</v>
      </c>
      <c r="P59" s="14" t="n">
        <f aca="false">IF(AND($E$48=1,P$51&gt;=Inputs!$C$27,P$51&lt;=Inputs!$C$28),1,0)</f>
        <v>0</v>
      </c>
      <c r="Q59" s="14" t="n">
        <f aca="false">IF(AND($E$48=1,Q$51&gt;=Inputs!$C$27,Q$51&lt;=Inputs!$C$28),1,0)</f>
        <v>0</v>
      </c>
      <c r="R59" s="14" t="n">
        <f aca="false">IF(AND($E$48=1,R$51&gt;=Inputs!$C$27,R$51&lt;=Inputs!$C$28),1,0)</f>
        <v>0</v>
      </c>
      <c r="S59" s="14" t="n">
        <f aca="false">IF(AND($E$48=1,S$51&gt;=Inputs!$C$27,S$51&lt;=Inputs!$C$28),1,0)</f>
        <v>0</v>
      </c>
      <c r="T59" s="14" t="n">
        <f aca="false">IF(AND($E$48=1,T$51&gt;=Inputs!$C$27,T$51&lt;=Inputs!$C$28),1,0)</f>
        <v>0</v>
      </c>
      <c r="U59" s="14" t="n">
        <f aca="false">IF(AND($E$48=1,U$51&gt;=Inputs!$C$27,U$51&lt;=Inputs!$C$28),1,0)</f>
        <v>0</v>
      </c>
      <c r="V59" s="14" t="n">
        <f aca="false">IF(AND($E$48=1,V$51&gt;=Inputs!$C$27,V$51&lt;=Inputs!$C$28),1,0)</f>
        <v>0</v>
      </c>
      <c r="W59" s="14" t="n">
        <f aca="false">IF(AND($E$48=1,W$51&gt;=Inputs!$C$27,W$51&lt;=Inputs!$C$28),1,0)</f>
        <v>0</v>
      </c>
      <c r="X59" s="14" t="n">
        <f aca="false">IF(AND($E$48=1,X$51&gt;=Inputs!$C$27,X$51&lt;=Inputs!$C$28),1,0)</f>
        <v>0</v>
      </c>
      <c r="Y59" s="14" t="n">
        <f aca="false">IF(AND($E$48=1,Y$51&gt;=Inputs!$C$27,Y$51&lt;=Inputs!$C$28),1,0)</f>
        <v>0</v>
      </c>
      <c r="Z59" s="14" t="n">
        <f aca="false">IF(AND($E$48=1,Z$51&gt;=Inputs!$C$27,Z$51&lt;=Inputs!$C$28),1,0)</f>
        <v>0</v>
      </c>
      <c r="AA59" s="14" t="n">
        <f aca="false">IF(AND($E$48=1,AA$51&gt;=Inputs!$C$27,AA$51&lt;=Inputs!$C$28),1,0)</f>
        <v>0</v>
      </c>
      <c r="AB59" s="14" t="n">
        <f aca="false">IF(AND($E$48=1,AB$51&gt;=Inputs!$C$27,AB$51&lt;=Inputs!$C$28),1,0)</f>
        <v>0</v>
      </c>
      <c r="AC59" s="14" t="n">
        <f aca="false">IF(AND($E$48=1,AC$51&gt;=Inputs!$C$27,AC$51&lt;=Inputs!$C$28),1,0)</f>
        <v>0</v>
      </c>
      <c r="AD59" s="14" t="n">
        <f aca="false">IF(AND($E$48=1,AD$51&gt;=Inputs!$C$27,AD$51&lt;=Inputs!$C$28),1,0)</f>
        <v>0</v>
      </c>
      <c r="AE59" s="14" t="n">
        <f aca="false">IF(AND($E$48=1,AE$51&gt;=Inputs!$C$27,AE$51&lt;=Inputs!$C$28),1,0)</f>
        <v>0</v>
      </c>
      <c r="AF59" s="14" t="n">
        <f aca="false">IF(AND($E$48=1,AF$51&gt;=Inputs!$C$27,AF$51&lt;=Inputs!$C$28),1,0)</f>
        <v>0</v>
      </c>
      <c r="AG59" s="14" t="n">
        <f aca="false">IF(AND($E$48=1,AG$51&gt;=Inputs!$C$27,AG$51&lt;=Inputs!$C$28),1,0)</f>
        <v>0</v>
      </c>
      <c r="AH59" s="14" t="n">
        <f aca="false">IF(AND($E$48=1,AH$51&gt;=Inputs!$C$27,AH$51&lt;=Inputs!$C$28),1,0)</f>
        <v>0</v>
      </c>
      <c r="AI59" s="14" t="n">
        <f aca="false">IF(AND($E$48=1,AI$51&gt;=Inputs!$C$27,AI$51&lt;=Inputs!$C$28),1,0)</f>
        <v>0</v>
      </c>
    </row>
    <row r="60" customFormat="false" ht="15" hidden="false" customHeight="false" outlineLevel="0" collapsed="false">
      <c r="B60" s="2" t="s">
        <v>169</v>
      </c>
      <c r="D60" s="21" t="n">
        <f aca="false">IF(D59=1,MIN(Inputs!$C$24+IF(AND($F$48=1,$G$48=1,D$51&gt;=Inputs!$C$48),Inputs!$C$6*2*Inputs!$C$44,0),D56),0)</f>
        <v>0</v>
      </c>
      <c r="E60" s="21" t="n">
        <f aca="false">IF(E59=1,MIN(Inputs!$C$24+IF(AND($F$48=1,$G$48=1,E$51&gt;=Inputs!$C$48),Inputs!$C$6*2*Inputs!$C$44,0),E56),0)</f>
        <v>0</v>
      </c>
      <c r="F60" s="21" t="n">
        <f aca="false">IF(F59=1,MIN(Inputs!$C$24+IF(AND($F$48=1,$G$48=1,F$51&gt;=Inputs!$C$48),Inputs!$C$6*2*Inputs!$C$44,0),F56),0)</f>
        <v>0</v>
      </c>
      <c r="G60" s="21" t="n">
        <f aca="false">IF(G59=1,MIN(Inputs!$C$24+IF(AND($F$48=1,$G$48=1,G$51&gt;=Inputs!$C$48),Inputs!$C$6*2*Inputs!$C$44,0),G56),0)</f>
        <v>0</v>
      </c>
      <c r="H60" s="21" t="n">
        <f aca="false">IF(H59=1,MIN(Inputs!$C$24+IF(AND($F$48=1,$G$48=1,H$51&gt;=Inputs!$C$48),Inputs!$C$6*2*Inputs!$C$44,0),H56),0)</f>
        <v>0</v>
      </c>
      <c r="I60" s="21" t="n">
        <f aca="false">IF(I59=1,MIN(Inputs!$C$24+IF(AND($F$48=1,$G$48=1,I$51&gt;=Inputs!$C$48),Inputs!$C$6*2*Inputs!$C$44,0),I56),0)</f>
        <v>0</v>
      </c>
      <c r="J60" s="21" t="n">
        <f aca="false">IF(J59=1,MIN(Inputs!$C$24+IF(AND($F$48=1,$G$48=1,J$51&gt;=Inputs!$C$48),Inputs!$C$6*2*Inputs!$C$44,0),J56),0)</f>
        <v>0</v>
      </c>
      <c r="K60" s="21" t="n">
        <f aca="false">IF(K59=1,MIN(Inputs!$C$24+IF(AND($F$48=1,$G$48=1,K$51&gt;=Inputs!$C$48),Inputs!$C$6*2*Inputs!$C$44,0),K56),0)</f>
        <v>0</v>
      </c>
      <c r="L60" s="21" t="n">
        <f aca="false">IF(L59=1,MIN(Inputs!$C$24+IF(AND($F$48=1,$G$48=1,L$51&gt;=Inputs!$C$48),Inputs!$C$6*2*Inputs!$C$44,0),L56),0)</f>
        <v>0</v>
      </c>
      <c r="M60" s="21" t="n">
        <f aca="false">IF(M59=1,MIN(Inputs!$C$24+IF(AND($F$48=1,$G$48=1,M$51&gt;=Inputs!$C$48),Inputs!$C$6*2*Inputs!$C$44,0),M56),0)</f>
        <v>0</v>
      </c>
      <c r="N60" s="21" t="n">
        <f aca="false">IF(N59=1,MIN(Inputs!$C$24+IF(AND($F$48=1,$G$48=1,N$51&gt;=Inputs!$C$48),Inputs!$C$6*2*Inputs!$C$44,0),N56),0)</f>
        <v>0</v>
      </c>
      <c r="O60" s="21" t="n">
        <f aca="false">IF(O59=1,MIN(Inputs!$C$24+IF(AND($F$48=1,$G$48=1,O$51&gt;=Inputs!$C$48),Inputs!$C$6*2*Inputs!$C$44,0),O56),0)</f>
        <v>0</v>
      </c>
      <c r="P60" s="21" t="n">
        <f aca="false">IF(P59=1,MIN(Inputs!$C$24+IF(AND($F$48=1,$G$48=1,P$51&gt;=Inputs!$C$48),Inputs!$C$6*2*Inputs!$C$44,0),P56),0)</f>
        <v>0</v>
      </c>
      <c r="Q60" s="21" t="n">
        <f aca="false">IF(Q59=1,MIN(Inputs!$C$24+IF(AND($F$48=1,$G$48=1,Q$51&gt;=Inputs!$C$48),Inputs!$C$6*2*Inputs!$C$44,0),Q56),0)</f>
        <v>0</v>
      </c>
      <c r="R60" s="21" t="n">
        <f aca="false">IF(R59=1,MIN(Inputs!$C$24+IF(AND($F$48=1,$G$48=1,R$51&gt;=Inputs!$C$48),Inputs!$C$6*2*Inputs!$C$44,0),R56),0)</f>
        <v>0</v>
      </c>
      <c r="S60" s="21" t="n">
        <f aca="false">IF(S59=1,MIN(Inputs!$C$24+IF(AND($F$48=1,$G$48=1,S$51&gt;=Inputs!$C$48),Inputs!$C$6*2*Inputs!$C$44,0),S56),0)</f>
        <v>0</v>
      </c>
      <c r="T60" s="21" t="n">
        <f aca="false">IF(T59=1,MIN(Inputs!$C$24+IF(AND($F$48=1,$G$48=1,T$51&gt;=Inputs!$C$48),Inputs!$C$6*2*Inputs!$C$44,0),T56),0)</f>
        <v>0</v>
      </c>
      <c r="U60" s="21" t="n">
        <f aca="false">IF(U59=1,MIN(Inputs!$C$24+IF(AND($F$48=1,$G$48=1,U$51&gt;=Inputs!$C$48),Inputs!$C$6*2*Inputs!$C$44,0),U56),0)</f>
        <v>0</v>
      </c>
      <c r="V60" s="21" t="n">
        <f aca="false">IF(V59=1,MIN(Inputs!$C$24+IF(AND($F$48=1,$G$48=1,V$51&gt;=Inputs!$C$48),Inputs!$C$6*2*Inputs!$C$44,0),V56),0)</f>
        <v>0</v>
      </c>
      <c r="W60" s="21" t="n">
        <f aca="false">IF(W59=1,MIN(Inputs!$C$24+IF(AND($F$48=1,$G$48=1,W$51&gt;=Inputs!$C$48),Inputs!$C$6*2*Inputs!$C$44,0),W56),0)</f>
        <v>0</v>
      </c>
      <c r="X60" s="21" t="n">
        <f aca="false">IF(X59=1,MIN(Inputs!$C$24+IF(AND($F$48=1,$G$48=1,X$51&gt;=Inputs!$C$48),Inputs!$C$6*2*Inputs!$C$44,0),X56),0)</f>
        <v>0</v>
      </c>
      <c r="Y60" s="21" t="n">
        <f aca="false">IF(Y59=1,MIN(Inputs!$C$24+IF(AND($F$48=1,$G$48=1,Y$51&gt;=Inputs!$C$48),Inputs!$C$6*2*Inputs!$C$44,0),Y56),0)</f>
        <v>0</v>
      </c>
      <c r="Z60" s="21" t="n">
        <f aca="false">IF(Z59=1,MIN(Inputs!$C$24+IF(AND($F$48=1,$G$48=1,Z$51&gt;=Inputs!$C$48),Inputs!$C$6*2*Inputs!$C$44,0),Z56),0)</f>
        <v>0</v>
      </c>
      <c r="AA60" s="21" t="n">
        <f aca="false">IF(AA59=1,MIN(Inputs!$C$24+IF(AND($F$48=1,$G$48=1,AA$51&gt;=Inputs!$C$48),Inputs!$C$6*2*Inputs!$C$44,0),AA56),0)</f>
        <v>0</v>
      </c>
      <c r="AB60" s="21" t="n">
        <f aca="false">IF(AB59=1,MIN(Inputs!$C$24+IF(AND($F$48=1,$G$48=1,AB$51&gt;=Inputs!$C$48),Inputs!$C$6*2*Inputs!$C$44,0),AB56),0)</f>
        <v>0</v>
      </c>
      <c r="AC60" s="21" t="n">
        <f aca="false">IF(AC59=1,MIN(Inputs!$C$24+IF(AND($F$48=1,$G$48=1,AC$51&gt;=Inputs!$C$48),Inputs!$C$6*2*Inputs!$C$44,0),AC56),0)</f>
        <v>0</v>
      </c>
      <c r="AD60" s="21" t="n">
        <f aca="false">IF(AD59=1,MIN(Inputs!$C$24+IF(AND($F$48=1,$G$48=1,AD$51&gt;=Inputs!$C$48),Inputs!$C$6*2*Inputs!$C$44,0),AD56),0)</f>
        <v>0</v>
      </c>
      <c r="AE60" s="21" t="n">
        <f aca="false">IF(AE59=1,MIN(Inputs!$C$24+IF(AND($F$48=1,$G$48=1,AE$51&gt;=Inputs!$C$48),Inputs!$C$6*2*Inputs!$C$44,0),AE56),0)</f>
        <v>0</v>
      </c>
      <c r="AF60" s="21" t="n">
        <f aca="false">IF(AF59=1,MIN(Inputs!$C$24+IF(AND($F$48=1,$G$48=1,AF$51&gt;=Inputs!$C$48),Inputs!$C$6*2*Inputs!$C$44,0),AF56),0)</f>
        <v>0</v>
      </c>
      <c r="AG60" s="21" t="n">
        <f aca="false">IF(AG59=1,MIN(Inputs!$C$24+IF(AND($F$48=1,$G$48=1,AG$51&gt;=Inputs!$C$48),Inputs!$C$6*2*Inputs!$C$44,0),AG56),0)</f>
        <v>0</v>
      </c>
      <c r="AH60" s="21" t="n">
        <f aca="false">IF(AH59=1,MIN(Inputs!$C$24+IF(AND($F$48=1,$G$48=1,AH$51&gt;=Inputs!$C$48),Inputs!$C$6*2*Inputs!$C$44,0),AH56),0)</f>
        <v>0</v>
      </c>
      <c r="AI60" s="21" t="n">
        <f aca="false">IF(AI59=1,MIN(Inputs!$C$24+IF(AND($F$48=1,$G$48=1,AI$51&gt;=Inputs!$C$48),Inputs!$C$6*2*Inputs!$C$44,0),AI56),0)</f>
        <v>0</v>
      </c>
    </row>
    <row r="61" customFormat="false" ht="15" hidden="false" customHeight="false" outlineLevel="0" collapsed="false">
      <c r="B61" s="2" t="s">
        <v>170</v>
      </c>
      <c r="D61" s="14" t="n">
        <f aca="false">D60*8760*Inputs!$C$7</f>
        <v>0</v>
      </c>
      <c r="E61" s="14" t="n">
        <f aca="false">E60*8760*Inputs!$C$7</f>
        <v>0</v>
      </c>
      <c r="F61" s="14" t="n">
        <f aca="false">F60*8760*Inputs!$C$7</f>
        <v>0</v>
      </c>
      <c r="G61" s="14" t="n">
        <f aca="false">G60*8760*Inputs!$C$7</f>
        <v>0</v>
      </c>
      <c r="H61" s="14" t="n">
        <f aca="false">H60*8760*Inputs!$C$7</f>
        <v>0</v>
      </c>
      <c r="I61" s="14" t="n">
        <f aca="false">I60*8760*Inputs!$C$7</f>
        <v>0</v>
      </c>
      <c r="J61" s="14" t="n">
        <f aca="false">J60*8760*Inputs!$C$7</f>
        <v>0</v>
      </c>
      <c r="K61" s="14" t="n">
        <f aca="false">K60*8760*Inputs!$C$7</f>
        <v>0</v>
      </c>
      <c r="L61" s="14" t="n">
        <f aca="false">L60*8760*Inputs!$C$7</f>
        <v>0</v>
      </c>
      <c r="M61" s="14" t="n">
        <f aca="false">M60*8760*Inputs!$C$7</f>
        <v>0</v>
      </c>
      <c r="N61" s="14" t="n">
        <f aca="false">N60*8760*Inputs!$C$7</f>
        <v>0</v>
      </c>
      <c r="O61" s="14" t="n">
        <f aca="false">O60*8760*Inputs!$C$7</f>
        <v>0</v>
      </c>
      <c r="P61" s="14" t="n">
        <f aca="false">P60*8760*Inputs!$C$7</f>
        <v>0</v>
      </c>
      <c r="Q61" s="14" t="n">
        <f aca="false">Q60*8760*Inputs!$C$7</f>
        <v>0</v>
      </c>
      <c r="R61" s="14" t="n">
        <f aca="false">R60*8760*Inputs!$C$7</f>
        <v>0</v>
      </c>
      <c r="S61" s="14" t="n">
        <f aca="false">S60*8760*Inputs!$C$7</f>
        <v>0</v>
      </c>
      <c r="T61" s="14" t="n">
        <f aca="false">T60*8760*Inputs!$C$7</f>
        <v>0</v>
      </c>
      <c r="U61" s="14" t="n">
        <f aca="false">U60*8760*Inputs!$C$7</f>
        <v>0</v>
      </c>
      <c r="V61" s="14" t="n">
        <f aca="false">V60*8760*Inputs!$C$7</f>
        <v>0</v>
      </c>
      <c r="W61" s="14" t="n">
        <f aca="false">W60*8760*Inputs!$C$7</f>
        <v>0</v>
      </c>
      <c r="X61" s="14" t="n">
        <f aca="false">X60*8760*Inputs!$C$7</f>
        <v>0</v>
      </c>
      <c r="Y61" s="14" t="n">
        <f aca="false">Y60*8760*Inputs!$C$7</f>
        <v>0</v>
      </c>
      <c r="Z61" s="14" t="n">
        <f aca="false">Z60*8760*Inputs!$C$7</f>
        <v>0</v>
      </c>
      <c r="AA61" s="14" t="n">
        <f aca="false">AA60*8760*Inputs!$C$7</f>
        <v>0</v>
      </c>
      <c r="AB61" s="14" t="n">
        <f aca="false">AB60*8760*Inputs!$C$7</f>
        <v>0</v>
      </c>
      <c r="AC61" s="14" t="n">
        <f aca="false">AC60*8760*Inputs!$C$7</f>
        <v>0</v>
      </c>
      <c r="AD61" s="14" t="n">
        <f aca="false">AD60*8760*Inputs!$C$7</f>
        <v>0</v>
      </c>
      <c r="AE61" s="14" t="n">
        <f aca="false">AE60*8760*Inputs!$C$7</f>
        <v>0</v>
      </c>
      <c r="AF61" s="14" t="n">
        <f aca="false">AF60*8760*Inputs!$C$7</f>
        <v>0</v>
      </c>
      <c r="AG61" s="14" t="n">
        <f aca="false">AG60*8760*Inputs!$C$7</f>
        <v>0</v>
      </c>
      <c r="AH61" s="14" t="n">
        <f aca="false">AH60*8760*Inputs!$C$7</f>
        <v>0</v>
      </c>
      <c r="AI61" s="14" t="n">
        <f aca="false">AI60*8760*Inputs!$C$7</f>
        <v>0</v>
      </c>
    </row>
    <row r="62" customFormat="false" ht="15" hidden="false" customHeight="false" outlineLevel="0" collapsed="false">
      <c r="B62" s="2" t="s">
        <v>171</v>
      </c>
      <c r="D62" s="13" t="n">
        <f aca="false">IF(D59=1,Inputs!$C$25*(1+Inputs!$C$26)^(D$51-2028),0)</f>
        <v>0</v>
      </c>
      <c r="E62" s="13" t="n">
        <f aca="false">IF(E59=1,Inputs!$C$25*(1+Inputs!$C$26)^(E$51-2028),0)</f>
        <v>0</v>
      </c>
      <c r="F62" s="13" t="n">
        <f aca="false">IF(F59=1,Inputs!$C$25*(1+Inputs!$C$26)^(F$51-2028),0)</f>
        <v>0</v>
      </c>
      <c r="G62" s="13" t="n">
        <f aca="false">IF(G59=1,Inputs!$C$25*(1+Inputs!$C$26)^(G$51-2028),0)</f>
        <v>0</v>
      </c>
      <c r="H62" s="13" t="n">
        <f aca="false">IF(H59=1,Inputs!$C$25*(1+Inputs!$C$26)^(H$51-2028),0)</f>
        <v>0</v>
      </c>
      <c r="I62" s="13" t="n">
        <f aca="false">IF(I59=1,Inputs!$C$25*(1+Inputs!$C$26)^(I$51-2028),0)</f>
        <v>0</v>
      </c>
      <c r="J62" s="13" t="n">
        <f aca="false">IF(J59=1,Inputs!$C$25*(1+Inputs!$C$26)^(J$51-2028),0)</f>
        <v>0</v>
      </c>
      <c r="K62" s="13" t="n">
        <f aca="false">IF(K59=1,Inputs!$C$25*(1+Inputs!$C$26)^(K$51-2028),0)</f>
        <v>0</v>
      </c>
      <c r="L62" s="13" t="n">
        <f aca="false">IF(L59=1,Inputs!$C$25*(1+Inputs!$C$26)^(L$51-2028),0)</f>
        <v>0</v>
      </c>
      <c r="M62" s="13" t="n">
        <f aca="false">IF(M59=1,Inputs!$C$25*(1+Inputs!$C$26)^(M$51-2028),0)</f>
        <v>0</v>
      </c>
      <c r="N62" s="13" t="n">
        <f aca="false">IF(N59=1,Inputs!$C$25*(1+Inputs!$C$26)^(N$51-2028),0)</f>
        <v>0</v>
      </c>
      <c r="O62" s="13" t="n">
        <f aca="false">IF(O59=1,Inputs!$C$25*(1+Inputs!$C$26)^(O$51-2028),0)</f>
        <v>0</v>
      </c>
      <c r="P62" s="13" t="n">
        <f aca="false">IF(P59=1,Inputs!$C$25*(1+Inputs!$C$26)^(P$51-2028),0)</f>
        <v>0</v>
      </c>
      <c r="Q62" s="13" t="n">
        <f aca="false">IF(Q59=1,Inputs!$C$25*(1+Inputs!$C$26)^(Q$51-2028),0)</f>
        <v>0</v>
      </c>
      <c r="R62" s="13" t="n">
        <f aca="false">IF(R59=1,Inputs!$C$25*(1+Inputs!$C$26)^(R$51-2028),0)</f>
        <v>0</v>
      </c>
      <c r="S62" s="13" t="n">
        <f aca="false">IF(S59=1,Inputs!$C$25*(1+Inputs!$C$26)^(S$51-2028),0)</f>
        <v>0</v>
      </c>
      <c r="T62" s="13" t="n">
        <f aca="false">IF(T59=1,Inputs!$C$25*(1+Inputs!$C$26)^(T$51-2028),0)</f>
        <v>0</v>
      </c>
      <c r="U62" s="13" t="n">
        <f aca="false">IF(U59=1,Inputs!$C$25*(1+Inputs!$C$26)^(U$51-2028),0)</f>
        <v>0</v>
      </c>
      <c r="V62" s="13" t="n">
        <f aca="false">IF(V59=1,Inputs!$C$25*(1+Inputs!$C$26)^(V$51-2028),0)</f>
        <v>0</v>
      </c>
      <c r="W62" s="13" t="n">
        <f aca="false">IF(W59=1,Inputs!$C$25*(1+Inputs!$C$26)^(W$51-2028),0)</f>
        <v>0</v>
      </c>
      <c r="X62" s="13" t="n">
        <f aca="false">IF(X59=1,Inputs!$C$25*(1+Inputs!$C$26)^(X$51-2028),0)</f>
        <v>0</v>
      </c>
      <c r="Y62" s="13" t="n">
        <f aca="false">IF(Y59=1,Inputs!$C$25*(1+Inputs!$C$26)^(Y$51-2028),0)</f>
        <v>0</v>
      </c>
      <c r="Z62" s="13" t="n">
        <f aca="false">IF(Z59=1,Inputs!$C$25*(1+Inputs!$C$26)^(Z$51-2028),0)</f>
        <v>0</v>
      </c>
      <c r="AA62" s="13" t="n">
        <f aca="false">IF(AA59=1,Inputs!$C$25*(1+Inputs!$C$26)^(AA$51-2028),0)</f>
        <v>0</v>
      </c>
      <c r="AB62" s="13" t="n">
        <f aca="false">IF(AB59=1,Inputs!$C$25*(1+Inputs!$C$26)^(AB$51-2028),0)</f>
        <v>0</v>
      </c>
      <c r="AC62" s="13" t="n">
        <f aca="false">IF(AC59=1,Inputs!$C$25*(1+Inputs!$C$26)^(AC$51-2028),0)</f>
        <v>0</v>
      </c>
      <c r="AD62" s="13" t="n">
        <f aca="false">IF(AD59=1,Inputs!$C$25*(1+Inputs!$C$26)^(AD$51-2028),0)</f>
        <v>0</v>
      </c>
      <c r="AE62" s="13" t="n">
        <f aca="false">IF(AE59=1,Inputs!$C$25*(1+Inputs!$C$26)^(AE$51-2028),0)</f>
        <v>0</v>
      </c>
      <c r="AF62" s="13" t="n">
        <f aca="false">IF(AF59=1,Inputs!$C$25*(1+Inputs!$C$26)^(AF$51-2028),0)</f>
        <v>0</v>
      </c>
      <c r="AG62" s="13" t="n">
        <f aca="false">IF(AG59=1,Inputs!$C$25*(1+Inputs!$C$26)^(AG$51-2028),0)</f>
        <v>0</v>
      </c>
      <c r="AH62" s="13" t="n">
        <f aca="false">IF(AH59=1,Inputs!$C$25*(1+Inputs!$C$26)^(AH$51-2028),0)</f>
        <v>0</v>
      </c>
      <c r="AI62" s="13" t="n">
        <f aca="false">IF(AI59=1,Inputs!$C$25*(1+Inputs!$C$26)^(AI$51-2028),0)</f>
        <v>0</v>
      </c>
    </row>
    <row r="63" customFormat="false" ht="15" hidden="false" customHeight="false" outlineLevel="0" collapsed="false">
      <c r="B63" s="2" t="s">
        <v>172</v>
      </c>
      <c r="D63" s="14" t="n">
        <f aca="false">D61*D62</f>
        <v>0</v>
      </c>
      <c r="E63" s="14" t="n">
        <f aca="false">E61*E62</f>
        <v>0</v>
      </c>
      <c r="F63" s="14" t="n">
        <f aca="false">F61*F62</f>
        <v>0</v>
      </c>
      <c r="G63" s="14" t="n">
        <f aca="false">G61*G62</f>
        <v>0</v>
      </c>
      <c r="H63" s="14" t="n">
        <f aca="false">H61*H62</f>
        <v>0</v>
      </c>
      <c r="I63" s="14" t="n">
        <f aca="false">I61*I62</f>
        <v>0</v>
      </c>
      <c r="J63" s="14" t="n">
        <f aca="false">J61*J62</f>
        <v>0</v>
      </c>
      <c r="K63" s="14" t="n">
        <f aca="false">K61*K62</f>
        <v>0</v>
      </c>
      <c r="L63" s="14" t="n">
        <f aca="false">L61*L62</f>
        <v>0</v>
      </c>
      <c r="M63" s="14" t="n">
        <f aca="false">M61*M62</f>
        <v>0</v>
      </c>
      <c r="N63" s="14" t="n">
        <f aca="false">N61*N62</f>
        <v>0</v>
      </c>
      <c r="O63" s="14" t="n">
        <f aca="false">O61*O62</f>
        <v>0</v>
      </c>
      <c r="P63" s="14" t="n">
        <f aca="false">P61*P62</f>
        <v>0</v>
      </c>
      <c r="Q63" s="14" t="n">
        <f aca="false">Q61*Q62</f>
        <v>0</v>
      </c>
      <c r="R63" s="14" t="n">
        <f aca="false">R61*R62</f>
        <v>0</v>
      </c>
      <c r="S63" s="14" t="n">
        <f aca="false">S61*S62</f>
        <v>0</v>
      </c>
      <c r="T63" s="14" t="n">
        <f aca="false">T61*T62</f>
        <v>0</v>
      </c>
      <c r="U63" s="14" t="n">
        <f aca="false">U61*U62</f>
        <v>0</v>
      </c>
      <c r="V63" s="14" t="n">
        <f aca="false">V61*V62</f>
        <v>0</v>
      </c>
      <c r="W63" s="14" t="n">
        <f aca="false">W61*W62</f>
        <v>0</v>
      </c>
      <c r="X63" s="14" t="n">
        <f aca="false">X61*X62</f>
        <v>0</v>
      </c>
      <c r="Y63" s="14" t="n">
        <f aca="false">Y61*Y62</f>
        <v>0</v>
      </c>
      <c r="Z63" s="14" t="n">
        <f aca="false">Z61*Z62</f>
        <v>0</v>
      </c>
      <c r="AA63" s="14" t="n">
        <f aca="false">AA61*AA62</f>
        <v>0</v>
      </c>
      <c r="AB63" s="14" t="n">
        <f aca="false">AB61*AB62</f>
        <v>0</v>
      </c>
      <c r="AC63" s="14" t="n">
        <f aca="false">AC61*AC62</f>
        <v>0</v>
      </c>
      <c r="AD63" s="14" t="n">
        <f aca="false">AD61*AD62</f>
        <v>0</v>
      </c>
      <c r="AE63" s="14" t="n">
        <f aca="false">AE61*AE62</f>
        <v>0</v>
      </c>
      <c r="AF63" s="14" t="n">
        <f aca="false">AF61*AF62</f>
        <v>0</v>
      </c>
      <c r="AG63" s="14" t="n">
        <f aca="false">AG61*AG62</f>
        <v>0</v>
      </c>
      <c r="AH63" s="14" t="n">
        <f aca="false">AH61*AH62</f>
        <v>0</v>
      </c>
      <c r="AI63" s="14" t="n">
        <f aca="false">AI61*AI62</f>
        <v>0</v>
      </c>
    </row>
    <row r="64" customFormat="false" ht="15" hidden="false" customHeight="false" outlineLevel="0" collapsed="false">
      <c r="B64" s="2" t="s">
        <v>173</v>
      </c>
      <c r="D64" s="14" t="n">
        <f aca="false">(D57-D61)*D58</f>
        <v>902630400</v>
      </c>
      <c r="E64" s="14" t="n">
        <f aca="false">(E57-E61)*E58</f>
        <v>920683008</v>
      </c>
      <c r="F64" s="14" t="n">
        <f aca="false">(F57-F61)*F58</f>
        <v>939096668.16</v>
      </c>
      <c r="G64" s="14" t="n">
        <f aca="false">(G57-G61)*G58</f>
        <v>957878601.5232</v>
      </c>
      <c r="H64" s="14" t="n">
        <f aca="false">(H57-H61)*H58</f>
        <v>977036173.553664</v>
      </c>
      <c r="I64" s="14" t="n">
        <f aca="false">(I57-I61)*I58</f>
        <v>996576897.024737</v>
      </c>
      <c r="J64" s="14" t="n">
        <f aca="false">(J57-J61)*J58</f>
        <v>1016508434.96523</v>
      </c>
      <c r="K64" s="14" t="n">
        <f aca="false">(K57-K61)*K58</f>
        <v>1036838603.66454</v>
      </c>
      <c r="L64" s="14" t="n">
        <f aca="false">(L57-L61)*L58</f>
        <v>1057575375.73783</v>
      </c>
      <c r="M64" s="14" t="n">
        <f aca="false">(M57-M61)*M58</f>
        <v>1078726883.25258</v>
      </c>
      <c r="N64" s="14" t="n">
        <f aca="false">(N57-N61)*N58</f>
        <v>1100301420.91764</v>
      </c>
      <c r="O64" s="14" t="n">
        <f aca="false">(O57-O61)*O58</f>
        <v>1122307449.33599</v>
      </c>
      <c r="P64" s="14" t="n">
        <f aca="false">(P57-P61)*P58</f>
        <v>1144753598.32271</v>
      </c>
      <c r="Q64" s="14" t="n">
        <f aca="false">(Q57-Q61)*Q58</f>
        <v>1167648670.28916</v>
      </c>
      <c r="R64" s="14" t="n">
        <f aca="false">(R57-R61)*R58</f>
        <v>1191001643.69495</v>
      </c>
      <c r="S64" s="14" t="n">
        <f aca="false">(S57-S61)*S58</f>
        <v>1214821676.56884</v>
      </c>
      <c r="T64" s="14" t="n">
        <f aca="false">(T57-T61)*T58</f>
        <v>1239118110.10022</v>
      </c>
      <c r="U64" s="14" t="n">
        <f aca="false">(U57-U61)*U58</f>
        <v>1263900472.30223</v>
      </c>
      <c r="V64" s="14" t="n">
        <f aca="false">(V57-V61)*V58</f>
        <v>1289178481.74827</v>
      </c>
      <c r="W64" s="14" t="n">
        <f aca="false">(W57-W61)*W58</f>
        <v>1314962051.38324</v>
      </c>
      <c r="X64" s="14" t="n">
        <f aca="false">(X57-X61)*X58</f>
        <v>1341261292.4109</v>
      </c>
      <c r="Y64" s="14" t="n">
        <f aca="false">(Y57-Y61)*Y58</f>
        <v>1368086518.25912</v>
      </c>
      <c r="Z64" s="14" t="n">
        <f aca="false">(Z57-Z61)*Z58</f>
        <v>1395448248.6243</v>
      </c>
      <c r="AA64" s="14" t="n">
        <f aca="false">(AA57-AA61)*AA58</f>
        <v>1423357213.59679</v>
      </c>
      <c r="AB64" s="14" t="n">
        <f aca="false">(AB57-AB61)*AB58</f>
        <v>1451824357.86872</v>
      </c>
      <c r="AC64" s="14" t="n">
        <f aca="false">(AC57-AC61)*AC58</f>
        <v>1480860845.0261</v>
      </c>
      <c r="AD64" s="14" t="n">
        <f aca="false">(AD57-AD61)*AD58</f>
        <v>1510478061.92662</v>
      </c>
      <c r="AE64" s="14" t="n">
        <f aca="false">(AE57-AE61)*AE58</f>
        <v>1540687623.16515</v>
      </c>
      <c r="AF64" s="14" t="n">
        <f aca="false">(AF57-AF61)*AF58</f>
        <v>1571501375.62846</v>
      </c>
      <c r="AG64" s="14" t="n">
        <f aca="false">(AG57-AG61)*AG58</f>
        <v>1602931403.14102</v>
      </c>
      <c r="AH64" s="14" t="n">
        <f aca="false">(AH57-AH61)*AH58</f>
        <v>817495015.601922</v>
      </c>
      <c r="AI64" s="14" t="n">
        <f aca="false">(AI57-AI61)*AI58</f>
        <v>833844915.913961</v>
      </c>
    </row>
    <row r="65" customFormat="false" ht="15" hidden="false" customHeight="false" outlineLevel="0" collapsed="false">
      <c r="B65" s="2" t="s">
        <v>174</v>
      </c>
      <c r="D65" s="14" t="n">
        <f aca="false">D63+D64</f>
        <v>902630400</v>
      </c>
      <c r="E65" s="14" t="n">
        <f aca="false">E63+E64</f>
        <v>920683008</v>
      </c>
      <c r="F65" s="14" t="n">
        <f aca="false">F63+F64</f>
        <v>939096668.16</v>
      </c>
      <c r="G65" s="14" t="n">
        <f aca="false">G63+G64</f>
        <v>957878601.5232</v>
      </c>
      <c r="H65" s="14" t="n">
        <f aca="false">H63+H64</f>
        <v>977036173.553664</v>
      </c>
      <c r="I65" s="14" t="n">
        <f aca="false">I63+I64</f>
        <v>996576897.024737</v>
      </c>
      <c r="J65" s="14" t="n">
        <f aca="false">J63+J64</f>
        <v>1016508434.96523</v>
      </c>
      <c r="K65" s="14" t="n">
        <f aca="false">K63+K64</f>
        <v>1036838603.66454</v>
      </c>
      <c r="L65" s="14" t="n">
        <f aca="false">L63+L64</f>
        <v>1057575375.73783</v>
      </c>
      <c r="M65" s="14" t="n">
        <f aca="false">M63+M64</f>
        <v>1078726883.25258</v>
      </c>
      <c r="N65" s="14" t="n">
        <f aca="false">N63+N64</f>
        <v>1100301420.91764</v>
      </c>
      <c r="O65" s="14" t="n">
        <f aca="false">O63+O64</f>
        <v>1122307449.33599</v>
      </c>
      <c r="P65" s="14" t="n">
        <f aca="false">P63+P64</f>
        <v>1144753598.32271</v>
      </c>
      <c r="Q65" s="14" t="n">
        <f aca="false">Q63+Q64</f>
        <v>1167648670.28916</v>
      </c>
      <c r="R65" s="14" t="n">
        <f aca="false">R63+R64</f>
        <v>1191001643.69495</v>
      </c>
      <c r="S65" s="14" t="n">
        <f aca="false">S63+S64</f>
        <v>1214821676.56884</v>
      </c>
      <c r="T65" s="14" t="n">
        <f aca="false">T63+T64</f>
        <v>1239118110.10022</v>
      </c>
      <c r="U65" s="14" t="n">
        <f aca="false">U63+U64</f>
        <v>1263900472.30223</v>
      </c>
      <c r="V65" s="14" t="n">
        <f aca="false">V63+V64</f>
        <v>1289178481.74827</v>
      </c>
      <c r="W65" s="14" t="n">
        <f aca="false">W63+W64</f>
        <v>1314962051.38324</v>
      </c>
      <c r="X65" s="14" t="n">
        <f aca="false">X63+X64</f>
        <v>1341261292.4109</v>
      </c>
      <c r="Y65" s="14" t="n">
        <f aca="false">Y63+Y64</f>
        <v>1368086518.25912</v>
      </c>
      <c r="Z65" s="14" t="n">
        <f aca="false">Z63+Z64</f>
        <v>1395448248.6243</v>
      </c>
      <c r="AA65" s="14" t="n">
        <f aca="false">AA63+AA64</f>
        <v>1423357213.59679</v>
      </c>
      <c r="AB65" s="14" t="n">
        <f aca="false">AB63+AB64</f>
        <v>1451824357.86872</v>
      </c>
      <c r="AC65" s="14" t="n">
        <f aca="false">AC63+AC64</f>
        <v>1480860845.0261</v>
      </c>
      <c r="AD65" s="14" t="n">
        <f aca="false">AD63+AD64</f>
        <v>1510478061.92662</v>
      </c>
      <c r="AE65" s="14" t="n">
        <f aca="false">AE63+AE64</f>
        <v>1540687623.16515</v>
      </c>
      <c r="AF65" s="14" t="n">
        <f aca="false">AF63+AF64</f>
        <v>1571501375.62846</v>
      </c>
      <c r="AG65" s="14" t="n">
        <f aca="false">AG63+AG64</f>
        <v>1602931403.14102</v>
      </c>
      <c r="AH65" s="14" t="n">
        <f aca="false">AH63+AH64</f>
        <v>817495015.601922</v>
      </c>
      <c r="AI65" s="14" t="n">
        <f aca="false">AI63+AI64</f>
        <v>833844915.913961</v>
      </c>
    </row>
    <row r="66" customFormat="false" ht="15" hidden="false" customHeight="false" outlineLevel="0" collapsed="false">
      <c r="B66" s="2" t="s">
        <v>175</v>
      </c>
      <c r="D66" s="13" t="n">
        <f aca="false">IF(D57&gt;0,D65/D57,0)</f>
        <v>50</v>
      </c>
      <c r="E66" s="13" t="n">
        <f aca="false">IF(E57&gt;0,E65/E57,0)</f>
        <v>51</v>
      </c>
      <c r="F66" s="13" t="n">
        <f aca="false">IF(F57&gt;0,F65/F57,0)</f>
        <v>52.02</v>
      </c>
      <c r="G66" s="13" t="n">
        <f aca="false">IF(G57&gt;0,G65/G57,0)</f>
        <v>53.0604</v>
      </c>
      <c r="H66" s="13" t="n">
        <f aca="false">IF(H57&gt;0,H65/H57,0)</f>
        <v>54.121608</v>
      </c>
      <c r="I66" s="13" t="n">
        <f aca="false">IF(I57&gt;0,I65/I57,0)</f>
        <v>55.20404016</v>
      </c>
      <c r="J66" s="13" t="n">
        <f aca="false">IF(J57&gt;0,J65/J57,0)</f>
        <v>56.3081209632</v>
      </c>
      <c r="K66" s="13" t="n">
        <f aca="false">IF(K57&gt;0,K65/K57,0)</f>
        <v>57.434283382464</v>
      </c>
      <c r="L66" s="13" t="n">
        <f aca="false">IF(L57&gt;0,L65/L57,0)</f>
        <v>58.5829690501133</v>
      </c>
      <c r="M66" s="13" t="n">
        <f aca="false">IF(M57&gt;0,M65/M57,0)</f>
        <v>59.7546284311156</v>
      </c>
      <c r="N66" s="13" t="n">
        <f aca="false">IF(N57&gt;0,N65/N57,0)</f>
        <v>60.9497209997379</v>
      </c>
      <c r="O66" s="13" t="n">
        <f aca="false">IF(O57&gt;0,O65/O57,0)</f>
        <v>62.1687154197326</v>
      </c>
      <c r="P66" s="13" t="n">
        <f aca="false">IF(P57&gt;0,P65/P57,0)</f>
        <v>63.4120897281273</v>
      </c>
      <c r="Q66" s="13" t="n">
        <f aca="false">IF(Q57&gt;0,Q65/Q57,0)</f>
        <v>64.6803315226898</v>
      </c>
      <c r="R66" s="13" t="n">
        <f aca="false">IF(R57&gt;0,R65/R57,0)</f>
        <v>65.9739381531436</v>
      </c>
      <c r="S66" s="13" t="n">
        <f aca="false">IF(S57&gt;0,S65/S57,0)</f>
        <v>67.2934169162065</v>
      </c>
      <c r="T66" s="13" t="n">
        <f aca="false">IF(T57&gt;0,T65/T57,0)</f>
        <v>68.6392852545306</v>
      </c>
      <c r="U66" s="13" t="n">
        <f aca="false">IF(U57&gt;0,U65/U57,0)</f>
        <v>70.0120709596212</v>
      </c>
      <c r="V66" s="13" t="n">
        <f aca="false">IF(V57&gt;0,V65/V57,0)</f>
        <v>71.4123123788137</v>
      </c>
      <c r="W66" s="13" t="n">
        <f aca="false">IF(W57&gt;0,W65/W57,0)</f>
        <v>72.8405586263899</v>
      </c>
      <c r="X66" s="13" t="n">
        <f aca="false">IF(X57&gt;0,X65/X57,0)</f>
        <v>74.2973697989177</v>
      </c>
      <c r="Y66" s="13" t="n">
        <f aca="false">IF(Y57&gt;0,Y65/Y57,0)</f>
        <v>75.7833171948961</v>
      </c>
      <c r="Z66" s="13" t="n">
        <f aca="false">IF(Z57&gt;0,Z65/Z57,0)</f>
        <v>77.298983538794</v>
      </c>
      <c r="AA66" s="13" t="n">
        <f aca="false">IF(AA57&gt;0,AA65/AA57,0)</f>
        <v>78.8449632095699</v>
      </c>
      <c r="AB66" s="13" t="n">
        <f aca="false">IF(AB57&gt;0,AB65/AB57,0)</f>
        <v>80.4218624737613</v>
      </c>
      <c r="AC66" s="13" t="n">
        <f aca="false">IF(AC57&gt;0,AC65/AC57,0)</f>
        <v>82.0302997232365</v>
      </c>
      <c r="AD66" s="13" t="n">
        <f aca="false">IF(AD57&gt;0,AD65/AD57,0)</f>
        <v>83.6709057177013</v>
      </c>
      <c r="AE66" s="13" t="n">
        <f aca="false">IF(AE57&gt;0,AE65/AE57,0)</f>
        <v>85.3443238320553</v>
      </c>
      <c r="AF66" s="13" t="n">
        <f aca="false">IF(AF57&gt;0,AF65/AF57,0)</f>
        <v>87.0512103086964</v>
      </c>
      <c r="AG66" s="13" t="n">
        <f aca="false">IF(AG57&gt;0,AG65/AG57,0)</f>
        <v>88.7922345148703</v>
      </c>
      <c r="AH66" s="13" t="n">
        <f aca="false">IF(AH57&gt;0,AH65/AH57,0)</f>
        <v>90.5680792051677</v>
      </c>
      <c r="AI66" s="13" t="n">
        <f aca="false">IF(AI57&gt;0,AI65/AI57,0)</f>
        <v>92.3794407892711</v>
      </c>
    </row>
    <row r="67" customFormat="false" ht="15" hidden="false" customHeight="false" outlineLevel="0" collapsed="false">
      <c r="B67" s="2" t="s">
        <v>176</v>
      </c>
      <c r="D67" s="13" t="n">
        <f aca="false">IF(AND(D$51&lt;=Inputs!$C$34,D57&gt;0),MAX(0,Inputs!$C$31-Inputs!$C$33*MAX(0,D66-Inputs!$C$32)),0)</f>
        <v>0</v>
      </c>
      <c r="E67" s="13" t="n">
        <f aca="false">IF(AND(E$51&lt;=Inputs!$C$34,E57&gt;0),MAX(0,Inputs!$C$31-Inputs!$C$33*MAX(0,E66-Inputs!$C$32)),0)</f>
        <v>0</v>
      </c>
      <c r="F67" s="13" t="n">
        <f aca="false">IF(AND(F$51&lt;=Inputs!$C$34,F57&gt;0),MAX(0,Inputs!$C$31-Inputs!$C$33*MAX(0,F66-Inputs!$C$32)),0)</f>
        <v>0</v>
      </c>
      <c r="G67" s="13" t="n">
        <f aca="false">IF(AND(G$51&lt;=Inputs!$C$34,G57&gt;0),MAX(0,Inputs!$C$31-Inputs!$C$33*MAX(0,G66-Inputs!$C$32)),0)</f>
        <v>0</v>
      </c>
      <c r="H67" s="13" t="n">
        <f aca="false">IF(AND(H$51&lt;=Inputs!$C$34,H57&gt;0),MAX(0,Inputs!$C$31-Inputs!$C$33*MAX(0,H66-Inputs!$C$32)),0)</f>
        <v>0</v>
      </c>
      <c r="I67" s="13" t="n">
        <f aca="false">IF(AND(I$51&lt;=Inputs!$C$34,I57&gt;0),MAX(0,Inputs!$C$31-Inputs!$C$33*MAX(0,I66-Inputs!$C$32)),0)</f>
        <v>0</v>
      </c>
      <c r="J67" s="13" t="n">
        <f aca="false">IF(AND(J$51&lt;=Inputs!$C$34,J57&gt;0),MAX(0,Inputs!$C$31-Inputs!$C$33*MAX(0,J66-Inputs!$C$32)),0)</f>
        <v>0</v>
      </c>
      <c r="K67" s="13" t="n">
        <f aca="false">IF(AND(K$51&lt;=Inputs!$C$34,K57&gt;0),MAX(0,Inputs!$C$31-Inputs!$C$33*MAX(0,K66-Inputs!$C$32)),0)</f>
        <v>0</v>
      </c>
      <c r="L67" s="13" t="n">
        <f aca="false">IF(AND(L$51&lt;=Inputs!$C$34,L57&gt;0),MAX(0,Inputs!$C$31-Inputs!$C$33*MAX(0,L66-Inputs!$C$32)),0)</f>
        <v>0</v>
      </c>
      <c r="M67" s="13" t="n">
        <f aca="false">IF(AND(M$51&lt;=Inputs!$C$34,M57&gt;0),MAX(0,Inputs!$C$31-Inputs!$C$33*MAX(0,M66-Inputs!$C$32)),0)</f>
        <v>0</v>
      </c>
      <c r="N67" s="13" t="n">
        <f aca="false">IF(AND(N$51&lt;=Inputs!$C$34,N57&gt;0),MAX(0,Inputs!$C$31-Inputs!$C$33*MAX(0,N66-Inputs!$C$32)),0)</f>
        <v>0</v>
      </c>
      <c r="O67" s="13" t="n">
        <f aca="false">IF(AND(O$51&lt;=Inputs!$C$34,O57&gt;0),MAX(0,Inputs!$C$31-Inputs!$C$33*MAX(0,O66-Inputs!$C$32)),0)</f>
        <v>0</v>
      </c>
      <c r="P67" s="13" t="n">
        <f aca="false">IF(AND(P$51&lt;=Inputs!$C$34,P57&gt;0),MAX(0,Inputs!$C$31-Inputs!$C$33*MAX(0,P66-Inputs!$C$32)),0)</f>
        <v>0</v>
      </c>
      <c r="Q67" s="13" t="n">
        <f aca="false">IF(AND(Q$51&lt;=Inputs!$C$34,Q57&gt;0),MAX(0,Inputs!$C$31-Inputs!$C$33*MAX(0,Q66-Inputs!$C$32)),0)</f>
        <v>0</v>
      </c>
      <c r="R67" s="13" t="n">
        <f aca="false">IF(AND(R$51&lt;=Inputs!$C$34,R57&gt;0),MAX(0,Inputs!$C$31-Inputs!$C$33*MAX(0,R66-Inputs!$C$32)),0)</f>
        <v>0</v>
      </c>
      <c r="S67" s="13" t="n">
        <f aca="false">IF(AND(S$51&lt;=Inputs!$C$34,S57&gt;0),MAX(0,Inputs!$C$31-Inputs!$C$33*MAX(0,S66-Inputs!$C$32)),0)</f>
        <v>0</v>
      </c>
      <c r="T67" s="13" t="n">
        <f aca="false">IF(AND(T$51&lt;=Inputs!$C$34,T57&gt;0),MAX(0,Inputs!$C$31-Inputs!$C$33*MAX(0,T66-Inputs!$C$32)),0)</f>
        <v>0</v>
      </c>
      <c r="U67" s="13" t="n">
        <f aca="false">IF(AND(U$51&lt;=Inputs!$C$34,U57&gt;0),MAX(0,Inputs!$C$31-Inputs!$C$33*MAX(0,U66-Inputs!$C$32)),0)</f>
        <v>0</v>
      </c>
      <c r="V67" s="13" t="n">
        <f aca="false">IF(AND(V$51&lt;=Inputs!$C$34,V57&gt;0),MAX(0,Inputs!$C$31-Inputs!$C$33*MAX(0,V66-Inputs!$C$32)),0)</f>
        <v>0</v>
      </c>
      <c r="W67" s="13" t="n">
        <f aca="false">IF(AND(W$51&lt;=Inputs!$C$34,W57&gt;0),MAX(0,Inputs!$C$31-Inputs!$C$33*MAX(0,W66-Inputs!$C$32)),0)</f>
        <v>0</v>
      </c>
      <c r="X67" s="13" t="n">
        <f aca="false">IF(AND(X$51&lt;=Inputs!$C$34,X57&gt;0),MAX(0,Inputs!$C$31-Inputs!$C$33*MAX(0,X66-Inputs!$C$32)),0)</f>
        <v>0</v>
      </c>
      <c r="Y67" s="13" t="n">
        <f aca="false">IF(AND(Y$51&lt;=Inputs!$C$34,Y57&gt;0),MAX(0,Inputs!$C$31-Inputs!$C$33*MAX(0,Y66-Inputs!$C$32)),0)</f>
        <v>0</v>
      </c>
      <c r="Z67" s="13" t="n">
        <f aca="false">IF(AND(Z$51&lt;=Inputs!$C$34,Z57&gt;0),MAX(0,Inputs!$C$31-Inputs!$C$33*MAX(0,Z66-Inputs!$C$32)),0)</f>
        <v>0</v>
      </c>
      <c r="AA67" s="13" t="n">
        <f aca="false">IF(AND(AA$51&lt;=Inputs!$C$34,AA57&gt;0),MAX(0,Inputs!$C$31-Inputs!$C$33*MAX(0,AA66-Inputs!$C$32)),0)</f>
        <v>0</v>
      </c>
      <c r="AB67" s="13" t="n">
        <f aca="false">IF(AND(AB$51&lt;=Inputs!$C$34,AB57&gt;0),MAX(0,Inputs!$C$31-Inputs!$C$33*MAX(0,AB66-Inputs!$C$32)),0)</f>
        <v>0</v>
      </c>
      <c r="AC67" s="13" t="n">
        <f aca="false">IF(AND(AC$51&lt;=Inputs!$C$34,AC57&gt;0),MAX(0,Inputs!$C$31-Inputs!$C$33*MAX(0,AC66-Inputs!$C$32)),0)</f>
        <v>0</v>
      </c>
      <c r="AD67" s="13" t="n">
        <f aca="false">IF(AND(AD$51&lt;=Inputs!$C$34,AD57&gt;0),MAX(0,Inputs!$C$31-Inputs!$C$33*MAX(0,AD66-Inputs!$C$32)),0)</f>
        <v>0</v>
      </c>
      <c r="AE67" s="13" t="n">
        <f aca="false">IF(AND(AE$51&lt;=Inputs!$C$34,AE57&gt;0),MAX(0,Inputs!$C$31-Inputs!$C$33*MAX(0,AE66-Inputs!$C$32)),0)</f>
        <v>0</v>
      </c>
      <c r="AF67" s="13" t="n">
        <f aca="false">IF(AND(AF$51&lt;=Inputs!$C$34,AF57&gt;0),MAX(0,Inputs!$C$31-Inputs!$C$33*MAX(0,AF66-Inputs!$C$32)),0)</f>
        <v>0</v>
      </c>
      <c r="AG67" s="13" t="n">
        <f aca="false">IF(AND(AG$51&lt;=Inputs!$C$34,AG57&gt;0),MAX(0,Inputs!$C$31-Inputs!$C$33*MAX(0,AG66-Inputs!$C$32)),0)</f>
        <v>0</v>
      </c>
      <c r="AH67" s="13" t="n">
        <f aca="false">IF(AND(AH$51&lt;=Inputs!$C$34,AH57&gt;0),MAX(0,Inputs!$C$31-Inputs!$C$33*MAX(0,AH66-Inputs!$C$32)),0)</f>
        <v>0</v>
      </c>
      <c r="AI67" s="13" t="n">
        <f aca="false">IF(AND(AI$51&lt;=Inputs!$C$34,AI57&gt;0),MAX(0,Inputs!$C$31-Inputs!$C$33*MAX(0,AI66-Inputs!$C$32)),0)</f>
        <v>0</v>
      </c>
    </row>
    <row r="68" customFormat="false" ht="15" hidden="false" customHeight="false" outlineLevel="0" collapsed="false">
      <c r="B68" s="2" t="s">
        <v>177</v>
      </c>
      <c r="D68" s="14" t="n">
        <f aca="false">D67*D57*Inputs!$C$35</f>
        <v>0</v>
      </c>
      <c r="E68" s="14" t="n">
        <f aca="false">E67*E57*Inputs!$C$35</f>
        <v>0</v>
      </c>
      <c r="F68" s="14" t="n">
        <f aca="false">F67*F57*Inputs!$C$35</f>
        <v>0</v>
      </c>
      <c r="G68" s="14" t="n">
        <f aca="false">G67*G57*Inputs!$C$35</f>
        <v>0</v>
      </c>
      <c r="H68" s="14" t="n">
        <f aca="false">H67*H57*Inputs!$C$35</f>
        <v>0</v>
      </c>
      <c r="I68" s="14" t="n">
        <f aca="false">I67*I57*Inputs!$C$35</f>
        <v>0</v>
      </c>
      <c r="J68" s="14" t="n">
        <f aca="false">J67*J57*Inputs!$C$35</f>
        <v>0</v>
      </c>
      <c r="K68" s="14" t="n">
        <f aca="false">K67*K57*Inputs!$C$35</f>
        <v>0</v>
      </c>
      <c r="L68" s="14" t="n">
        <f aca="false">L67*L57*Inputs!$C$35</f>
        <v>0</v>
      </c>
      <c r="M68" s="14" t="n">
        <f aca="false">M67*M57*Inputs!$C$35</f>
        <v>0</v>
      </c>
      <c r="N68" s="14" t="n">
        <f aca="false">N67*N57*Inputs!$C$35</f>
        <v>0</v>
      </c>
      <c r="O68" s="14" t="n">
        <f aca="false">O67*O57*Inputs!$C$35</f>
        <v>0</v>
      </c>
      <c r="P68" s="14" t="n">
        <f aca="false">P67*P57*Inputs!$C$35</f>
        <v>0</v>
      </c>
      <c r="Q68" s="14" t="n">
        <f aca="false">Q67*Q57*Inputs!$C$35</f>
        <v>0</v>
      </c>
      <c r="R68" s="14" t="n">
        <f aca="false">R67*R57*Inputs!$C$35</f>
        <v>0</v>
      </c>
      <c r="S68" s="14" t="n">
        <f aca="false">S67*S57*Inputs!$C$35</f>
        <v>0</v>
      </c>
      <c r="T68" s="14" t="n">
        <f aca="false">T67*T57*Inputs!$C$35</f>
        <v>0</v>
      </c>
      <c r="U68" s="14" t="n">
        <f aca="false">U67*U57*Inputs!$C$35</f>
        <v>0</v>
      </c>
      <c r="V68" s="14" t="n">
        <f aca="false">V67*V57*Inputs!$C$35</f>
        <v>0</v>
      </c>
      <c r="W68" s="14" t="n">
        <f aca="false">W67*W57*Inputs!$C$35</f>
        <v>0</v>
      </c>
      <c r="X68" s="14" t="n">
        <f aca="false">X67*X57*Inputs!$C$35</f>
        <v>0</v>
      </c>
      <c r="Y68" s="14" t="n">
        <f aca="false">Y67*Y57*Inputs!$C$35</f>
        <v>0</v>
      </c>
      <c r="Z68" s="14" t="n">
        <f aca="false">Z67*Z57*Inputs!$C$35</f>
        <v>0</v>
      </c>
      <c r="AA68" s="14" t="n">
        <f aca="false">AA67*AA57*Inputs!$C$35</f>
        <v>0</v>
      </c>
      <c r="AB68" s="14" t="n">
        <f aca="false">AB67*AB57*Inputs!$C$35</f>
        <v>0</v>
      </c>
      <c r="AC68" s="14" t="n">
        <f aca="false">AC67*AC57*Inputs!$C$35</f>
        <v>0</v>
      </c>
      <c r="AD68" s="14" t="n">
        <f aca="false">AD67*AD57*Inputs!$C$35</f>
        <v>0</v>
      </c>
      <c r="AE68" s="14" t="n">
        <f aca="false">AE67*AE57*Inputs!$C$35</f>
        <v>0</v>
      </c>
      <c r="AF68" s="14" t="n">
        <f aca="false">AF67*AF57*Inputs!$C$35</f>
        <v>0</v>
      </c>
      <c r="AG68" s="14" t="n">
        <f aca="false">AG67*AG57*Inputs!$C$35</f>
        <v>0</v>
      </c>
      <c r="AH68" s="14" t="n">
        <f aca="false">AH67*AH57*Inputs!$C$35</f>
        <v>0</v>
      </c>
      <c r="AI68" s="14" t="n">
        <f aca="false">AI67*AI57*Inputs!$C$35</f>
        <v>0</v>
      </c>
    </row>
    <row r="69" customFormat="false" ht="15" hidden="false" customHeight="false" outlineLevel="0" collapsed="false">
      <c r="B69" s="2" t="s">
        <v>178</v>
      </c>
      <c r="D69" s="14" t="n">
        <f aca="false">Inputs!$C$12*D54/2*(1+Inputs!$C$18)^(D$51-2027)</f>
        <v>330000000</v>
      </c>
      <c r="E69" s="14" t="n">
        <f aca="false">Inputs!$C$12*E54/2*(1+Inputs!$C$18)^(E$51-2027)</f>
        <v>338250000</v>
      </c>
      <c r="F69" s="14" t="n">
        <f aca="false">Inputs!$C$12*F54/2*(1+Inputs!$C$18)^(F$51-2027)</f>
        <v>346706250</v>
      </c>
      <c r="G69" s="14" t="n">
        <f aca="false">Inputs!$C$12*G54/2*(1+Inputs!$C$18)^(G$51-2027)</f>
        <v>355373906.25</v>
      </c>
      <c r="H69" s="14" t="n">
        <f aca="false">Inputs!$C$12*H54/2*(1+Inputs!$C$18)^(H$51-2027)</f>
        <v>364258253.90625</v>
      </c>
      <c r="I69" s="14" t="n">
        <f aca="false">Inputs!$C$12*I54/2*(1+Inputs!$C$18)^(I$51-2027)</f>
        <v>373364710.253906</v>
      </c>
      <c r="J69" s="14" t="n">
        <f aca="false">Inputs!$C$12*J54/2*(1+Inputs!$C$18)^(J$51-2027)</f>
        <v>382698828.010254</v>
      </c>
      <c r="K69" s="14" t="n">
        <f aca="false">Inputs!$C$12*K54/2*(1+Inputs!$C$18)^(K$51-2027)</f>
        <v>392266298.71051</v>
      </c>
      <c r="L69" s="14" t="n">
        <f aca="false">Inputs!$C$12*L54/2*(1+Inputs!$C$18)^(L$51-2027)</f>
        <v>402072956.178273</v>
      </c>
      <c r="M69" s="14" t="n">
        <f aca="false">Inputs!$C$12*M54/2*(1+Inputs!$C$18)^(M$51-2027)</f>
        <v>412124780.08273</v>
      </c>
      <c r="N69" s="14" t="n">
        <f aca="false">Inputs!$C$12*N54/2*(1+Inputs!$C$18)^(N$51-2027)</f>
        <v>422427899.584798</v>
      </c>
      <c r="O69" s="14" t="n">
        <f aca="false">Inputs!$C$12*O54/2*(1+Inputs!$C$18)^(O$51-2027)</f>
        <v>432988597.074418</v>
      </c>
      <c r="P69" s="14" t="n">
        <f aca="false">Inputs!$C$12*P54/2*(1+Inputs!$C$18)^(P$51-2027)</f>
        <v>443813312.001278</v>
      </c>
      <c r="Q69" s="14" t="n">
        <f aca="false">Inputs!$C$12*Q54/2*(1+Inputs!$C$18)^(Q$51-2027)</f>
        <v>454908644.80131</v>
      </c>
      <c r="R69" s="14" t="n">
        <f aca="false">Inputs!$C$12*R54/2*(1+Inputs!$C$18)^(R$51-2027)</f>
        <v>466281360.921343</v>
      </c>
      <c r="S69" s="14" t="n">
        <f aca="false">Inputs!$C$12*S54/2*(1+Inputs!$C$18)^(S$51-2027)</f>
        <v>477938394.944376</v>
      </c>
      <c r="T69" s="14" t="n">
        <f aca="false">Inputs!$C$12*T54/2*(1+Inputs!$C$18)^(T$51-2027)</f>
        <v>489886854.817986</v>
      </c>
      <c r="U69" s="14" t="n">
        <f aca="false">Inputs!$C$12*U54/2*(1+Inputs!$C$18)^(U$51-2027)</f>
        <v>502134026.188435</v>
      </c>
      <c r="V69" s="14" t="n">
        <f aca="false">Inputs!$C$12*V54/2*(1+Inputs!$C$18)^(V$51-2027)</f>
        <v>514687376.843146</v>
      </c>
      <c r="W69" s="14" t="n">
        <f aca="false">Inputs!$C$12*W54/2*(1+Inputs!$C$18)^(W$51-2027)</f>
        <v>527554561.264225</v>
      </c>
      <c r="X69" s="14" t="n">
        <f aca="false">Inputs!$C$12*X54/2*(1+Inputs!$C$18)^(X$51-2027)</f>
        <v>540743425.29583</v>
      </c>
      <c r="Y69" s="14" t="n">
        <f aca="false">Inputs!$C$12*Y54/2*(1+Inputs!$C$18)^(Y$51-2027)</f>
        <v>554262010.928226</v>
      </c>
      <c r="Z69" s="14" t="n">
        <f aca="false">Inputs!$C$12*Z54/2*(1+Inputs!$C$18)^(Z$51-2027)</f>
        <v>568118561.201431</v>
      </c>
      <c r="AA69" s="14" t="n">
        <f aca="false">Inputs!$C$12*AA54/2*(1+Inputs!$C$18)^(AA$51-2027)</f>
        <v>582321525.231467</v>
      </c>
      <c r="AB69" s="14" t="n">
        <f aca="false">Inputs!$C$12*AB54/2*(1+Inputs!$C$18)^(AB$51-2027)</f>
        <v>596879563.362254</v>
      </c>
      <c r="AC69" s="14" t="n">
        <f aca="false">Inputs!$C$12*AC54/2*(1+Inputs!$C$18)^(AC$51-2027)</f>
        <v>611801552.44631</v>
      </c>
      <c r="AD69" s="14" t="n">
        <f aca="false">Inputs!$C$12*AD54/2*(1+Inputs!$C$18)^(AD$51-2027)</f>
        <v>627096591.257468</v>
      </c>
      <c r="AE69" s="14" t="n">
        <f aca="false">Inputs!$C$12*AE54/2*(1+Inputs!$C$18)^(AE$51-2027)</f>
        <v>642774006.038904</v>
      </c>
      <c r="AF69" s="14" t="n">
        <f aca="false">Inputs!$C$12*AF54/2*(1+Inputs!$C$18)^(AF$51-2027)</f>
        <v>658843356.189877</v>
      </c>
      <c r="AG69" s="14" t="n">
        <f aca="false">Inputs!$C$12*AG54/2*(1+Inputs!$C$18)^(AG$51-2027)</f>
        <v>675314440.094624</v>
      </c>
      <c r="AH69" s="14" t="n">
        <f aca="false">Inputs!$C$12*AH54/2*(1+Inputs!$C$18)^(AH$51-2027)</f>
        <v>346098650.548495</v>
      </c>
      <c r="AI69" s="14" t="n">
        <f aca="false">Inputs!$C$12*AI54/2*(1+Inputs!$C$18)^(AI$51-2027)</f>
        <v>354751116.812207</v>
      </c>
    </row>
    <row r="70" customFormat="false" ht="15" hidden="false" customHeight="false" outlineLevel="0" collapsed="false">
      <c r="B70" s="2" t="s">
        <v>179</v>
      </c>
      <c r="D70" s="14" t="n">
        <f aca="false">Inputs!$C$13*D54/2*(1+Inputs!$C$18)^(D$51-2027)</f>
        <v>25000000</v>
      </c>
      <c r="E70" s="14" t="n">
        <f aca="false">Inputs!$C$13*E54/2*(1+Inputs!$C$18)^(E$51-2027)</f>
        <v>25625000</v>
      </c>
      <c r="F70" s="14" t="n">
        <f aca="false">Inputs!$C$13*F54/2*(1+Inputs!$C$18)^(F$51-2027)</f>
        <v>26265625</v>
      </c>
      <c r="G70" s="14" t="n">
        <f aca="false">Inputs!$C$13*G54/2*(1+Inputs!$C$18)^(G$51-2027)</f>
        <v>26922265.625</v>
      </c>
      <c r="H70" s="14" t="n">
        <f aca="false">Inputs!$C$13*H54/2*(1+Inputs!$C$18)^(H$51-2027)</f>
        <v>27595322.265625</v>
      </c>
      <c r="I70" s="14" t="n">
        <f aca="false">Inputs!$C$13*I54/2*(1+Inputs!$C$18)^(I$51-2027)</f>
        <v>28285205.3222656</v>
      </c>
      <c r="J70" s="14" t="n">
        <f aca="false">Inputs!$C$13*J54/2*(1+Inputs!$C$18)^(J$51-2027)</f>
        <v>28992335.4553223</v>
      </c>
      <c r="K70" s="14" t="n">
        <f aca="false">Inputs!$C$13*K54/2*(1+Inputs!$C$18)^(K$51-2027)</f>
        <v>29717143.8417053</v>
      </c>
      <c r="L70" s="14" t="n">
        <f aca="false">Inputs!$C$13*L54/2*(1+Inputs!$C$18)^(L$51-2027)</f>
        <v>30460072.4377479</v>
      </c>
      <c r="M70" s="14" t="n">
        <f aca="false">Inputs!$C$13*M54/2*(1+Inputs!$C$18)^(M$51-2027)</f>
        <v>31221574.2486916</v>
      </c>
      <c r="N70" s="14" t="n">
        <f aca="false">Inputs!$C$13*N54/2*(1+Inputs!$C$18)^(N$51-2027)</f>
        <v>32002113.6049089</v>
      </c>
      <c r="O70" s="14" t="n">
        <f aca="false">Inputs!$C$13*O54/2*(1+Inputs!$C$18)^(O$51-2027)</f>
        <v>32802166.4450316</v>
      </c>
      <c r="P70" s="14" t="n">
        <f aca="false">Inputs!$C$13*P54/2*(1+Inputs!$C$18)^(P$51-2027)</f>
        <v>33622220.6061574</v>
      </c>
      <c r="Q70" s="14" t="n">
        <f aca="false">Inputs!$C$13*Q54/2*(1+Inputs!$C$18)^(Q$51-2027)</f>
        <v>34462776.1213114</v>
      </c>
      <c r="R70" s="14" t="n">
        <f aca="false">Inputs!$C$13*R54/2*(1+Inputs!$C$18)^(R$51-2027)</f>
        <v>35324345.5243441</v>
      </c>
      <c r="S70" s="14" t="n">
        <f aca="false">Inputs!$C$13*S54/2*(1+Inputs!$C$18)^(S$51-2027)</f>
        <v>36207454.1624527</v>
      </c>
      <c r="T70" s="14" t="n">
        <f aca="false">Inputs!$C$13*T54/2*(1+Inputs!$C$18)^(T$51-2027)</f>
        <v>37112640.5165141</v>
      </c>
      <c r="U70" s="14" t="n">
        <f aca="false">Inputs!$C$13*U54/2*(1+Inputs!$C$18)^(U$51-2027)</f>
        <v>38040456.5294269</v>
      </c>
      <c r="V70" s="14" t="n">
        <f aca="false">Inputs!$C$13*V54/2*(1+Inputs!$C$18)^(V$51-2027)</f>
        <v>38991467.9426626</v>
      </c>
      <c r="W70" s="14" t="n">
        <f aca="false">Inputs!$C$13*W54/2*(1+Inputs!$C$18)^(W$51-2027)</f>
        <v>39966254.6412291</v>
      </c>
      <c r="X70" s="14" t="n">
        <f aca="false">Inputs!$C$13*X54/2*(1+Inputs!$C$18)^(X$51-2027)</f>
        <v>40965411.0072599</v>
      </c>
      <c r="Y70" s="14" t="n">
        <f aca="false">Inputs!$C$13*Y54/2*(1+Inputs!$C$18)^(Y$51-2027)</f>
        <v>41989546.2824414</v>
      </c>
      <c r="Z70" s="14" t="n">
        <f aca="false">Inputs!$C$13*Z54/2*(1+Inputs!$C$18)^(Z$51-2027)</f>
        <v>43039284.9395024</v>
      </c>
      <c r="AA70" s="14" t="n">
        <f aca="false">Inputs!$C$13*AA54/2*(1+Inputs!$C$18)^(AA$51-2027)</f>
        <v>44115267.0629899</v>
      </c>
      <c r="AB70" s="14" t="n">
        <f aca="false">Inputs!$C$13*AB54/2*(1+Inputs!$C$18)^(AB$51-2027)</f>
        <v>45218148.7395647</v>
      </c>
      <c r="AC70" s="14" t="n">
        <f aca="false">Inputs!$C$13*AC54/2*(1+Inputs!$C$18)^(AC$51-2027)</f>
        <v>46348602.4580538</v>
      </c>
      <c r="AD70" s="14" t="n">
        <f aca="false">Inputs!$C$13*AD54/2*(1+Inputs!$C$18)^(AD$51-2027)</f>
        <v>47507317.5195051</v>
      </c>
      <c r="AE70" s="14" t="n">
        <f aca="false">Inputs!$C$13*AE54/2*(1+Inputs!$C$18)^(AE$51-2027)</f>
        <v>48695000.4574928</v>
      </c>
      <c r="AF70" s="14" t="n">
        <f aca="false">Inputs!$C$13*AF54/2*(1+Inputs!$C$18)^(AF$51-2027)</f>
        <v>49912375.4689301</v>
      </c>
      <c r="AG70" s="14" t="n">
        <f aca="false">Inputs!$C$13*AG54/2*(1+Inputs!$C$18)^(AG$51-2027)</f>
        <v>51160184.8556533</v>
      </c>
      <c r="AH70" s="14" t="n">
        <f aca="false">Inputs!$C$13*AH54/2*(1+Inputs!$C$18)^(AH$51-2027)</f>
        <v>26219594.7385223</v>
      </c>
      <c r="AI70" s="14" t="n">
        <f aca="false">Inputs!$C$13*AI54/2*(1+Inputs!$C$18)^(AI$51-2027)</f>
        <v>26875084.6069854</v>
      </c>
    </row>
    <row r="71" customFormat="false" ht="15" hidden="false" customHeight="false" outlineLevel="0" collapsed="false">
      <c r="B71" s="2" t="s">
        <v>66</v>
      </c>
      <c r="D71" s="14" t="n">
        <f aca="false">D57*Fuel!$C$13*(1+Inputs!$C$18)^(D$51-2027)</f>
        <v>181832502.469692</v>
      </c>
      <c r="E71" s="14" t="n">
        <f aca="false">E57*Fuel!$C$13*(1+Inputs!$C$18)^(E$51-2027)</f>
        <v>186378315.031434</v>
      </c>
      <c r="F71" s="14" t="n">
        <f aca="false">F57*Fuel!$C$13*(1+Inputs!$C$18)^(F$51-2027)</f>
        <v>191037772.90722</v>
      </c>
      <c r="G71" s="14" t="n">
        <f aca="false">G57*Fuel!$C$13*(1+Inputs!$C$18)^(G$51-2027)</f>
        <v>195813717.2299</v>
      </c>
      <c r="H71" s="14" t="n">
        <f aca="false">H57*Fuel!$C$13*(1+Inputs!$C$18)^(H$51-2027)</f>
        <v>200709060.160648</v>
      </c>
      <c r="I71" s="14" t="n">
        <f aca="false">I57*Fuel!$C$13*(1+Inputs!$C$18)^(I$51-2027)</f>
        <v>205726786.664664</v>
      </c>
      <c r="J71" s="14" t="n">
        <f aca="false">J57*Fuel!$C$13*(1+Inputs!$C$18)^(J$51-2027)</f>
        <v>210869956.331281</v>
      </c>
      <c r="K71" s="14" t="n">
        <f aca="false">K57*Fuel!$C$13*(1+Inputs!$C$18)^(K$51-2027)</f>
        <v>216141705.239563</v>
      </c>
      <c r="L71" s="14" t="n">
        <f aca="false">L57*Fuel!$C$13*(1+Inputs!$C$18)^(L$51-2027)</f>
        <v>221545247.870552</v>
      </c>
      <c r="M71" s="14" t="n">
        <f aca="false">M57*Fuel!$C$13*(1+Inputs!$C$18)^(M$51-2027)</f>
        <v>227083879.067315</v>
      </c>
      <c r="N71" s="14" t="n">
        <f aca="false">N57*Fuel!$C$13*(1+Inputs!$C$18)^(N$51-2027)</f>
        <v>232760976.043998</v>
      </c>
      <c r="O71" s="14" t="n">
        <f aca="false">O57*Fuel!$C$13*(1+Inputs!$C$18)^(O$51-2027)</f>
        <v>238580000.445098</v>
      </c>
      <c r="P71" s="14" t="n">
        <f aca="false">P57*Fuel!$C$13*(1+Inputs!$C$18)^(P$51-2027)</f>
        <v>244544500.456226</v>
      </c>
      <c r="Q71" s="14" t="n">
        <f aca="false">Q57*Fuel!$C$13*(1+Inputs!$C$18)^(Q$51-2027)</f>
        <v>250658112.967631</v>
      </c>
      <c r="R71" s="14" t="n">
        <f aca="false">R57*Fuel!$C$13*(1+Inputs!$C$18)^(R$51-2027)</f>
        <v>256924565.791822</v>
      </c>
      <c r="S71" s="14" t="n">
        <f aca="false">S57*Fuel!$C$13*(1+Inputs!$C$18)^(S$51-2027)</f>
        <v>263347679.936618</v>
      </c>
      <c r="T71" s="14" t="n">
        <f aca="false">T57*Fuel!$C$13*(1+Inputs!$C$18)^(T$51-2027)</f>
        <v>269931371.935033</v>
      </c>
      <c r="U71" s="14" t="n">
        <f aca="false">U57*Fuel!$C$13*(1+Inputs!$C$18)^(U$51-2027)</f>
        <v>276679656.233409</v>
      </c>
      <c r="V71" s="14" t="n">
        <f aca="false">V57*Fuel!$C$13*(1+Inputs!$C$18)^(V$51-2027)</f>
        <v>283596647.639244</v>
      </c>
      <c r="W71" s="14" t="n">
        <f aca="false">W57*Fuel!$C$13*(1+Inputs!$C$18)^(W$51-2027)</f>
        <v>290686563.830225</v>
      </c>
      <c r="X71" s="14" t="n">
        <f aca="false">X57*Fuel!$C$13*(1+Inputs!$C$18)^(X$51-2027)</f>
        <v>297953727.925981</v>
      </c>
      <c r="Y71" s="14" t="n">
        <f aca="false">Y57*Fuel!$C$13*(1+Inputs!$C$18)^(Y$51-2027)</f>
        <v>305402571.12413</v>
      </c>
      <c r="Z71" s="14" t="n">
        <f aca="false">Z57*Fuel!$C$13*(1+Inputs!$C$18)^(Z$51-2027)</f>
        <v>313037635.402233</v>
      </c>
      <c r="AA71" s="14" t="n">
        <f aca="false">AA57*Fuel!$C$13*(1+Inputs!$C$18)^(AA$51-2027)</f>
        <v>320863576.287289</v>
      </c>
      <c r="AB71" s="14" t="n">
        <f aca="false">AB57*Fuel!$C$13*(1+Inputs!$C$18)^(AB$51-2027)</f>
        <v>328885165.694471</v>
      </c>
      <c r="AC71" s="14" t="n">
        <f aca="false">AC57*Fuel!$C$13*(1+Inputs!$C$18)^(AC$51-2027)</f>
        <v>337107294.836833</v>
      </c>
      <c r="AD71" s="14" t="n">
        <f aca="false">AD57*Fuel!$C$13*(1+Inputs!$C$18)^(AD$51-2027)</f>
        <v>345534977.207754</v>
      </c>
      <c r="AE71" s="14" t="n">
        <f aca="false">AE57*Fuel!$C$13*(1+Inputs!$C$18)^(AE$51-2027)</f>
        <v>354173351.637948</v>
      </c>
      <c r="AF71" s="14" t="n">
        <f aca="false">AF57*Fuel!$C$13*(1+Inputs!$C$18)^(AF$51-2027)</f>
        <v>363027685.428896</v>
      </c>
      <c r="AG71" s="14" t="n">
        <f aca="false">AG57*Fuel!$C$13*(1+Inputs!$C$18)^(AG$51-2027)</f>
        <v>372103377.564619</v>
      </c>
      <c r="AH71" s="14" t="n">
        <f aca="false">AH57*Fuel!$C$13*(1+Inputs!$C$18)^(AH$51-2027)</f>
        <v>190702981.001867</v>
      </c>
      <c r="AI71" s="14" t="n">
        <f aca="false">AI57*Fuel!$C$13*(1+Inputs!$C$18)^(AI$51-2027)</f>
        <v>195470555.526914</v>
      </c>
    </row>
    <row r="72" customFormat="false" ht="15" hidden="false" customHeight="false" outlineLevel="0" collapsed="false">
      <c r="B72" s="2" t="s">
        <v>180</v>
      </c>
      <c r="D72" s="14" t="n">
        <f aca="false">Inputs!$C$14*D54/2*(1+Inputs!$C$18)^(D$51-2027)*IF(AND(D54&gt;0,D$51&gt;$F$49-2),0.25,1)</f>
        <v>70000000</v>
      </c>
      <c r="E72" s="14" t="n">
        <f aca="false">Inputs!$C$14*E54/2*(1+Inputs!$C$18)^(E$51-2027)*IF(AND(E54&gt;0,E$51&gt;$F$49-2),0.25,1)</f>
        <v>71750000</v>
      </c>
      <c r="F72" s="14" t="n">
        <f aca="false">Inputs!$C$14*F54/2*(1+Inputs!$C$18)^(F$51-2027)*IF(AND(F54&gt;0,F$51&gt;$F$49-2),0.25,1)</f>
        <v>73543750</v>
      </c>
      <c r="G72" s="14" t="n">
        <f aca="false">Inputs!$C$14*G54/2*(1+Inputs!$C$18)^(G$51-2027)*IF(AND(G54&gt;0,G$51&gt;$F$49-2),0.25,1)</f>
        <v>75382343.75</v>
      </c>
      <c r="H72" s="14" t="n">
        <f aca="false">Inputs!$C$14*H54/2*(1+Inputs!$C$18)^(H$51-2027)*IF(AND(H54&gt;0,H$51&gt;$F$49-2),0.25,1)</f>
        <v>77266902.34375</v>
      </c>
      <c r="I72" s="14" t="n">
        <f aca="false">Inputs!$C$14*I54/2*(1+Inputs!$C$18)^(I$51-2027)*IF(AND(I54&gt;0,I$51&gt;$F$49-2),0.25,1)</f>
        <v>79198574.9023437</v>
      </c>
      <c r="J72" s="14" t="n">
        <f aca="false">Inputs!$C$14*J54/2*(1+Inputs!$C$18)^(J$51-2027)*IF(AND(J54&gt;0,J$51&gt;$F$49-2),0.25,1)</f>
        <v>81178539.2749023</v>
      </c>
      <c r="K72" s="14" t="n">
        <f aca="false">Inputs!$C$14*K54/2*(1+Inputs!$C$18)^(K$51-2027)*IF(AND(K54&gt;0,K$51&gt;$F$49-2),0.25,1)</f>
        <v>83208002.7567749</v>
      </c>
      <c r="L72" s="14" t="n">
        <f aca="false">Inputs!$C$14*L54/2*(1+Inputs!$C$18)^(L$51-2027)*IF(AND(L54&gt;0,L$51&gt;$F$49-2),0.25,1)</f>
        <v>85288202.8256942</v>
      </c>
      <c r="M72" s="14" t="n">
        <f aca="false">Inputs!$C$14*M54/2*(1+Inputs!$C$18)^(M$51-2027)*IF(AND(M54&gt;0,M$51&gt;$F$49-2),0.25,1)</f>
        <v>87420407.8963366</v>
      </c>
      <c r="N72" s="14" t="n">
        <f aca="false">Inputs!$C$14*N54/2*(1+Inputs!$C$18)^(N$51-2027)*IF(AND(N54&gt;0,N$51&gt;$F$49-2),0.25,1)</f>
        <v>89605918.093745</v>
      </c>
      <c r="O72" s="14" t="n">
        <f aca="false">Inputs!$C$14*O54/2*(1+Inputs!$C$18)^(O$51-2027)*IF(AND(O54&gt;0,O$51&gt;$F$49-2),0.25,1)</f>
        <v>91846066.0460886</v>
      </c>
      <c r="P72" s="14" t="n">
        <f aca="false">Inputs!$C$14*P54/2*(1+Inputs!$C$18)^(P$51-2027)*IF(AND(P54&gt;0,P$51&gt;$F$49-2),0.25,1)</f>
        <v>94142217.6972408</v>
      </c>
      <c r="Q72" s="14" t="n">
        <f aca="false">Inputs!$C$14*Q54/2*(1+Inputs!$C$18)^(Q$51-2027)*IF(AND(Q54&gt;0,Q$51&gt;$F$49-2),0.25,1)</f>
        <v>96495773.1396718</v>
      </c>
      <c r="R72" s="14" t="n">
        <f aca="false">Inputs!$C$14*R54/2*(1+Inputs!$C$18)^(R$51-2027)*IF(AND(R54&gt;0,R$51&gt;$F$49-2),0.25,1)</f>
        <v>98908167.4681636</v>
      </c>
      <c r="S72" s="14" t="n">
        <f aca="false">Inputs!$C$14*S54/2*(1+Inputs!$C$18)^(S$51-2027)*IF(AND(S54&gt;0,S$51&gt;$F$49-2),0.25,1)</f>
        <v>101380871.654868</v>
      </c>
      <c r="T72" s="14" t="n">
        <f aca="false">Inputs!$C$14*T54/2*(1+Inputs!$C$18)^(T$51-2027)*IF(AND(T54&gt;0,T$51&gt;$F$49-2),0.25,1)</f>
        <v>103915393.446239</v>
      </c>
      <c r="U72" s="14" t="n">
        <f aca="false">Inputs!$C$14*U54/2*(1+Inputs!$C$18)^(U$51-2027)*IF(AND(U54&gt;0,U$51&gt;$F$49-2),0.25,1)</f>
        <v>106513278.282395</v>
      </c>
      <c r="V72" s="14" t="n">
        <f aca="false">Inputs!$C$14*V54/2*(1+Inputs!$C$18)^(V$51-2027)*IF(AND(V54&gt;0,V$51&gt;$F$49-2),0.25,1)</f>
        <v>109176110.239455</v>
      </c>
      <c r="W72" s="14" t="n">
        <f aca="false">Inputs!$C$14*W54/2*(1+Inputs!$C$18)^(W$51-2027)*IF(AND(W54&gt;0,W$51&gt;$F$49-2),0.25,1)</f>
        <v>111905512.995442</v>
      </c>
      <c r="X72" s="14" t="n">
        <f aca="false">Inputs!$C$14*X54/2*(1+Inputs!$C$18)^(X$51-2027)*IF(AND(X54&gt;0,X$51&gt;$F$49-2),0.25,1)</f>
        <v>114703150.820328</v>
      </c>
      <c r="Y72" s="14" t="n">
        <f aca="false">Inputs!$C$14*Y54/2*(1+Inputs!$C$18)^(Y$51-2027)*IF(AND(Y54&gt;0,Y$51&gt;$F$49-2),0.25,1)</f>
        <v>117570729.590836</v>
      </c>
      <c r="Z72" s="14" t="n">
        <f aca="false">Inputs!$C$14*Z54/2*(1+Inputs!$C$18)^(Z$51-2027)*IF(AND(Z54&gt;0,Z$51&gt;$F$49-2),0.25,1)</f>
        <v>120509997.830607</v>
      </c>
      <c r="AA72" s="14" t="n">
        <f aca="false">Inputs!$C$14*AA54/2*(1+Inputs!$C$18)^(AA$51-2027)*IF(AND(AA54&gt;0,AA$51&gt;$F$49-2),0.25,1)</f>
        <v>123522747.776372</v>
      </c>
      <c r="AB72" s="14" t="n">
        <f aca="false">Inputs!$C$14*AB54/2*(1+Inputs!$C$18)^(AB$51-2027)*IF(AND(AB54&gt;0,AB$51&gt;$F$49-2),0.25,1)</f>
        <v>126610816.470781</v>
      </c>
      <c r="AC72" s="14" t="n">
        <f aca="false">Inputs!$C$14*AC54/2*(1+Inputs!$C$18)^(AC$51-2027)*IF(AND(AC54&gt;0,AC$51&gt;$F$49-2),0.25,1)</f>
        <v>129776086.882551</v>
      </c>
      <c r="AD72" s="14" t="n">
        <f aca="false">Inputs!$C$14*AD54/2*(1+Inputs!$C$18)^(AD$51-2027)*IF(AND(AD54&gt;0,AD$51&gt;$F$49-2),0.25,1)</f>
        <v>133020489.054614</v>
      </c>
      <c r="AE72" s="14" t="n">
        <f aca="false">Inputs!$C$14*AE54/2*(1+Inputs!$C$18)^(AE$51-2027)*IF(AND(AE54&gt;0,AE$51&gt;$F$49-2),0.25,1)</f>
        <v>136346001.28098</v>
      </c>
      <c r="AF72" s="14" t="n">
        <f aca="false">Inputs!$C$14*AF54/2*(1+Inputs!$C$18)^(AF$51-2027)*IF(AND(AF54&gt;0,AF$51&gt;$F$49-2),0.25,1)</f>
        <v>139754651.313004</v>
      </c>
      <c r="AG72" s="14" t="n">
        <f aca="false">Inputs!$C$14*AG54/2*(1+Inputs!$C$18)^(AG$51-2027)*IF(AND(AG54&gt;0,AG$51&gt;$F$49-2),0.25,1)</f>
        <v>143248517.595829</v>
      </c>
      <c r="AH72" s="14" t="n">
        <f aca="false">Inputs!$C$14*AH54/2*(1+Inputs!$C$18)^(AH$51-2027)*IF(AND(AH54&gt;0,AH$51&gt;$F$49-2),0.25,1)</f>
        <v>18353716.3169656</v>
      </c>
      <c r="AI72" s="14" t="n">
        <f aca="false">Inputs!$C$14*AI54/2*(1+Inputs!$C$18)^(AI$51-2027)*IF(AND(AI54&gt;0,AI$51&gt;$F$49-2),0.25,1)</f>
        <v>18812559.2248898</v>
      </c>
    </row>
    <row r="73" customFormat="false" ht="15" hidden="false" customHeight="false" outlineLevel="0" collapsed="false">
      <c r="B73" s="2" t="s">
        <v>181</v>
      </c>
      <c r="D73" s="14" t="n">
        <f aca="false">IF(AND($D$48=1,D$51&gt;=Inputs!$C$16,D$51&lt;=Inputs!$C$17),Inputs!$C$15*2/(Inputs!$C$17-Inputs!$C$16+1)*(1+Inputs!$C$18)^(D$51-2027),0)</f>
        <v>0</v>
      </c>
      <c r="E73" s="14" t="n">
        <f aca="false">IF(AND($D$48=1,E$51&gt;=Inputs!$C$16,E$51&lt;=Inputs!$C$17),Inputs!$C$15*2/(Inputs!$C$17-Inputs!$C$16+1)*(1+Inputs!$C$18)^(E$51-2027),0)</f>
        <v>0</v>
      </c>
      <c r="F73" s="14" t="n">
        <f aca="false">IF(AND($D$48=1,F$51&gt;=Inputs!$C$16,F$51&lt;=Inputs!$C$17),Inputs!$C$15*2/(Inputs!$C$17-Inputs!$C$16+1)*(1+Inputs!$C$18)^(F$51-2027),0)</f>
        <v>90053571.4285714</v>
      </c>
      <c r="G73" s="14" t="n">
        <f aca="false">IF(AND($D$48=1,G$51&gt;=Inputs!$C$16,G$51&lt;=Inputs!$C$17),Inputs!$C$15*2/(Inputs!$C$17-Inputs!$C$16+1)*(1+Inputs!$C$18)^(G$51-2027),0)</f>
        <v>92304910.7142857</v>
      </c>
      <c r="H73" s="14" t="n">
        <f aca="false">IF(AND($D$48=1,H$51&gt;=Inputs!$C$16,H$51&lt;=Inputs!$C$17),Inputs!$C$15*2/(Inputs!$C$17-Inputs!$C$16+1)*(1+Inputs!$C$18)^(H$51-2027),0)</f>
        <v>94612533.4821428</v>
      </c>
      <c r="I73" s="14" t="n">
        <f aca="false">IF(AND($D$48=1,I$51&gt;=Inputs!$C$16,I$51&lt;=Inputs!$C$17),Inputs!$C$15*2/(Inputs!$C$17-Inputs!$C$16+1)*(1+Inputs!$C$18)^(I$51-2027),0)</f>
        <v>96977846.8191964</v>
      </c>
      <c r="J73" s="14" t="n">
        <f aca="false">IF(AND($D$48=1,J$51&gt;=Inputs!$C$16,J$51&lt;=Inputs!$C$17),Inputs!$C$15*2/(Inputs!$C$17-Inputs!$C$16+1)*(1+Inputs!$C$18)^(J$51-2027),0)</f>
        <v>99402292.9896763</v>
      </c>
      <c r="K73" s="14" t="n">
        <f aca="false">IF(AND($D$48=1,K$51&gt;=Inputs!$C$16,K$51&lt;=Inputs!$C$17),Inputs!$C$15*2/(Inputs!$C$17-Inputs!$C$16+1)*(1+Inputs!$C$18)^(K$51-2027),0)</f>
        <v>101887350.314418</v>
      </c>
      <c r="L73" s="14" t="n">
        <f aca="false">IF(AND($D$48=1,L$51&gt;=Inputs!$C$16,L$51&lt;=Inputs!$C$17),Inputs!$C$15*2/(Inputs!$C$17-Inputs!$C$16+1)*(1+Inputs!$C$18)^(L$51-2027),0)</f>
        <v>104434534.072279</v>
      </c>
      <c r="M73" s="14" t="n">
        <f aca="false">IF(AND($D$48=1,M$51&gt;=Inputs!$C$16,M$51&lt;=Inputs!$C$17),Inputs!$C$15*2/(Inputs!$C$17-Inputs!$C$16+1)*(1+Inputs!$C$18)^(M$51-2027),0)</f>
        <v>0</v>
      </c>
      <c r="N73" s="14" t="n">
        <f aca="false">IF(AND($D$48=1,N$51&gt;=Inputs!$C$16,N$51&lt;=Inputs!$C$17),Inputs!$C$15*2/(Inputs!$C$17-Inputs!$C$16+1)*(1+Inputs!$C$18)^(N$51-2027),0)</f>
        <v>0</v>
      </c>
      <c r="O73" s="14" t="n">
        <f aca="false">IF(AND($D$48=1,O$51&gt;=Inputs!$C$16,O$51&lt;=Inputs!$C$17),Inputs!$C$15*2/(Inputs!$C$17-Inputs!$C$16+1)*(1+Inputs!$C$18)^(O$51-2027),0)</f>
        <v>0</v>
      </c>
      <c r="P73" s="14" t="n">
        <f aca="false">IF(AND($D$48=1,P$51&gt;=Inputs!$C$16,P$51&lt;=Inputs!$C$17),Inputs!$C$15*2/(Inputs!$C$17-Inputs!$C$16+1)*(1+Inputs!$C$18)^(P$51-2027),0)</f>
        <v>0</v>
      </c>
      <c r="Q73" s="14" t="n">
        <f aca="false">IF(AND($D$48=1,Q$51&gt;=Inputs!$C$16,Q$51&lt;=Inputs!$C$17),Inputs!$C$15*2/(Inputs!$C$17-Inputs!$C$16+1)*(1+Inputs!$C$18)^(Q$51-2027),0)</f>
        <v>0</v>
      </c>
      <c r="R73" s="14" t="n">
        <f aca="false">IF(AND($D$48=1,R$51&gt;=Inputs!$C$16,R$51&lt;=Inputs!$C$17),Inputs!$C$15*2/(Inputs!$C$17-Inputs!$C$16+1)*(1+Inputs!$C$18)^(R$51-2027),0)</f>
        <v>0</v>
      </c>
      <c r="S73" s="14" t="n">
        <f aca="false">IF(AND($D$48=1,S$51&gt;=Inputs!$C$16,S$51&lt;=Inputs!$C$17),Inputs!$C$15*2/(Inputs!$C$17-Inputs!$C$16+1)*(1+Inputs!$C$18)^(S$51-2027),0)</f>
        <v>0</v>
      </c>
      <c r="T73" s="14" t="n">
        <f aca="false">IF(AND($D$48=1,T$51&gt;=Inputs!$C$16,T$51&lt;=Inputs!$C$17),Inputs!$C$15*2/(Inputs!$C$17-Inputs!$C$16+1)*(1+Inputs!$C$18)^(T$51-2027),0)</f>
        <v>0</v>
      </c>
      <c r="U73" s="14" t="n">
        <f aca="false">IF(AND($D$48=1,U$51&gt;=Inputs!$C$16,U$51&lt;=Inputs!$C$17),Inputs!$C$15*2/(Inputs!$C$17-Inputs!$C$16+1)*(1+Inputs!$C$18)^(U$51-2027),0)</f>
        <v>0</v>
      </c>
      <c r="V73" s="14" t="n">
        <f aca="false">IF(AND($D$48=1,V$51&gt;=Inputs!$C$16,V$51&lt;=Inputs!$C$17),Inputs!$C$15*2/(Inputs!$C$17-Inputs!$C$16+1)*(1+Inputs!$C$18)^(V$51-2027),0)</f>
        <v>0</v>
      </c>
      <c r="W73" s="14" t="n">
        <f aca="false">IF(AND($D$48=1,W$51&gt;=Inputs!$C$16,W$51&lt;=Inputs!$C$17),Inputs!$C$15*2/(Inputs!$C$17-Inputs!$C$16+1)*(1+Inputs!$C$18)^(W$51-2027),0)</f>
        <v>0</v>
      </c>
      <c r="X73" s="14" t="n">
        <f aca="false">IF(AND($D$48=1,X$51&gt;=Inputs!$C$16,X$51&lt;=Inputs!$C$17),Inputs!$C$15*2/(Inputs!$C$17-Inputs!$C$16+1)*(1+Inputs!$C$18)^(X$51-2027),0)</f>
        <v>0</v>
      </c>
      <c r="Y73" s="14" t="n">
        <f aca="false">IF(AND($D$48=1,Y$51&gt;=Inputs!$C$16,Y$51&lt;=Inputs!$C$17),Inputs!$C$15*2/(Inputs!$C$17-Inputs!$C$16+1)*(1+Inputs!$C$18)^(Y$51-2027),0)</f>
        <v>0</v>
      </c>
      <c r="Z73" s="14" t="n">
        <f aca="false">IF(AND($D$48=1,Z$51&gt;=Inputs!$C$16,Z$51&lt;=Inputs!$C$17),Inputs!$C$15*2/(Inputs!$C$17-Inputs!$C$16+1)*(1+Inputs!$C$18)^(Z$51-2027),0)</f>
        <v>0</v>
      </c>
      <c r="AA73" s="14" t="n">
        <f aca="false">IF(AND($D$48=1,AA$51&gt;=Inputs!$C$16,AA$51&lt;=Inputs!$C$17),Inputs!$C$15*2/(Inputs!$C$17-Inputs!$C$16+1)*(1+Inputs!$C$18)^(AA$51-2027),0)</f>
        <v>0</v>
      </c>
      <c r="AB73" s="14" t="n">
        <f aca="false">IF(AND($D$48=1,AB$51&gt;=Inputs!$C$16,AB$51&lt;=Inputs!$C$17),Inputs!$C$15*2/(Inputs!$C$17-Inputs!$C$16+1)*(1+Inputs!$C$18)^(AB$51-2027),0)</f>
        <v>0</v>
      </c>
      <c r="AC73" s="14" t="n">
        <f aca="false">IF(AND($D$48=1,AC$51&gt;=Inputs!$C$16,AC$51&lt;=Inputs!$C$17),Inputs!$C$15*2/(Inputs!$C$17-Inputs!$C$16+1)*(1+Inputs!$C$18)^(AC$51-2027),0)</f>
        <v>0</v>
      </c>
      <c r="AD73" s="14" t="n">
        <f aca="false">IF(AND($D$48=1,AD$51&gt;=Inputs!$C$16,AD$51&lt;=Inputs!$C$17),Inputs!$C$15*2/(Inputs!$C$17-Inputs!$C$16+1)*(1+Inputs!$C$18)^(AD$51-2027),0)</f>
        <v>0</v>
      </c>
      <c r="AE73" s="14" t="n">
        <f aca="false">IF(AND($D$48=1,AE$51&gt;=Inputs!$C$16,AE$51&lt;=Inputs!$C$17),Inputs!$C$15*2/(Inputs!$C$17-Inputs!$C$16+1)*(1+Inputs!$C$18)^(AE$51-2027),0)</f>
        <v>0</v>
      </c>
      <c r="AF73" s="14" t="n">
        <f aca="false">IF(AND($D$48=1,AF$51&gt;=Inputs!$C$16,AF$51&lt;=Inputs!$C$17),Inputs!$C$15*2/(Inputs!$C$17-Inputs!$C$16+1)*(1+Inputs!$C$18)^(AF$51-2027),0)</f>
        <v>0</v>
      </c>
      <c r="AG73" s="14" t="n">
        <f aca="false">IF(AND($D$48=1,AG$51&gt;=Inputs!$C$16,AG$51&lt;=Inputs!$C$17),Inputs!$C$15*2/(Inputs!$C$17-Inputs!$C$16+1)*(1+Inputs!$C$18)^(AG$51-2027),0)</f>
        <v>0</v>
      </c>
      <c r="AH73" s="14" t="n">
        <f aca="false">IF(AND($D$48=1,AH$51&gt;=Inputs!$C$16,AH$51&lt;=Inputs!$C$17),Inputs!$C$15*2/(Inputs!$C$17-Inputs!$C$16+1)*(1+Inputs!$C$18)^(AH$51-2027),0)</f>
        <v>0</v>
      </c>
      <c r="AI73" s="14" t="n">
        <f aca="false">IF(AND($D$48=1,AI$51&gt;=Inputs!$C$16,AI$51&lt;=Inputs!$C$17),Inputs!$C$15*2/(Inputs!$C$17-Inputs!$C$16+1)*(1+Inputs!$C$18)^(AI$51-2027),0)</f>
        <v>0</v>
      </c>
    </row>
    <row r="74" customFormat="false" ht="15" hidden="false" customHeight="false" outlineLevel="0" collapsed="false">
      <c r="B74" s="2" t="s">
        <v>182</v>
      </c>
      <c r="D74" s="14" t="n">
        <f aca="false">IF(AND($F$48=1,D$51&gt;=Inputs!$C$46,D$51&lt;=Inputs!$C$47),Inputs!$C$6*2*Inputs!$C$44*1000*Inputs!$C$45/(Inputs!$C$47-Inputs!$C$46+1),0)</f>
        <v>0</v>
      </c>
      <c r="E74" s="14" t="n">
        <f aca="false">IF(AND($F$48=1,E$51&gt;=Inputs!$C$46,E$51&lt;=Inputs!$C$47),Inputs!$C$6*2*Inputs!$C$44*1000*Inputs!$C$45/(Inputs!$C$47-Inputs!$C$46+1),0)</f>
        <v>0</v>
      </c>
      <c r="F74" s="14" t="n">
        <f aca="false">IF(AND($F$48=1,F$51&gt;=Inputs!$C$46,F$51&lt;=Inputs!$C$47),Inputs!$C$6*2*Inputs!$C$44*1000*Inputs!$C$45/(Inputs!$C$47-Inputs!$C$46+1),0)</f>
        <v>0</v>
      </c>
      <c r="G74" s="14" t="n">
        <f aca="false">IF(AND($F$48=1,G$51&gt;=Inputs!$C$46,G$51&lt;=Inputs!$C$47),Inputs!$C$6*2*Inputs!$C$44*1000*Inputs!$C$45/(Inputs!$C$47-Inputs!$C$46+1),0)</f>
        <v>0</v>
      </c>
      <c r="H74" s="14" t="n">
        <f aca="false">IF(AND($F$48=1,H$51&gt;=Inputs!$C$46,H$51&lt;=Inputs!$C$47),Inputs!$C$6*2*Inputs!$C$44*1000*Inputs!$C$45/(Inputs!$C$47-Inputs!$C$46+1),0)</f>
        <v>0</v>
      </c>
      <c r="I74" s="14" t="n">
        <f aca="false">IF(AND($F$48=1,I$51&gt;=Inputs!$C$46,I$51&lt;=Inputs!$C$47),Inputs!$C$6*2*Inputs!$C$44*1000*Inputs!$C$45/(Inputs!$C$47-Inputs!$C$46+1),0)</f>
        <v>0</v>
      </c>
      <c r="J74" s="14" t="n">
        <f aca="false">IF(AND($F$48=1,J$51&gt;=Inputs!$C$46,J$51&lt;=Inputs!$C$47),Inputs!$C$6*2*Inputs!$C$44*1000*Inputs!$C$45/(Inputs!$C$47-Inputs!$C$46+1),0)</f>
        <v>0</v>
      </c>
      <c r="K74" s="14" t="n">
        <f aca="false">IF(AND($F$48=1,K$51&gt;=Inputs!$C$46,K$51&lt;=Inputs!$C$47),Inputs!$C$6*2*Inputs!$C$44*1000*Inputs!$C$45/(Inputs!$C$47-Inputs!$C$46+1),0)</f>
        <v>0</v>
      </c>
      <c r="L74" s="14" t="n">
        <f aca="false">IF(AND($F$48=1,L$51&gt;=Inputs!$C$46,L$51&lt;=Inputs!$C$47),Inputs!$C$6*2*Inputs!$C$44*1000*Inputs!$C$45/(Inputs!$C$47-Inputs!$C$46+1),0)</f>
        <v>0</v>
      </c>
      <c r="M74" s="14" t="n">
        <f aca="false">IF(AND($F$48=1,M$51&gt;=Inputs!$C$46,M$51&lt;=Inputs!$C$47),Inputs!$C$6*2*Inputs!$C$44*1000*Inputs!$C$45/(Inputs!$C$47-Inputs!$C$46+1),0)</f>
        <v>0</v>
      </c>
      <c r="N74" s="14" t="n">
        <f aca="false">IF(AND($F$48=1,N$51&gt;=Inputs!$C$46,N$51&lt;=Inputs!$C$47),Inputs!$C$6*2*Inputs!$C$44*1000*Inputs!$C$45/(Inputs!$C$47-Inputs!$C$46+1),0)</f>
        <v>0</v>
      </c>
      <c r="O74" s="14" t="n">
        <f aca="false">IF(AND($F$48=1,O$51&gt;=Inputs!$C$46,O$51&lt;=Inputs!$C$47),Inputs!$C$6*2*Inputs!$C$44*1000*Inputs!$C$45/(Inputs!$C$47-Inputs!$C$46+1),0)</f>
        <v>0</v>
      </c>
      <c r="P74" s="14" t="n">
        <f aca="false">IF(AND($F$48=1,P$51&gt;=Inputs!$C$46,P$51&lt;=Inputs!$C$47),Inputs!$C$6*2*Inputs!$C$44*1000*Inputs!$C$45/(Inputs!$C$47-Inputs!$C$46+1),0)</f>
        <v>0</v>
      </c>
      <c r="Q74" s="14" t="n">
        <f aca="false">IF(AND($F$48=1,Q$51&gt;=Inputs!$C$46,Q$51&lt;=Inputs!$C$47),Inputs!$C$6*2*Inputs!$C$44*1000*Inputs!$C$45/(Inputs!$C$47-Inputs!$C$46+1),0)</f>
        <v>0</v>
      </c>
      <c r="R74" s="14" t="n">
        <f aca="false">IF(AND($F$48=1,R$51&gt;=Inputs!$C$46,R$51&lt;=Inputs!$C$47),Inputs!$C$6*2*Inputs!$C$44*1000*Inputs!$C$45/(Inputs!$C$47-Inputs!$C$46+1),0)</f>
        <v>0</v>
      </c>
      <c r="S74" s="14" t="n">
        <f aca="false">IF(AND($F$48=1,S$51&gt;=Inputs!$C$46,S$51&lt;=Inputs!$C$47),Inputs!$C$6*2*Inputs!$C$44*1000*Inputs!$C$45/(Inputs!$C$47-Inputs!$C$46+1),0)</f>
        <v>0</v>
      </c>
      <c r="T74" s="14" t="n">
        <f aca="false">IF(AND($F$48=1,T$51&gt;=Inputs!$C$46,T$51&lt;=Inputs!$C$47),Inputs!$C$6*2*Inputs!$C$44*1000*Inputs!$C$45/(Inputs!$C$47-Inputs!$C$46+1),0)</f>
        <v>0</v>
      </c>
      <c r="U74" s="14" t="n">
        <f aca="false">IF(AND($F$48=1,U$51&gt;=Inputs!$C$46,U$51&lt;=Inputs!$C$47),Inputs!$C$6*2*Inputs!$C$44*1000*Inputs!$C$45/(Inputs!$C$47-Inputs!$C$46+1),0)</f>
        <v>0</v>
      </c>
      <c r="V74" s="14" t="n">
        <f aca="false">IF(AND($F$48=1,V$51&gt;=Inputs!$C$46,V$51&lt;=Inputs!$C$47),Inputs!$C$6*2*Inputs!$C$44*1000*Inputs!$C$45/(Inputs!$C$47-Inputs!$C$46+1),0)</f>
        <v>0</v>
      </c>
      <c r="W74" s="14" t="n">
        <f aca="false">IF(AND($F$48=1,W$51&gt;=Inputs!$C$46,W$51&lt;=Inputs!$C$47),Inputs!$C$6*2*Inputs!$C$44*1000*Inputs!$C$45/(Inputs!$C$47-Inputs!$C$46+1),0)</f>
        <v>0</v>
      </c>
      <c r="X74" s="14" t="n">
        <f aca="false">IF(AND($F$48=1,X$51&gt;=Inputs!$C$46,X$51&lt;=Inputs!$C$47),Inputs!$C$6*2*Inputs!$C$44*1000*Inputs!$C$45/(Inputs!$C$47-Inputs!$C$46+1),0)</f>
        <v>0</v>
      </c>
      <c r="Y74" s="14" t="n">
        <f aca="false">IF(AND($F$48=1,Y$51&gt;=Inputs!$C$46,Y$51&lt;=Inputs!$C$47),Inputs!$C$6*2*Inputs!$C$44*1000*Inputs!$C$45/(Inputs!$C$47-Inputs!$C$46+1),0)</f>
        <v>0</v>
      </c>
      <c r="Z74" s="14" t="n">
        <f aca="false">IF(AND($F$48=1,Z$51&gt;=Inputs!$C$46,Z$51&lt;=Inputs!$C$47),Inputs!$C$6*2*Inputs!$C$44*1000*Inputs!$C$45/(Inputs!$C$47-Inputs!$C$46+1),0)</f>
        <v>0</v>
      </c>
      <c r="AA74" s="14" t="n">
        <f aca="false">IF(AND($F$48=1,AA$51&gt;=Inputs!$C$46,AA$51&lt;=Inputs!$C$47),Inputs!$C$6*2*Inputs!$C$44*1000*Inputs!$C$45/(Inputs!$C$47-Inputs!$C$46+1),0)</f>
        <v>0</v>
      </c>
      <c r="AB74" s="14" t="n">
        <f aca="false">IF(AND($F$48=1,AB$51&gt;=Inputs!$C$46,AB$51&lt;=Inputs!$C$47),Inputs!$C$6*2*Inputs!$C$44*1000*Inputs!$C$45/(Inputs!$C$47-Inputs!$C$46+1),0)</f>
        <v>0</v>
      </c>
      <c r="AC74" s="14" t="n">
        <f aca="false">IF(AND($F$48=1,AC$51&gt;=Inputs!$C$46,AC$51&lt;=Inputs!$C$47),Inputs!$C$6*2*Inputs!$C$44*1000*Inputs!$C$45/(Inputs!$C$47-Inputs!$C$46+1),0)</f>
        <v>0</v>
      </c>
      <c r="AD74" s="14" t="n">
        <f aca="false">IF(AND($F$48=1,AD$51&gt;=Inputs!$C$46,AD$51&lt;=Inputs!$C$47),Inputs!$C$6*2*Inputs!$C$44*1000*Inputs!$C$45/(Inputs!$C$47-Inputs!$C$46+1),0)</f>
        <v>0</v>
      </c>
      <c r="AE74" s="14" t="n">
        <f aca="false">IF(AND($F$48=1,AE$51&gt;=Inputs!$C$46,AE$51&lt;=Inputs!$C$47),Inputs!$C$6*2*Inputs!$C$44*1000*Inputs!$C$45/(Inputs!$C$47-Inputs!$C$46+1),0)</f>
        <v>0</v>
      </c>
      <c r="AF74" s="14" t="n">
        <f aca="false">IF(AND($F$48=1,AF$51&gt;=Inputs!$C$46,AF$51&lt;=Inputs!$C$47),Inputs!$C$6*2*Inputs!$C$44*1000*Inputs!$C$45/(Inputs!$C$47-Inputs!$C$46+1),0)</f>
        <v>0</v>
      </c>
      <c r="AG74" s="14" t="n">
        <f aca="false">IF(AND($F$48=1,AG$51&gt;=Inputs!$C$46,AG$51&lt;=Inputs!$C$47),Inputs!$C$6*2*Inputs!$C$44*1000*Inputs!$C$45/(Inputs!$C$47-Inputs!$C$46+1),0)</f>
        <v>0</v>
      </c>
      <c r="AH74" s="14" t="n">
        <f aca="false">IF(AND($F$48=1,AH$51&gt;=Inputs!$C$46,AH$51&lt;=Inputs!$C$47),Inputs!$C$6*2*Inputs!$C$44*1000*Inputs!$C$45/(Inputs!$C$47-Inputs!$C$46+1),0)</f>
        <v>0</v>
      </c>
      <c r="AI74" s="14" t="n">
        <f aca="false">IF(AND($F$48=1,AI$51&gt;=Inputs!$C$46,AI$51&lt;=Inputs!$C$47),Inputs!$C$6*2*Inputs!$C$44*1000*Inputs!$C$45/(Inputs!$C$47-Inputs!$C$46+1),0)</f>
        <v>0</v>
      </c>
    </row>
    <row r="75" customFormat="false" ht="15" hidden="false" customHeight="false" outlineLevel="0" collapsed="false">
      <c r="B75" s="2" t="s">
        <v>183</v>
      </c>
      <c r="D75" s="14" t="n">
        <f aca="false">D65+D68-D69-D70-D71</f>
        <v>365797897.530308</v>
      </c>
      <c r="E75" s="14" t="n">
        <f aca="false">E65+E68-E69-E70-E71</f>
        <v>370429692.968566</v>
      </c>
      <c r="F75" s="14" t="n">
        <f aca="false">F65+F68-F69-F70-F71</f>
        <v>375087020.25278</v>
      </c>
      <c r="G75" s="14" t="n">
        <f aca="false">G65+G68-G69-G70-G71</f>
        <v>379768712.4183</v>
      </c>
      <c r="H75" s="14" t="n">
        <f aca="false">H65+H68-H69-H70-H71</f>
        <v>384473537.221141</v>
      </c>
      <c r="I75" s="14" t="n">
        <f aca="false">I65+I68-I69-I70-I71</f>
        <v>389200194.783902</v>
      </c>
      <c r="J75" s="14" t="n">
        <f aca="false">J65+J68-J69-J70-J71</f>
        <v>393947315.168376</v>
      </c>
      <c r="K75" s="14" t="n">
        <f aca="false">K65+K68-K69-K70-K71</f>
        <v>398713455.872759</v>
      </c>
      <c r="L75" s="14" t="n">
        <f aca="false">L65+L68-L69-L70-L71</f>
        <v>403497099.251255</v>
      </c>
      <c r="M75" s="14" t="n">
        <f aca="false">M65+M68-M69-M70-M71</f>
        <v>408296649.853848</v>
      </c>
      <c r="N75" s="14" t="n">
        <f aca="false">N65+N68-N69-N70-N71</f>
        <v>413110431.683931</v>
      </c>
      <c r="O75" s="14" t="n">
        <f aca="false">O65+O68-O69-O70-O71</f>
        <v>417936685.371441</v>
      </c>
      <c r="P75" s="14" t="n">
        <f aca="false">P65+P68-P69-P70-P71</f>
        <v>422773565.259047</v>
      </c>
      <c r="Q75" s="14" t="n">
        <f aca="false">Q65+Q68-Q69-Q70-Q71</f>
        <v>427619136.39891</v>
      </c>
      <c r="R75" s="14" t="n">
        <f aca="false">R65+R68-R69-R70-R71</f>
        <v>432471371.457437</v>
      </c>
      <c r="S75" s="14" t="n">
        <f aca="false">S65+S68-S69-S70-S71</f>
        <v>437328147.525398</v>
      </c>
      <c r="T75" s="14" t="n">
        <f aca="false">T65+T68-T69-T70-T71</f>
        <v>442187242.830689</v>
      </c>
      <c r="U75" s="14" t="n">
        <f aca="false">U65+U68-U69-U70-U71</f>
        <v>447046333.350955</v>
      </c>
      <c r="V75" s="14" t="n">
        <f aca="false">V65+V68-V69-V70-V71</f>
        <v>451902989.323218</v>
      </c>
      <c r="W75" s="14" t="n">
        <f aca="false">W65+W68-W69-W70-W71</f>
        <v>456754671.647557</v>
      </c>
      <c r="X75" s="14" t="n">
        <f aca="false">X65+X68-X69-X70-X71</f>
        <v>461598728.18183</v>
      </c>
      <c r="Y75" s="14" t="n">
        <f aca="false">Y65+Y68-Y69-Y70-Y71</f>
        <v>466432389.924322</v>
      </c>
      <c r="Z75" s="14" t="n">
        <f aca="false">Z65+Z68-Z69-Z70-Z71</f>
        <v>471252767.081134</v>
      </c>
      <c r="AA75" s="14" t="n">
        <f aca="false">AA65+AA68-AA69-AA70-AA71</f>
        <v>476056845.015041</v>
      </c>
      <c r="AB75" s="14" t="n">
        <f aca="false">AB65+AB68-AB69-AB70-AB71</f>
        <v>480841480.072433</v>
      </c>
      <c r="AC75" s="14" t="n">
        <f aca="false">AC65+AC68-AC69-AC70-AC71</f>
        <v>485603395.284901</v>
      </c>
      <c r="AD75" s="14" t="n">
        <f aca="false">AD65+AD68-AD69-AD70-AD71</f>
        <v>490339175.941893</v>
      </c>
      <c r="AE75" s="14" t="n">
        <f aca="false">AE65+AE68-AE69-AE70-AE71</f>
        <v>495045265.030807</v>
      </c>
      <c r="AF75" s="14" t="n">
        <f aca="false">AF65+AF68-AF69-AF70-AF71</f>
        <v>499717958.540752</v>
      </c>
      <c r="AG75" s="14" t="n">
        <f aca="false">AG65+AG68-AG69-AG70-AG71</f>
        <v>504353400.626128</v>
      </c>
      <c r="AH75" s="14" t="n">
        <f aca="false">AH65+AH68-AH69-AH70-AH71</f>
        <v>254473789.313038</v>
      </c>
      <c r="AI75" s="14" t="n">
        <f aca="false">AI65+AI68-AI69-AI70-AI71</f>
        <v>256748158.967855</v>
      </c>
    </row>
    <row r="76" customFormat="false" ht="15" hidden="false" customHeight="false" outlineLevel="0" collapsed="false">
      <c r="B76" s="2" t="s">
        <v>184</v>
      </c>
      <c r="D76" s="14" t="n">
        <f aca="false">D75-D72-D73-D74</f>
        <v>295797897.530308</v>
      </c>
      <c r="E76" s="14" t="n">
        <f aca="false">E75-E72-E73-E74</f>
        <v>298679692.968566</v>
      </c>
      <c r="F76" s="14" t="n">
        <f aca="false">F75-F72-F73-F74</f>
        <v>211489698.824209</v>
      </c>
      <c r="G76" s="14" t="n">
        <f aca="false">G75-G72-G73-G74</f>
        <v>212081457.954014</v>
      </c>
      <c r="H76" s="14" t="n">
        <f aca="false">H75-H72-H73-H74</f>
        <v>212594101.395249</v>
      </c>
      <c r="I76" s="14" t="n">
        <f aca="false">I75-I72-I73-I74</f>
        <v>213023773.062361</v>
      </c>
      <c r="J76" s="14" t="n">
        <f aca="false">J75-J72-J73-J74</f>
        <v>213366482.903797</v>
      </c>
      <c r="K76" s="14" t="n">
        <f aca="false">K75-K72-K73-K74</f>
        <v>213618102.801566</v>
      </c>
      <c r="L76" s="14" t="n">
        <f aca="false">L75-L72-L73-L74</f>
        <v>213774362.353282</v>
      </c>
      <c r="M76" s="14" t="n">
        <f aca="false">M75-M72-M73-M74</f>
        <v>320876241.957511</v>
      </c>
      <c r="N76" s="14" t="n">
        <f aca="false">N75-N72-N73-N74</f>
        <v>323504513.590186</v>
      </c>
      <c r="O76" s="14" t="n">
        <f aca="false">O75-O72-O73-O74</f>
        <v>326090619.325353</v>
      </c>
      <c r="P76" s="14" t="n">
        <f aca="false">P75-P72-P73-P74</f>
        <v>328631347.561806</v>
      </c>
      <c r="Q76" s="14" t="n">
        <f aca="false">Q75-Q72-Q73-Q74</f>
        <v>331123363.259239</v>
      </c>
      <c r="R76" s="14" t="n">
        <f aca="false">R75-R72-R73-R74</f>
        <v>333563203.989274</v>
      </c>
      <c r="S76" s="14" t="n">
        <f aca="false">S75-S72-S73-S74</f>
        <v>335947275.870531</v>
      </c>
      <c r="T76" s="14" t="n">
        <f aca="false">T75-T72-T73-T74</f>
        <v>338271849.38445</v>
      </c>
      <c r="U76" s="14" t="n">
        <f aca="false">U75-U72-U73-U74</f>
        <v>340533055.06856</v>
      </c>
      <c r="V76" s="14" t="n">
        <f aca="false">V75-V72-V73-V74</f>
        <v>342726879.083763</v>
      </c>
      <c r="W76" s="14" t="n">
        <f aca="false">W75-W72-W73-W74</f>
        <v>344849158.652116</v>
      </c>
      <c r="X76" s="14" t="n">
        <f aca="false">X75-X72-X73-X74</f>
        <v>346895577.361503</v>
      </c>
      <c r="Y76" s="14" t="n">
        <f aca="false">Y75-Y72-Y73-Y74</f>
        <v>348861660.333486</v>
      </c>
      <c r="Z76" s="14" t="n">
        <f aca="false">Z75-Z72-Z73-Z74</f>
        <v>350742769.250528</v>
      </c>
      <c r="AA76" s="14" t="n">
        <f aca="false">AA75-AA72-AA73-AA74</f>
        <v>352534097.238669</v>
      </c>
      <c r="AB76" s="14" t="n">
        <f aca="false">AB75-AB72-AB73-AB74</f>
        <v>354230663.601652</v>
      </c>
      <c r="AC76" s="14" t="n">
        <f aca="false">AC75-AC72-AC73-AC74</f>
        <v>355827308.40235</v>
      </c>
      <c r="AD76" s="14" t="n">
        <f aca="false">AD75-AD72-AD73-AD74</f>
        <v>357318686.887278</v>
      </c>
      <c r="AE76" s="14" t="n">
        <f aca="false">AE75-AE72-AE73-AE74</f>
        <v>358699263.749828</v>
      </c>
      <c r="AF76" s="14" t="n">
        <f aca="false">AF75-AF72-AF73-AF74</f>
        <v>359963307.227747</v>
      </c>
      <c r="AG76" s="14" t="n">
        <f aca="false">AG75-AG72-AG73-AG74</f>
        <v>361104883.030299</v>
      </c>
      <c r="AH76" s="14" t="n">
        <f aca="false">AH75-AH72-AH73-AH74</f>
        <v>236120072.996073</v>
      </c>
      <c r="AI76" s="14" t="n">
        <f aca="false">AI75-AI72-AI73-AI74</f>
        <v>237935599.742965</v>
      </c>
    </row>
    <row r="77" customFormat="false" ht="15" hidden="false" customHeight="false" outlineLevel="0" collapsed="false">
      <c r="B77" s="2" t="s">
        <v>185</v>
      </c>
      <c r="D77" s="22" t="n">
        <f aca="false">IF(D57&gt;0,D61/D57,0)</f>
        <v>0</v>
      </c>
      <c r="E77" s="22" t="n">
        <f aca="false">IF(E57&gt;0,E61/E57,0)</f>
        <v>0</v>
      </c>
      <c r="F77" s="22" t="n">
        <f aca="false">IF(F57&gt;0,F61/F57,0)</f>
        <v>0</v>
      </c>
      <c r="G77" s="22" t="n">
        <f aca="false">IF(G57&gt;0,G61/G57,0)</f>
        <v>0</v>
      </c>
      <c r="H77" s="22" t="n">
        <f aca="false">IF(H57&gt;0,H61/H57,0)</f>
        <v>0</v>
      </c>
      <c r="I77" s="22" t="n">
        <f aca="false">IF(I57&gt;0,I61/I57,0)</f>
        <v>0</v>
      </c>
      <c r="J77" s="22" t="n">
        <f aca="false">IF(J57&gt;0,J61/J57,0)</f>
        <v>0</v>
      </c>
      <c r="K77" s="22" t="n">
        <f aca="false">IF(K57&gt;0,K61/K57,0)</f>
        <v>0</v>
      </c>
      <c r="L77" s="22" t="n">
        <f aca="false">IF(L57&gt;0,L61/L57,0)</f>
        <v>0</v>
      </c>
      <c r="M77" s="22" t="n">
        <f aca="false">IF(M57&gt;0,M61/M57,0)</f>
        <v>0</v>
      </c>
      <c r="N77" s="22" t="n">
        <f aca="false">IF(N57&gt;0,N61/N57,0)</f>
        <v>0</v>
      </c>
      <c r="O77" s="22" t="n">
        <f aca="false">IF(O57&gt;0,O61/O57,0)</f>
        <v>0</v>
      </c>
      <c r="P77" s="22" t="n">
        <f aca="false">IF(P57&gt;0,P61/P57,0)</f>
        <v>0</v>
      </c>
      <c r="Q77" s="22" t="n">
        <f aca="false">IF(Q57&gt;0,Q61/Q57,0)</f>
        <v>0</v>
      </c>
      <c r="R77" s="22" t="n">
        <f aca="false">IF(R57&gt;0,R61/R57,0)</f>
        <v>0</v>
      </c>
      <c r="S77" s="22" t="n">
        <f aca="false">IF(S57&gt;0,S61/S57,0)</f>
        <v>0</v>
      </c>
      <c r="T77" s="22" t="n">
        <f aca="false">IF(T57&gt;0,T61/T57,0)</f>
        <v>0</v>
      </c>
      <c r="U77" s="22" t="n">
        <f aca="false">IF(U57&gt;0,U61/U57,0)</f>
        <v>0</v>
      </c>
      <c r="V77" s="22" t="n">
        <f aca="false">IF(V57&gt;0,V61/V57,0)</f>
        <v>0</v>
      </c>
      <c r="W77" s="22" t="n">
        <f aca="false">IF(W57&gt;0,W61/W57,0)</f>
        <v>0</v>
      </c>
      <c r="X77" s="22" t="n">
        <f aca="false">IF(X57&gt;0,X61/X57,0)</f>
        <v>0</v>
      </c>
      <c r="Y77" s="22" t="n">
        <f aca="false">IF(Y57&gt;0,Y61/Y57,0)</f>
        <v>0</v>
      </c>
      <c r="Z77" s="22" t="n">
        <f aca="false">IF(Z57&gt;0,Z61/Z57,0)</f>
        <v>0</v>
      </c>
      <c r="AA77" s="22" t="n">
        <f aca="false">IF(AA57&gt;0,AA61/AA57,0)</f>
        <v>0</v>
      </c>
      <c r="AB77" s="22" t="n">
        <f aca="false">IF(AB57&gt;0,AB61/AB57,0)</f>
        <v>0</v>
      </c>
      <c r="AC77" s="22" t="n">
        <f aca="false">IF(AC57&gt;0,AC61/AC57,0)</f>
        <v>0</v>
      </c>
      <c r="AD77" s="22" t="n">
        <f aca="false">IF(AD57&gt;0,AD61/AD57,0)</f>
        <v>0</v>
      </c>
      <c r="AE77" s="22" t="n">
        <f aca="false">IF(AE57&gt;0,AE61/AE57,0)</f>
        <v>0</v>
      </c>
      <c r="AF77" s="22" t="n">
        <f aca="false">IF(AF57&gt;0,AF61/AF57,0)</f>
        <v>0</v>
      </c>
      <c r="AG77" s="22" t="n">
        <f aca="false">IF(AG57&gt;0,AG61/AG57,0)</f>
        <v>0</v>
      </c>
      <c r="AH77" s="22" t="n">
        <f aca="false">IF(AH57&gt;0,AH61/AH57,0)</f>
        <v>0</v>
      </c>
      <c r="AI77" s="22" t="n">
        <f aca="false">IF(AI57&gt;0,AI61/AI57,0)</f>
        <v>0</v>
      </c>
    </row>
    <row r="78" customFormat="false" ht="15" hidden="false" customHeight="false" outlineLevel="0" collapsed="false">
      <c r="B78" s="2" t="s">
        <v>186</v>
      </c>
      <c r="D78" s="14" t="n">
        <f aca="false">D69+D70+D71+D72+D73+D74</f>
        <v>606832502.469692</v>
      </c>
      <c r="E78" s="14" t="n">
        <f aca="false">E69+E70+E71+E72+E73+E74</f>
        <v>622003315.031434</v>
      </c>
      <c r="F78" s="14" t="n">
        <f aca="false">F69+F70+F71+F72+F73+F74</f>
        <v>727606969.335791</v>
      </c>
      <c r="G78" s="14" t="n">
        <f aca="false">G69+G70+G71+G72+G73+G74</f>
        <v>745797143.569186</v>
      </c>
      <c r="H78" s="14" t="n">
        <f aca="false">H69+H70+H71+H72+H73+H74</f>
        <v>764442072.158415</v>
      </c>
      <c r="I78" s="14" t="n">
        <f aca="false">I69+I70+I71+I72+I73+I74</f>
        <v>783553123.962376</v>
      </c>
      <c r="J78" s="14" t="n">
        <f aca="false">J69+J70+J71+J72+J73+J74</f>
        <v>803141952.061435</v>
      </c>
      <c r="K78" s="14" t="n">
        <f aca="false">K69+K70+K71+K72+K73+K74</f>
        <v>823220500.862971</v>
      </c>
      <c r="L78" s="14" t="n">
        <f aca="false">L69+L70+L71+L72+L73+L74</f>
        <v>843801013.384545</v>
      </c>
      <c r="M78" s="14" t="n">
        <f aca="false">M69+M70+M71+M72+M73+M74</f>
        <v>757850641.295073</v>
      </c>
      <c r="N78" s="14" t="n">
        <f aca="false">N69+N70+N71+N72+N73+N74</f>
        <v>776796907.32745</v>
      </c>
      <c r="O78" s="14" t="n">
        <f aca="false">O69+O70+O71+O72+O73+O74</f>
        <v>796216830.010636</v>
      </c>
      <c r="P78" s="14" t="n">
        <f aca="false">P69+P70+P71+P72+P73+P74</f>
        <v>816122250.760902</v>
      </c>
      <c r="Q78" s="14" t="n">
        <f aca="false">Q69+Q70+Q71+Q72+Q73+Q74</f>
        <v>836525307.029924</v>
      </c>
      <c r="R78" s="14" t="n">
        <f aca="false">R69+R70+R71+R72+R73+R74</f>
        <v>857438439.705672</v>
      </c>
      <c r="S78" s="14" t="n">
        <f aca="false">S69+S70+S71+S72+S73+S74</f>
        <v>878874400.698314</v>
      </c>
      <c r="T78" s="14" t="n">
        <f aca="false">T69+T70+T71+T72+T73+T74</f>
        <v>900846260.715772</v>
      </c>
      <c r="U78" s="14" t="n">
        <f aca="false">U69+U70+U71+U72+U73+U74</f>
        <v>923367417.233666</v>
      </c>
      <c r="V78" s="14" t="n">
        <f aca="false">V69+V70+V71+V72+V73+V74</f>
        <v>946451602.664508</v>
      </c>
      <c r="W78" s="14" t="n">
        <f aca="false">W69+W70+W71+W72+W73+W74</f>
        <v>970112892.73112</v>
      </c>
      <c r="X78" s="14" t="n">
        <f aca="false">X69+X70+X71+X72+X73+X74</f>
        <v>994365715.049398</v>
      </c>
      <c r="Y78" s="14" t="n">
        <f aca="false">Y69+Y70+Y71+Y72+Y73+Y74</f>
        <v>1019224857.92563</v>
      </c>
      <c r="Z78" s="14" t="n">
        <f aca="false">Z69+Z70+Z71+Z72+Z73+Z74</f>
        <v>1044705479.37377</v>
      </c>
      <c r="AA78" s="14" t="n">
        <f aca="false">AA69+AA70+AA71+AA72+AA73+AA74</f>
        <v>1070823116.35812</v>
      </c>
      <c r="AB78" s="14" t="n">
        <f aca="false">AB69+AB70+AB71+AB72+AB73+AB74</f>
        <v>1097593694.26707</v>
      </c>
      <c r="AC78" s="14" t="n">
        <f aca="false">AC69+AC70+AC71+AC72+AC73+AC74</f>
        <v>1125033536.62375</v>
      </c>
      <c r="AD78" s="14" t="n">
        <f aca="false">AD69+AD70+AD71+AD72+AD73+AD74</f>
        <v>1153159375.03934</v>
      </c>
      <c r="AE78" s="14" t="n">
        <f aca="false">AE69+AE70+AE71+AE72+AE73+AE74</f>
        <v>1181988359.41532</v>
      </c>
      <c r="AF78" s="14" t="n">
        <f aca="false">AF69+AF70+AF71+AF72+AF73+AF74</f>
        <v>1211538068.40071</v>
      </c>
      <c r="AG78" s="14" t="n">
        <f aca="false">AG69+AG70+AG71+AG72+AG73+AG74</f>
        <v>1241826520.11073</v>
      </c>
      <c r="AH78" s="14" t="n">
        <f aca="false">AH69+AH70+AH71+AH72+AH73+AH74</f>
        <v>581374942.60585</v>
      </c>
      <c r="AI78" s="14" t="n">
        <f aca="false">AI69+AI70+AI71+AI72+AI73+AI74</f>
        <v>595909316.170996</v>
      </c>
    </row>
    <row r="79" customFormat="false" ht="15" hidden="false" customHeight="false" outlineLevel="0" collapsed="false">
      <c r="B79" s="2" t="s">
        <v>187</v>
      </c>
      <c r="D79" s="14" t="n">
        <f aca="false">D63-D78*D77</f>
        <v>0</v>
      </c>
      <c r="E79" s="14" t="n">
        <f aca="false">E63-E78*E77</f>
        <v>0</v>
      </c>
      <c r="F79" s="14" t="n">
        <f aca="false">F63-F78*F77</f>
        <v>0</v>
      </c>
      <c r="G79" s="14" t="n">
        <f aca="false">G63-G78*G77</f>
        <v>0</v>
      </c>
      <c r="H79" s="14" t="n">
        <f aca="false">H63-H78*H77</f>
        <v>0</v>
      </c>
      <c r="I79" s="14" t="n">
        <f aca="false">I63-I78*I77</f>
        <v>0</v>
      </c>
      <c r="J79" s="14" t="n">
        <f aca="false">J63-J78*J77</f>
        <v>0</v>
      </c>
      <c r="K79" s="14" t="n">
        <f aca="false">K63-K78*K77</f>
        <v>0</v>
      </c>
      <c r="L79" s="14" t="n">
        <f aca="false">L63-L78*L77</f>
        <v>0</v>
      </c>
      <c r="M79" s="14" t="n">
        <f aca="false">M63-M78*M77</f>
        <v>0</v>
      </c>
      <c r="N79" s="14" t="n">
        <f aca="false">N63-N78*N77</f>
        <v>0</v>
      </c>
      <c r="O79" s="14" t="n">
        <f aca="false">O63-O78*O77</f>
        <v>0</v>
      </c>
      <c r="P79" s="14" t="n">
        <f aca="false">P63-P78*P77</f>
        <v>0</v>
      </c>
      <c r="Q79" s="14" t="n">
        <f aca="false">Q63-Q78*Q77</f>
        <v>0</v>
      </c>
      <c r="R79" s="14" t="n">
        <f aca="false">R63-R78*R77</f>
        <v>0</v>
      </c>
      <c r="S79" s="14" t="n">
        <f aca="false">S63-S78*S77</f>
        <v>0</v>
      </c>
      <c r="T79" s="14" t="n">
        <f aca="false">T63-T78*T77</f>
        <v>0</v>
      </c>
      <c r="U79" s="14" t="n">
        <f aca="false">U63-U78*U77</f>
        <v>0</v>
      </c>
      <c r="V79" s="14" t="n">
        <f aca="false">V63-V78*V77</f>
        <v>0</v>
      </c>
      <c r="W79" s="14" t="n">
        <f aca="false">W63-W78*W77</f>
        <v>0</v>
      </c>
      <c r="X79" s="14" t="n">
        <f aca="false">X63-X78*X77</f>
        <v>0</v>
      </c>
      <c r="Y79" s="14" t="n">
        <f aca="false">Y63-Y78*Y77</f>
        <v>0</v>
      </c>
      <c r="Z79" s="14" t="n">
        <f aca="false">Z63-Z78*Z77</f>
        <v>0</v>
      </c>
      <c r="AA79" s="14" t="n">
        <f aca="false">AA63-AA78*AA77</f>
        <v>0</v>
      </c>
      <c r="AB79" s="14" t="n">
        <f aca="false">AB63-AB78*AB77</f>
        <v>0</v>
      </c>
      <c r="AC79" s="14" t="n">
        <f aca="false">AC63-AC78*AC77</f>
        <v>0</v>
      </c>
      <c r="AD79" s="14" t="n">
        <f aca="false">AD63-AD78*AD77</f>
        <v>0</v>
      </c>
      <c r="AE79" s="14" t="n">
        <f aca="false">AE63-AE78*AE77</f>
        <v>0</v>
      </c>
      <c r="AF79" s="14" t="n">
        <f aca="false">AF63-AF78*AF77</f>
        <v>0</v>
      </c>
      <c r="AG79" s="14" t="n">
        <f aca="false">AG63-AG78*AG77</f>
        <v>0</v>
      </c>
      <c r="AH79" s="14" t="n">
        <f aca="false">AH63-AH78*AH77</f>
        <v>0</v>
      </c>
      <c r="AI79" s="14" t="n">
        <f aca="false">AI63-AI78*AI77</f>
        <v>0</v>
      </c>
    </row>
    <row r="80" customFormat="false" ht="15" hidden="false" customHeight="false" outlineLevel="0" collapsed="false">
      <c r="B80" s="2" t="s">
        <v>188</v>
      </c>
      <c r="D80" s="14" t="n">
        <f aca="false">D64+D68-D78*(1-D77)</f>
        <v>295797897.530308</v>
      </c>
      <c r="E80" s="14" t="n">
        <f aca="false">E64+E68-E78*(1-E77)</f>
        <v>298679692.968566</v>
      </c>
      <c r="F80" s="14" t="n">
        <f aca="false">F64+F68-F78*(1-F77)</f>
        <v>211489698.824209</v>
      </c>
      <c r="G80" s="14" t="n">
        <f aca="false">G64+G68-G78*(1-G77)</f>
        <v>212081457.954014</v>
      </c>
      <c r="H80" s="14" t="n">
        <f aca="false">H64+H68-H78*(1-H77)</f>
        <v>212594101.395249</v>
      </c>
      <c r="I80" s="14" t="n">
        <f aca="false">I64+I68-I78*(1-I77)</f>
        <v>213023773.062361</v>
      </c>
      <c r="J80" s="14" t="n">
        <f aca="false">J64+J68-J78*(1-J77)</f>
        <v>213366482.903797</v>
      </c>
      <c r="K80" s="14" t="n">
        <f aca="false">K64+K68-K78*(1-K77)</f>
        <v>213618102.801566</v>
      </c>
      <c r="L80" s="14" t="n">
        <f aca="false">L64+L68-L78*(1-L77)</f>
        <v>213774362.353282</v>
      </c>
      <c r="M80" s="14" t="n">
        <f aca="false">M64+M68-M78*(1-M77)</f>
        <v>320876241.957511</v>
      </c>
      <c r="N80" s="14" t="n">
        <f aca="false">N64+N68-N78*(1-N77)</f>
        <v>323504513.590186</v>
      </c>
      <c r="O80" s="14" t="n">
        <f aca="false">O64+O68-O78*(1-O77)</f>
        <v>326090619.325353</v>
      </c>
      <c r="P80" s="14" t="n">
        <f aca="false">P64+P68-P78*(1-P77)</f>
        <v>328631347.561806</v>
      </c>
      <c r="Q80" s="14" t="n">
        <f aca="false">Q64+Q68-Q78*(1-Q77)</f>
        <v>331123363.259238</v>
      </c>
      <c r="R80" s="14" t="n">
        <f aca="false">R64+R68-R78*(1-R77)</f>
        <v>333563203.989273</v>
      </c>
      <c r="S80" s="14" t="n">
        <f aca="false">S64+S68-S78*(1-S77)</f>
        <v>335947275.870531</v>
      </c>
      <c r="T80" s="14" t="n">
        <f aca="false">T64+T68-T78*(1-T77)</f>
        <v>338271849.38445</v>
      </c>
      <c r="U80" s="14" t="n">
        <f aca="false">U64+U68-U78*(1-U77)</f>
        <v>340533055.06856</v>
      </c>
      <c r="V80" s="14" t="n">
        <f aca="false">V64+V68-V78*(1-V77)</f>
        <v>342726879.083763</v>
      </c>
      <c r="W80" s="14" t="n">
        <f aca="false">W64+W68-W78*(1-W77)</f>
        <v>344849158.652116</v>
      </c>
      <c r="X80" s="14" t="n">
        <f aca="false">X64+X68-X78*(1-X77)</f>
        <v>346895577.361503</v>
      </c>
      <c r="Y80" s="14" t="n">
        <f aca="false">Y64+Y68-Y78*(1-Y77)</f>
        <v>348861660.333486</v>
      </c>
      <c r="Z80" s="14" t="n">
        <f aca="false">Z64+Z68-Z78*(1-Z77)</f>
        <v>350742769.250527</v>
      </c>
      <c r="AA80" s="14" t="n">
        <f aca="false">AA64+AA68-AA78*(1-AA77)</f>
        <v>352534097.238669</v>
      </c>
      <c r="AB80" s="14" t="n">
        <f aca="false">AB64+AB68-AB78*(1-AB77)</f>
        <v>354230663.601652</v>
      </c>
      <c r="AC80" s="14" t="n">
        <f aca="false">AC64+AC68-AC78*(1-AC77)</f>
        <v>355827308.40235</v>
      </c>
      <c r="AD80" s="14" t="n">
        <f aca="false">AD64+AD68-AD78*(1-AD77)</f>
        <v>357318686.887279</v>
      </c>
      <c r="AE80" s="14" t="n">
        <f aca="false">AE64+AE68-AE78*(1-AE77)</f>
        <v>358699263.749828</v>
      </c>
      <c r="AF80" s="14" t="n">
        <f aca="false">AF64+AF68-AF78*(1-AF77)</f>
        <v>359963307.227747</v>
      </c>
      <c r="AG80" s="14" t="n">
        <f aca="false">AG64+AG68-AG78*(1-AG77)</f>
        <v>361104883.030299</v>
      </c>
      <c r="AH80" s="14" t="n">
        <f aca="false">AH64+AH68-AH78*(1-AH77)</f>
        <v>236120072.996073</v>
      </c>
      <c r="AI80" s="14" t="n">
        <f aca="false">AI64+AI68-AI78*(1-AI77)</f>
        <v>237935599.742965</v>
      </c>
    </row>
    <row r="81" customFormat="false" ht="15" hidden="false" customHeight="false" outlineLevel="0" collapsed="false">
      <c r="B81" s="2" t="s">
        <v>189</v>
      </c>
      <c r="D81" s="23" t="n">
        <f aca="false">1/(1+Inputs!$C$39)^(D$51-2026)</f>
        <v>0.930232558139535</v>
      </c>
      <c r="E81" s="23" t="n">
        <f aca="false">1/(1+Inputs!$C$39)^(E$51-2026)</f>
        <v>0.865332612222823</v>
      </c>
      <c r="F81" s="23" t="n">
        <f aca="false">1/(1+Inputs!$C$39)^(F$51-2026)</f>
        <v>0.804960569509603</v>
      </c>
      <c r="G81" s="23" t="n">
        <f aca="false">1/(1+Inputs!$C$39)^(G$51-2026)</f>
        <v>0.748800529776375</v>
      </c>
      <c r="H81" s="23" t="n">
        <f aca="false">1/(1+Inputs!$C$39)^(H$51-2026)</f>
        <v>0.696558632350116</v>
      </c>
      <c r="I81" s="23" t="n">
        <f aca="false">1/(1+Inputs!$C$39)^(I$51-2026)</f>
        <v>0.647961518465224</v>
      </c>
      <c r="J81" s="23" t="n">
        <f aca="false">1/(1+Inputs!$C$39)^(J$51-2026)</f>
        <v>0.602754900897883</v>
      </c>
      <c r="K81" s="23" t="n">
        <f aca="false">1/(1+Inputs!$C$39)^(K$51-2026)</f>
        <v>0.56070223339338</v>
      </c>
      <c r="L81" s="23" t="n">
        <f aca="false">1/(1+Inputs!$C$39)^(L$51-2026)</f>
        <v>0.521583472924074</v>
      </c>
      <c r="M81" s="23" t="n">
        <f aca="false">1/(1+Inputs!$C$39)^(M$51-2026)</f>
        <v>0.485193928301464</v>
      </c>
      <c r="N81" s="23" t="n">
        <f aca="false">1/(1+Inputs!$C$39)^(N$51-2026)</f>
        <v>0.451343189117641</v>
      </c>
      <c r="O81" s="23" t="n">
        <f aca="false">1/(1+Inputs!$C$39)^(O$51-2026)</f>
        <v>0.419854129411759</v>
      </c>
      <c r="P81" s="23" t="n">
        <f aca="false">1/(1+Inputs!$C$39)^(P$51-2026)</f>
        <v>0.390561980848148</v>
      </c>
      <c r="Q81" s="23" t="n">
        <f aca="false">1/(1+Inputs!$C$39)^(Q$51-2026)</f>
        <v>0.363313470556417</v>
      </c>
      <c r="R81" s="23" t="n">
        <f aca="false">1/(1+Inputs!$C$39)^(R$51-2026)</f>
        <v>0.337966019122248</v>
      </c>
      <c r="S81" s="23" t="n">
        <f aca="false">1/(1+Inputs!$C$39)^(S$51-2026)</f>
        <v>0.314386994532324</v>
      </c>
      <c r="T81" s="23" t="n">
        <f aca="false">1/(1+Inputs!$C$39)^(T$51-2026)</f>
        <v>0.292453018169604</v>
      </c>
      <c r="U81" s="23" t="n">
        <f aca="false">1/(1+Inputs!$C$39)^(U$51-2026)</f>
        <v>0.272049319227539</v>
      </c>
      <c r="V81" s="23" t="n">
        <f aca="false">1/(1+Inputs!$C$39)^(V$51-2026)</f>
        <v>0.253069134165152</v>
      </c>
      <c r="W81" s="23" t="n">
        <f aca="false">1/(1+Inputs!$C$39)^(W$51-2026)</f>
        <v>0.235413148060607</v>
      </c>
      <c r="X81" s="23" t="n">
        <f aca="false">1/(1+Inputs!$C$39)^(X$51-2026)</f>
        <v>0.218988974940099</v>
      </c>
      <c r="Y81" s="23" t="n">
        <f aca="false">1/(1+Inputs!$C$39)^(Y$51-2026)</f>
        <v>0.203710674362883</v>
      </c>
      <c r="Z81" s="23" t="n">
        <f aca="false">1/(1+Inputs!$C$39)^(Z$51-2026)</f>
        <v>0.189498301732914</v>
      </c>
      <c r="AA81" s="23" t="n">
        <f aca="false">1/(1+Inputs!$C$39)^(AA$51-2026)</f>
        <v>0.176277489984106</v>
      </c>
      <c r="AB81" s="23" t="n">
        <f aca="false">1/(1+Inputs!$C$39)^(AB$51-2026)</f>
        <v>0.163979060450332</v>
      </c>
      <c r="AC81" s="23" t="n">
        <f aca="false">1/(1+Inputs!$C$39)^(AC$51-2026)</f>
        <v>0.152538660884029</v>
      </c>
      <c r="AD81" s="23" t="n">
        <f aca="false">1/(1+Inputs!$C$39)^(AD$51-2026)</f>
        <v>0.14189642872933</v>
      </c>
      <c r="AE81" s="23" t="n">
        <f aca="false">1/(1+Inputs!$C$39)^(AE$51-2026)</f>
        <v>0.131996677887749</v>
      </c>
      <c r="AF81" s="23" t="n">
        <f aca="false">1/(1+Inputs!$C$39)^(AF$51-2026)</f>
        <v>0.12278760733744</v>
      </c>
      <c r="AG81" s="23" t="n">
        <f aca="false">1/(1+Inputs!$C$39)^(AG$51-2026)</f>
        <v>0.11422103008134</v>
      </c>
      <c r="AH81" s="23" t="n">
        <f aca="false">1/(1+Inputs!$C$39)^(AH$51-2026)</f>
        <v>0.106252121005898</v>
      </c>
      <c r="AI81" s="23" t="n">
        <f aca="false">1/(1+Inputs!$C$39)^(AI$51-2026)</f>
        <v>0.0988391823310676</v>
      </c>
    </row>
    <row r="82" customFormat="false" ht="15" hidden="false" customHeight="false" outlineLevel="0" collapsed="false">
      <c r="B82" s="2" t="s">
        <v>190</v>
      </c>
      <c r="D82" s="23" t="n">
        <f aca="false">1/(1+Inputs!$C$38)^(D$51-2026)</f>
        <v>0.909090909090909</v>
      </c>
      <c r="E82" s="23" t="n">
        <f aca="false">1/(1+Inputs!$C$38)^(E$51-2026)</f>
        <v>0.826446280991735</v>
      </c>
      <c r="F82" s="23" t="n">
        <f aca="false">1/(1+Inputs!$C$38)^(F$51-2026)</f>
        <v>0.751314800901578</v>
      </c>
      <c r="G82" s="23" t="n">
        <f aca="false">1/(1+Inputs!$C$38)^(G$51-2026)</f>
        <v>0.683013455365071</v>
      </c>
      <c r="H82" s="23" t="n">
        <f aca="false">1/(1+Inputs!$C$38)^(H$51-2026)</f>
        <v>0.620921323059155</v>
      </c>
      <c r="I82" s="23" t="n">
        <f aca="false">1/(1+Inputs!$C$38)^(I$51-2026)</f>
        <v>0.564473930053777</v>
      </c>
      <c r="J82" s="23" t="n">
        <f aca="false">1/(1+Inputs!$C$38)^(J$51-2026)</f>
        <v>0.513158118230707</v>
      </c>
      <c r="K82" s="23" t="n">
        <f aca="false">1/(1+Inputs!$C$38)^(K$51-2026)</f>
        <v>0.466507380209733</v>
      </c>
      <c r="L82" s="23" t="n">
        <f aca="false">1/(1+Inputs!$C$38)^(L$51-2026)</f>
        <v>0.424097618372485</v>
      </c>
      <c r="M82" s="23" t="n">
        <f aca="false">1/(1+Inputs!$C$38)^(M$51-2026)</f>
        <v>0.385543289429531</v>
      </c>
      <c r="N82" s="23" t="n">
        <f aca="false">1/(1+Inputs!$C$38)^(N$51-2026)</f>
        <v>0.350493899481392</v>
      </c>
      <c r="O82" s="23" t="n">
        <f aca="false">1/(1+Inputs!$C$38)^(O$51-2026)</f>
        <v>0.318630817710357</v>
      </c>
      <c r="P82" s="23" t="n">
        <f aca="false">1/(1+Inputs!$C$38)^(P$51-2026)</f>
        <v>0.289664379736688</v>
      </c>
      <c r="Q82" s="23" t="n">
        <f aca="false">1/(1+Inputs!$C$38)^(Q$51-2026)</f>
        <v>0.26333125430608</v>
      </c>
      <c r="R82" s="23" t="n">
        <f aca="false">1/(1+Inputs!$C$38)^(R$51-2026)</f>
        <v>0.239392049369163</v>
      </c>
      <c r="S82" s="23" t="n">
        <f aca="false">1/(1+Inputs!$C$38)^(S$51-2026)</f>
        <v>0.217629135790149</v>
      </c>
      <c r="T82" s="23" t="n">
        <f aca="false">1/(1+Inputs!$C$38)^(T$51-2026)</f>
        <v>0.197844668900135</v>
      </c>
      <c r="U82" s="23" t="n">
        <f aca="false">1/(1+Inputs!$C$38)^(U$51-2026)</f>
        <v>0.179858789909214</v>
      </c>
      <c r="V82" s="23" t="n">
        <f aca="false">1/(1+Inputs!$C$38)^(V$51-2026)</f>
        <v>0.163507990826558</v>
      </c>
      <c r="W82" s="23" t="n">
        <f aca="false">1/(1+Inputs!$C$38)^(W$51-2026)</f>
        <v>0.148643628024143</v>
      </c>
      <c r="X82" s="23" t="n">
        <f aca="false">1/(1+Inputs!$C$38)^(X$51-2026)</f>
        <v>0.135130570931039</v>
      </c>
      <c r="Y82" s="23" t="n">
        <f aca="false">1/(1+Inputs!$C$38)^(Y$51-2026)</f>
        <v>0.122845973573672</v>
      </c>
      <c r="Z82" s="23" t="n">
        <f aca="false">1/(1+Inputs!$C$38)^(Z$51-2026)</f>
        <v>0.111678157794247</v>
      </c>
      <c r="AA82" s="23" t="n">
        <f aca="false">1/(1+Inputs!$C$38)^(AA$51-2026)</f>
        <v>0.10152559799477</v>
      </c>
      <c r="AB82" s="23" t="n">
        <f aca="false">1/(1+Inputs!$C$38)^(AB$51-2026)</f>
        <v>0.092295998177064</v>
      </c>
      <c r="AC82" s="23" t="n">
        <f aca="false">1/(1+Inputs!$C$38)^(AC$51-2026)</f>
        <v>0.08390545288824</v>
      </c>
      <c r="AD82" s="23" t="n">
        <f aca="false">1/(1+Inputs!$C$38)^(AD$51-2026)</f>
        <v>0.0762776844438546</v>
      </c>
      <c r="AE82" s="23" t="n">
        <f aca="false">1/(1+Inputs!$C$38)^(AE$51-2026)</f>
        <v>0.0693433494944132</v>
      </c>
      <c r="AF82" s="23" t="n">
        <f aca="false">1/(1+Inputs!$C$38)^(AF$51-2026)</f>
        <v>0.0630394086312848</v>
      </c>
      <c r="AG82" s="23" t="n">
        <f aca="false">1/(1+Inputs!$C$38)^(AG$51-2026)</f>
        <v>0.057308553301168</v>
      </c>
      <c r="AH82" s="23" t="n">
        <f aca="false">1/(1+Inputs!$C$38)^(AH$51-2026)</f>
        <v>0.0520986848192436</v>
      </c>
      <c r="AI82" s="23" t="n">
        <f aca="false">1/(1+Inputs!$C$38)^(AI$51-2026)</f>
        <v>0.0473624407447669</v>
      </c>
    </row>
    <row r="83" customFormat="false" ht="15" hidden="false" customHeight="false" outlineLevel="0" collapsed="false">
      <c r="B83" s="2" t="s">
        <v>191</v>
      </c>
      <c r="C83" s="14" t="n">
        <f aca="false">-Inputs!$C$40</f>
        <v>-4400000000</v>
      </c>
      <c r="D83" s="14" t="n">
        <f aca="false">D76</f>
        <v>295797897.530308</v>
      </c>
      <c r="E83" s="14" t="n">
        <f aca="false">E76</f>
        <v>298679692.968566</v>
      </c>
      <c r="F83" s="14" t="n">
        <f aca="false">F76</f>
        <v>211489698.824209</v>
      </c>
      <c r="G83" s="14" t="n">
        <f aca="false">G76</f>
        <v>212081457.954014</v>
      </c>
      <c r="H83" s="14" t="n">
        <f aca="false">H76</f>
        <v>212594101.395249</v>
      </c>
      <c r="I83" s="14" t="n">
        <f aca="false">I76</f>
        <v>213023773.062361</v>
      </c>
      <c r="J83" s="14" t="n">
        <f aca="false">J76</f>
        <v>213366482.903797</v>
      </c>
      <c r="K83" s="14" t="n">
        <f aca="false">K76</f>
        <v>213618102.801566</v>
      </c>
      <c r="L83" s="14" t="n">
        <f aca="false">L76</f>
        <v>213774362.353282</v>
      </c>
      <c r="M83" s="14" t="n">
        <f aca="false">M76</f>
        <v>320876241.957511</v>
      </c>
      <c r="N83" s="14" t="n">
        <f aca="false">N76</f>
        <v>323504513.590186</v>
      </c>
      <c r="O83" s="14" t="n">
        <f aca="false">O76</f>
        <v>326090619.325353</v>
      </c>
      <c r="P83" s="14" t="n">
        <f aca="false">P76</f>
        <v>328631347.561806</v>
      </c>
      <c r="Q83" s="14" t="n">
        <f aca="false">Q76</f>
        <v>331123363.259239</v>
      </c>
      <c r="R83" s="14" t="n">
        <f aca="false">R76</f>
        <v>333563203.989274</v>
      </c>
      <c r="S83" s="14" t="n">
        <f aca="false">S76</f>
        <v>335947275.870531</v>
      </c>
      <c r="T83" s="14" t="n">
        <f aca="false">T76</f>
        <v>338271849.38445</v>
      </c>
      <c r="U83" s="14" t="n">
        <f aca="false">U76</f>
        <v>340533055.06856</v>
      </c>
      <c r="V83" s="14" t="n">
        <f aca="false">V76</f>
        <v>342726879.083763</v>
      </c>
      <c r="W83" s="14" t="n">
        <f aca="false">W76</f>
        <v>344849158.652116</v>
      </c>
      <c r="X83" s="14" t="n">
        <f aca="false">X76</f>
        <v>346895577.361503</v>
      </c>
      <c r="Y83" s="14" t="n">
        <f aca="false">Y76</f>
        <v>348861660.333486</v>
      </c>
      <c r="Z83" s="14" t="n">
        <f aca="false">Z76</f>
        <v>350742769.250528</v>
      </c>
      <c r="AA83" s="14" t="n">
        <f aca="false">AA76</f>
        <v>352534097.238669</v>
      </c>
      <c r="AB83" s="14" t="n">
        <f aca="false">AB76</f>
        <v>354230663.601652</v>
      </c>
      <c r="AC83" s="14" t="n">
        <f aca="false">AC76</f>
        <v>355827308.40235</v>
      </c>
      <c r="AD83" s="14" t="n">
        <f aca="false">AD76</f>
        <v>357318686.887278</v>
      </c>
      <c r="AE83" s="14" t="n">
        <f aca="false">AE76</f>
        <v>358699263.749828</v>
      </c>
      <c r="AF83" s="14" t="n">
        <f aca="false">AF76</f>
        <v>359963307.227747</v>
      </c>
      <c r="AG83" s="14" t="n">
        <f aca="false">AG76</f>
        <v>361104883.030299</v>
      </c>
      <c r="AH83" s="14" t="n">
        <f aca="false">AH76</f>
        <v>236120072.996073</v>
      </c>
      <c r="AI83" s="14" t="n">
        <f aca="false">AI76</f>
        <v>237935599.742965</v>
      </c>
    </row>
    <row r="85" customFormat="false" ht="15" hidden="false" customHeight="false" outlineLevel="0" collapsed="false">
      <c r="B85" s="3" t="s">
        <v>192</v>
      </c>
      <c r="D85" s="24" t="n">
        <f aca="false">SUMPRODUCT(D79:AI79,D81:AI81)+SUMPRODUCT(D80:AI80,D82:AI82)</f>
        <v>2629710602.99609</v>
      </c>
    </row>
    <row r="86" customFormat="false" ht="15" hidden="false" customHeight="false" outlineLevel="0" collapsed="false">
      <c r="B86" s="3" t="s">
        <v>193</v>
      </c>
      <c r="D86" s="25" t="n">
        <f aca="false">IFERROR(IRR(C83:AI83),IFERROR(IRR(C83:AI83,-0.2),"n.m."))</f>
        <v>0.053118322916007</v>
      </c>
    </row>
    <row r="87" customFormat="false" ht="15" hidden="false" customHeight="false" outlineLevel="0" collapsed="false">
      <c r="B87" s="2" t="s">
        <v>194</v>
      </c>
      <c r="D87" s="14" t="n">
        <f aca="false">SUMPRODUCT(D76:AI76,D82:AI82)</f>
        <v>2629710602.99609</v>
      </c>
    </row>
    <row r="90" customFormat="false" ht="15" hidden="false" customHeight="false" outlineLevel="0" collapsed="false">
      <c r="B90" s="3" t="s">
        <v>196</v>
      </c>
    </row>
    <row r="91" customFormat="false" ht="15" hidden="false" customHeight="false" outlineLevel="0" collapsed="false">
      <c r="B91" s="2" t="s">
        <v>160</v>
      </c>
      <c r="D91" s="6" t="n">
        <v>1</v>
      </c>
      <c r="E91" s="6" t="n">
        <v>1</v>
      </c>
      <c r="F91" s="6" t="n">
        <v>0</v>
      </c>
      <c r="G91" s="6" t="n">
        <v>0</v>
      </c>
    </row>
    <row r="92" customFormat="false" ht="15" hidden="false" customHeight="false" outlineLevel="0" collapsed="false">
      <c r="B92" s="2" t="s">
        <v>161</v>
      </c>
      <c r="D92" s="15" t="n">
        <f aca="false">IF($D$91=1,Inputs!$C$10,Inputs!$C$8)</f>
        <v>2056</v>
      </c>
      <c r="E92" s="15" t="n">
        <f aca="false">IF($D$91=1,Inputs!$C$11,Inputs!$C$9)</f>
        <v>2058</v>
      </c>
      <c r="F92" s="15" t="n">
        <f aca="false">MAX(D92:E92)</f>
        <v>2058</v>
      </c>
    </row>
    <row r="94" customFormat="false" ht="15" hidden="false" customHeight="false" outlineLevel="0" collapsed="false">
      <c r="B94" s="2" t="s">
        <v>149</v>
      </c>
      <c r="C94" s="15" t="n">
        <v>2026</v>
      </c>
      <c r="D94" s="15" t="n">
        <v>2027</v>
      </c>
      <c r="E94" s="15" t="n">
        <v>2028</v>
      </c>
      <c r="F94" s="15" t="n">
        <v>2029</v>
      </c>
      <c r="G94" s="15" t="n">
        <v>2030</v>
      </c>
      <c r="H94" s="15" t="n">
        <v>2031</v>
      </c>
      <c r="I94" s="15" t="n">
        <v>2032</v>
      </c>
      <c r="J94" s="15" t="n">
        <v>2033</v>
      </c>
      <c r="K94" s="15" t="n">
        <v>2034</v>
      </c>
      <c r="L94" s="15" t="n">
        <v>2035</v>
      </c>
      <c r="M94" s="15" t="n">
        <v>2036</v>
      </c>
      <c r="N94" s="15" t="n">
        <v>2037</v>
      </c>
      <c r="O94" s="15" t="n">
        <v>2038</v>
      </c>
      <c r="P94" s="15" t="n">
        <v>2039</v>
      </c>
      <c r="Q94" s="15" t="n">
        <v>2040</v>
      </c>
      <c r="R94" s="15" t="n">
        <v>2041</v>
      </c>
      <c r="S94" s="15" t="n">
        <v>2042</v>
      </c>
      <c r="T94" s="15" t="n">
        <v>2043</v>
      </c>
      <c r="U94" s="15" t="n">
        <v>2044</v>
      </c>
      <c r="V94" s="15" t="n">
        <v>2045</v>
      </c>
      <c r="W94" s="15" t="n">
        <v>2046</v>
      </c>
      <c r="X94" s="15" t="n">
        <v>2047</v>
      </c>
      <c r="Y94" s="15" t="n">
        <v>2048</v>
      </c>
      <c r="Z94" s="15" t="n">
        <v>2049</v>
      </c>
      <c r="AA94" s="15" t="n">
        <v>2050</v>
      </c>
      <c r="AB94" s="15" t="n">
        <v>2051</v>
      </c>
      <c r="AC94" s="15" t="n">
        <v>2052</v>
      </c>
      <c r="AD94" s="15" t="n">
        <v>2053</v>
      </c>
      <c r="AE94" s="15" t="n">
        <v>2054</v>
      </c>
      <c r="AF94" s="15" t="n">
        <v>2055</v>
      </c>
      <c r="AG94" s="15" t="n">
        <v>2056</v>
      </c>
      <c r="AH94" s="15" t="n">
        <v>2057</v>
      </c>
      <c r="AI94" s="15" t="n">
        <v>2058</v>
      </c>
    </row>
    <row r="95" customFormat="false" ht="15" hidden="false" customHeight="false" outlineLevel="0" collapsed="false">
      <c r="B95" s="2" t="s">
        <v>162</v>
      </c>
      <c r="D95" s="14" t="n">
        <f aca="false">IF(D$94&lt;=$D$92,1,0)</f>
        <v>1</v>
      </c>
      <c r="E95" s="14" t="n">
        <f aca="false">IF(E$94&lt;=$D$92,1,0)</f>
        <v>1</v>
      </c>
      <c r="F95" s="14" t="n">
        <f aca="false">IF(F$94&lt;=$D$92,1,0)</f>
        <v>1</v>
      </c>
      <c r="G95" s="14" t="n">
        <f aca="false">IF(G$94&lt;=$D$92,1,0)</f>
        <v>1</v>
      </c>
      <c r="H95" s="14" t="n">
        <f aca="false">IF(H$94&lt;=$D$92,1,0)</f>
        <v>1</v>
      </c>
      <c r="I95" s="14" t="n">
        <f aca="false">IF(I$94&lt;=$D$92,1,0)</f>
        <v>1</v>
      </c>
      <c r="J95" s="14" t="n">
        <f aca="false">IF(J$94&lt;=$D$92,1,0)</f>
        <v>1</v>
      </c>
      <c r="K95" s="14" t="n">
        <f aca="false">IF(K$94&lt;=$D$92,1,0)</f>
        <v>1</v>
      </c>
      <c r="L95" s="14" t="n">
        <f aca="false">IF(L$94&lt;=$D$92,1,0)</f>
        <v>1</v>
      </c>
      <c r="M95" s="14" t="n">
        <f aca="false">IF(M$94&lt;=$D$92,1,0)</f>
        <v>1</v>
      </c>
      <c r="N95" s="14" t="n">
        <f aca="false">IF(N$94&lt;=$D$92,1,0)</f>
        <v>1</v>
      </c>
      <c r="O95" s="14" t="n">
        <f aca="false">IF(O$94&lt;=$D$92,1,0)</f>
        <v>1</v>
      </c>
      <c r="P95" s="14" t="n">
        <f aca="false">IF(P$94&lt;=$D$92,1,0)</f>
        <v>1</v>
      </c>
      <c r="Q95" s="14" t="n">
        <f aca="false">IF(Q$94&lt;=$D$92,1,0)</f>
        <v>1</v>
      </c>
      <c r="R95" s="14" t="n">
        <f aca="false">IF(R$94&lt;=$D$92,1,0)</f>
        <v>1</v>
      </c>
      <c r="S95" s="14" t="n">
        <f aca="false">IF(S$94&lt;=$D$92,1,0)</f>
        <v>1</v>
      </c>
      <c r="T95" s="14" t="n">
        <f aca="false">IF(T$94&lt;=$D$92,1,0)</f>
        <v>1</v>
      </c>
      <c r="U95" s="14" t="n">
        <f aca="false">IF(U$94&lt;=$D$92,1,0)</f>
        <v>1</v>
      </c>
      <c r="V95" s="14" t="n">
        <f aca="false">IF(V$94&lt;=$D$92,1,0)</f>
        <v>1</v>
      </c>
      <c r="W95" s="14" t="n">
        <f aca="false">IF(W$94&lt;=$D$92,1,0)</f>
        <v>1</v>
      </c>
      <c r="X95" s="14" t="n">
        <f aca="false">IF(X$94&lt;=$D$92,1,0)</f>
        <v>1</v>
      </c>
      <c r="Y95" s="14" t="n">
        <f aca="false">IF(Y$94&lt;=$D$92,1,0)</f>
        <v>1</v>
      </c>
      <c r="Z95" s="14" t="n">
        <f aca="false">IF(Z$94&lt;=$D$92,1,0)</f>
        <v>1</v>
      </c>
      <c r="AA95" s="14" t="n">
        <f aca="false">IF(AA$94&lt;=$D$92,1,0)</f>
        <v>1</v>
      </c>
      <c r="AB95" s="14" t="n">
        <f aca="false">IF(AB$94&lt;=$D$92,1,0)</f>
        <v>1</v>
      </c>
      <c r="AC95" s="14" t="n">
        <f aca="false">IF(AC$94&lt;=$D$92,1,0)</f>
        <v>1</v>
      </c>
      <c r="AD95" s="14" t="n">
        <f aca="false">IF(AD$94&lt;=$D$92,1,0)</f>
        <v>1</v>
      </c>
      <c r="AE95" s="14" t="n">
        <f aca="false">IF(AE$94&lt;=$D$92,1,0)</f>
        <v>1</v>
      </c>
      <c r="AF95" s="14" t="n">
        <f aca="false">IF(AF$94&lt;=$D$92,1,0)</f>
        <v>1</v>
      </c>
      <c r="AG95" s="14" t="n">
        <f aca="false">IF(AG$94&lt;=$D$92,1,0)</f>
        <v>1</v>
      </c>
      <c r="AH95" s="14" t="n">
        <f aca="false">IF(AH$94&lt;=$D$92,1,0)</f>
        <v>0</v>
      </c>
      <c r="AI95" s="14" t="n">
        <f aca="false">IF(AI$94&lt;=$D$92,1,0)</f>
        <v>0</v>
      </c>
    </row>
    <row r="96" customFormat="false" ht="15" hidden="false" customHeight="false" outlineLevel="0" collapsed="false">
      <c r="B96" s="2" t="s">
        <v>163</v>
      </c>
      <c r="D96" s="14" t="n">
        <f aca="false">IF(D$94&lt;=$E$92,1,0)</f>
        <v>1</v>
      </c>
      <c r="E96" s="14" t="n">
        <f aca="false">IF(E$94&lt;=$E$92,1,0)</f>
        <v>1</v>
      </c>
      <c r="F96" s="14" t="n">
        <f aca="false">IF(F$94&lt;=$E$92,1,0)</f>
        <v>1</v>
      </c>
      <c r="G96" s="14" t="n">
        <f aca="false">IF(G$94&lt;=$E$92,1,0)</f>
        <v>1</v>
      </c>
      <c r="H96" s="14" t="n">
        <f aca="false">IF(H$94&lt;=$E$92,1,0)</f>
        <v>1</v>
      </c>
      <c r="I96" s="14" t="n">
        <f aca="false">IF(I$94&lt;=$E$92,1,0)</f>
        <v>1</v>
      </c>
      <c r="J96" s="14" t="n">
        <f aca="false">IF(J$94&lt;=$E$92,1,0)</f>
        <v>1</v>
      </c>
      <c r="K96" s="14" t="n">
        <f aca="false">IF(K$94&lt;=$E$92,1,0)</f>
        <v>1</v>
      </c>
      <c r="L96" s="14" t="n">
        <f aca="false">IF(L$94&lt;=$E$92,1,0)</f>
        <v>1</v>
      </c>
      <c r="M96" s="14" t="n">
        <f aca="false">IF(M$94&lt;=$E$92,1,0)</f>
        <v>1</v>
      </c>
      <c r="N96" s="14" t="n">
        <f aca="false">IF(N$94&lt;=$E$92,1,0)</f>
        <v>1</v>
      </c>
      <c r="O96" s="14" t="n">
        <f aca="false">IF(O$94&lt;=$E$92,1,0)</f>
        <v>1</v>
      </c>
      <c r="P96" s="14" t="n">
        <f aca="false">IF(P$94&lt;=$E$92,1,0)</f>
        <v>1</v>
      </c>
      <c r="Q96" s="14" t="n">
        <f aca="false">IF(Q$94&lt;=$E$92,1,0)</f>
        <v>1</v>
      </c>
      <c r="R96" s="14" t="n">
        <f aca="false">IF(R$94&lt;=$E$92,1,0)</f>
        <v>1</v>
      </c>
      <c r="S96" s="14" t="n">
        <f aca="false">IF(S$94&lt;=$E$92,1,0)</f>
        <v>1</v>
      </c>
      <c r="T96" s="14" t="n">
        <f aca="false">IF(T$94&lt;=$E$92,1,0)</f>
        <v>1</v>
      </c>
      <c r="U96" s="14" t="n">
        <f aca="false">IF(U$94&lt;=$E$92,1,0)</f>
        <v>1</v>
      </c>
      <c r="V96" s="14" t="n">
        <f aca="false">IF(V$94&lt;=$E$92,1,0)</f>
        <v>1</v>
      </c>
      <c r="W96" s="14" t="n">
        <f aca="false">IF(W$94&lt;=$E$92,1,0)</f>
        <v>1</v>
      </c>
      <c r="X96" s="14" t="n">
        <f aca="false">IF(X$94&lt;=$E$92,1,0)</f>
        <v>1</v>
      </c>
      <c r="Y96" s="14" t="n">
        <f aca="false">IF(Y$94&lt;=$E$92,1,0)</f>
        <v>1</v>
      </c>
      <c r="Z96" s="14" t="n">
        <f aca="false">IF(Z$94&lt;=$E$92,1,0)</f>
        <v>1</v>
      </c>
      <c r="AA96" s="14" t="n">
        <f aca="false">IF(AA$94&lt;=$E$92,1,0)</f>
        <v>1</v>
      </c>
      <c r="AB96" s="14" t="n">
        <f aca="false">IF(AB$94&lt;=$E$92,1,0)</f>
        <v>1</v>
      </c>
      <c r="AC96" s="14" t="n">
        <f aca="false">IF(AC$94&lt;=$E$92,1,0)</f>
        <v>1</v>
      </c>
      <c r="AD96" s="14" t="n">
        <f aca="false">IF(AD$94&lt;=$E$92,1,0)</f>
        <v>1</v>
      </c>
      <c r="AE96" s="14" t="n">
        <f aca="false">IF(AE$94&lt;=$E$92,1,0)</f>
        <v>1</v>
      </c>
      <c r="AF96" s="14" t="n">
        <f aca="false">IF(AF$94&lt;=$E$92,1,0)</f>
        <v>1</v>
      </c>
      <c r="AG96" s="14" t="n">
        <f aca="false">IF(AG$94&lt;=$E$92,1,0)</f>
        <v>1</v>
      </c>
      <c r="AH96" s="14" t="n">
        <f aca="false">IF(AH$94&lt;=$E$92,1,0)</f>
        <v>1</v>
      </c>
      <c r="AI96" s="14" t="n">
        <f aca="false">IF(AI$94&lt;=$E$92,1,0)</f>
        <v>1</v>
      </c>
    </row>
    <row r="97" customFormat="false" ht="15" hidden="false" customHeight="false" outlineLevel="0" collapsed="false">
      <c r="B97" s="2" t="s">
        <v>164</v>
      </c>
      <c r="D97" s="14" t="n">
        <f aca="false">D95+D96</f>
        <v>2</v>
      </c>
      <c r="E97" s="14" t="n">
        <f aca="false">E95+E96</f>
        <v>2</v>
      </c>
      <c r="F97" s="14" t="n">
        <f aca="false">F95+F96</f>
        <v>2</v>
      </c>
      <c r="G97" s="14" t="n">
        <f aca="false">G95+G96</f>
        <v>2</v>
      </c>
      <c r="H97" s="14" t="n">
        <f aca="false">H95+H96</f>
        <v>2</v>
      </c>
      <c r="I97" s="14" t="n">
        <f aca="false">I95+I96</f>
        <v>2</v>
      </c>
      <c r="J97" s="14" t="n">
        <f aca="false">J95+J96</f>
        <v>2</v>
      </c>
      <c r="K97" s="14" t="n">
        <f aca="false">K95+K96</f>
        <v>2</v>
      </c>
      <c r="L97" s="14" t="n">
        <f aca="false">L95+L96</f>
        <v>2</v>
      </c>
      <c r="M97" s="14" t="n">
        <f aca="false">M95+M96</f>
        <v>2</v>
      </c>
      <c r="N97" s="14" t="n">
        <f aca="false">N95+N96</f>
        <v>2</v>
      </c>
      <c r="O97" s="14" t="n">
        <f aca="false">O95+O96</f>
        <v>2</v>
      </c>
      <c r="P97" s="14" t="n">
        <f aca="false">P95+P96</f>
        <v>2</v>
      </c>
      <c r="Q97" s="14" t="n">
        <f aca="false">Q95+Q96</f>
        <v>2</v>
      </c>
      <c r="R97" s="14" t="n">
        <f aca="false">R95+R96</f>
        <v>2</v>
      </c>
      <c r="S97" s="14" t="n">
        <f aca="false">S95+S96</f>
        <v>2</v>
      </c>
      <c r="T97" s="14" t="n">
        <f aca="false">T95+T96</f>
        <v>2</v>
      </c>
      <c r="U97" s="14" t="n">
        <f aca="false">U95+U96</f>
        <v>2</v>
      </c>
      <c r="V97" s="14" t="n">
        <f aca="false">V95+V96</f>
        <v>2</v>
      </c>
      <c r="W97" s="14" t="n">
        <f aca="false">W95+W96</f>
        <v>2</v>
      </c>
      <c r="X97" s="14" t="n">
        <f aca="false">X95+X96</f>
        <v>2</v>
      </c>
      <c r="Y97" s="14" t="n">
        <f aca="false">Y95+Y96</f>
        <v>2</v>
      </c>
      <c r="Z97" s="14" t="n">
        <f aca="false">Z95+Z96</f>
        <v>2</v>
      </c>
      <c r="AA97" s="14" t="n">
        <f aca="false">AA95+AA96</f>
        <v>2</v>
      </c>
      <c r="AB97" s="14" t="n">
        <f aca="false">AB95+AB96</f>
        <v>2</v>
      </c>
      <c r="AC97" s="14" t="n">
        <f aca="false">AC95+AC96</f>
        <v>2</v>
      </c>
      <c r="AD97" s="14" t="n">
        <f aca="false">AD95+AD96</f>
        <v>2</v>
      </c>
      <c r="AE97" s="14" t="n">
        <f aca="false">AE95+AE96</f>
        <v>2</v>
      </c>
      <c r="AF97" s="14" t="n">
        <f aca="false">AF95+AF96</f>
        <v>2</v>
      </c>
      <c r="AG97" s="14" t="n">
        <f aca="false">AG95+AG96</f>
        <v>2</v>
      </c>
      <c r="AH97" s="14" t="n">
        <f aca="false">AH95+AH96</f>
        <v>1</v>
      </c>
      <c r="AI97" s="14" t="n">
        <f aca="false">AI95+AI96</f>
        <v>1</v>
      </c>
    </row>
    <row r="98" customFormat="false" ht="15" hidden="false" customHeight="false" outlineLevel="0" collapsed="false">
      <c r="B98" s="2" t="s">
        <v>165</v>
      </c>
      <c r="D98" s="14" t="n">
        <f aca="false">IF(AND($F$91=1,D$94&gt;=Inputs!$C$48),1,0)</f>
        <v>0</v>
      </c>
      <c r="E98" s="14" t="n">
        <f aca="false">IF(AND($F$91=1,E$94&gt;=Inputs!$C$48),1,0)</f>
        <v>0</v>
      </c>
      <c r="F98" s="14" t="n">
        <f aca="false">IF(AND($F$91=1,F$94&gt;=Inputs!$C$48),1,0)</f>
        <v>0</v>
      </c>
      <c r="G98" s="14" t="n">
        <f aca="false">IF(AND($F$91=1,G$94&gt;=Inputs!$C$48),1,0)</f>
        <v>0</v>
      </c>
      <c r="H98" s="14" t="n">
        <f aca="false">IF(AND($F$91=1,H$94&gt;=Inputs!$C$48),1,0)</f>
        <v>0</v>
      </c>
      <c r="I98" s="14" t="n">
        <f aca="false">IF(AND($F$91=1,I$94&gt;=Inputs!$C$48),1,0)</f>
        <v>0</v>
      </c>
      <c r="J98" s="14" t="n">
        <f aca="false">IF(AND($F$91=1,J$94&gt;=Inputs!$C$48),1,0)</f>
        <v>0</v>
      </c>
      <c r="K98" s="14" t="n">
        <f aca="false">IF(AND($F$91=1,K$94&gt;=Inputs!$C$48),1,0)</f>
        <v>0</v>
      </c>
      <c r="L98" s="14" t="n">
        <f aca="false">IF(AND($F$91=1,L$94&gt;=Inputs!$C$48),1,0)</f>
        <v>0</v>
      </c>
      <c r="M98" s="14" t="n">
        <f aca="false">IF(AND($F$91=1,M$94&gt;=Inputs!$C$48),1,0)</f>
        <v>0</v>
      </c>
      <c r="N98" s="14" t="n">
        <f aca="false">IF(AND($F$91=1,N$94&gt;=Inputs!$C$48),1,0)</f>
        <v>0</v>
      </c>
      <c r="O98" s="14" t="n">
        <f aca="false">IF(AND($F$91=1,O$94&gt;=Inputs!$C$48),1,0)</f>
        <v>0</v>
      </c>
      <c r="P98" s="14" t="n">
        <f aca="false">IF(AND($F$91=1,P$94&gt;=Inputs!$C$48),1,0)</f>
        <v>0</v>
      </c>
      <c r="Q98" s="14" t="n">
        <f aca="false">IF(AND($F$91=1,Q$94&gt;=Inputs!$C$48),1,0)</f>
        <v>0</v>
      </c>
      <c r="R98" s="14" t="n">
        <f aca="false">IF(AND($F$91=1,R$94&gt;=Inputs!$C$48),1,0)</f>
        <v>0</v>
      </c>
      <c r="S98" s="14" t="n">
        <f aca="false">IF(AND($F$91=1,S$94&gt;=Inputs!$C$48),1,0)</f>
        <v>0</v>
      </c>
      <c r="T98" s="14" t="n">
        <f aca="false">IF(AND($F$91=1,T$94&gt;=Inputs!$C$48),1,0)</f>
        <v>0</v>
      </c>
      <c r="U98" s="14" t="n">
        <f aca="false">IF(AND($F$91=1,U$94&gt;=Inputs!$C$48),1,0)</f>
        <v>0</v>
      </c>
      <c r="V98" s="14" t="n">
        <f aca="false">IF(AND($F$91=1,V$94&gt;=Inputs!$C$48),1,0)</f>
        <v>0</v>
      </c>
      <c r="W98" s="14" t="n">
        <f aca="false">IF(AND($F$91=1,W$94&gt;=Inputs!$C$48),1,0)</f>
        <v>0</v>
      </c>
      <c r="X98" s="14" t="n">
        <f aca="false">IF(AND($F$91=1,X$94&gt;=Inputs!$C$48),1,0)</f>
        <v>0</v>
      </c>
      <c r="Y98" s="14" t="n">
        <f aca="false">IF(AND($F$91=1,Y$94&gt;=Inputs!$C$48),1,0)</f>
        <v>0</v>
      </c>
      <c r="Z98" s="14" t="n">
        <f aca="false">IF(AND($F$91=1,Z$94&gt;=Inputs!$C$48),1,0)</f>
        <v>0</v>
      </c>
      <c r="AA98" s="14" t="n">
        <f aca="false">IF(AND($F$91=1,AA$94&gt;=Inputs!$C$48),1,0)</f>
        <v>0</v>
      </c>
      <c r="AB98" s="14" t="n">
        <f aca="false">IF(AND($F$91=1,AB$94&gt;=Inputs!$C$48),1,0)</f>
        <v>0</v>
      </c>
      <c r="AC98" s="14" t="n">
        <f aca="false">IF(AND($F$91=1,AC$94&gt;=Inputs!$C$48),1,0)</f>
        <v>0</v>
      </c>
      <c r="AD98" s="14" t="n">
        <f aca="false">IF(AND($F$91=1,AD$94&gt;=Inputs!$C$48),1,0)</f>
        <v>0</v>
      </c>
      <c r="AE98" s="14" t="n">
        <f aca="false">IF(AND($F$91=1,AE$94&gt;=Inputs!$C$48),1,0)</f>
        <v>0</v>
      </c>
      <c r="AF98" s="14" t="n">
        <f aca="false">IF(AND($F$91=1,AF$94&gt;=Inputs!$C$48),1,0)</f>
        <v>0</v>
      </c>
      <c r="AG98" s="14" t="n">
        <f aca="false">IF(AND($F$91=1,AG$94&gt;=Inputs!$C$48),1,0)</f>
        <v>0</v>
      </c>
      <c r="AH98" s="14" t="n">
        <f aca="false">IF(AND($F$91=1,AH$94&gt;=Inputs!$C$48),1,0)</f>
        <v>0</v>
      </c>
      <c r="AI98" s="14" t="n">
        <f aca="false">IF(AND($F$91=1,AI$94&gt;=Inputs!$C$48),1,0)</f>
        <v>0</v>
      </c>
    </row>
    <row r="99" customFormat="false" ht="15" hidden="false" customHeight="false" outlineLevel="0" collapsed="false">
      <c r="B99" s="2" t="s">
        <v>93</v>
      </c>
      <c r="D99" s="21" t="n">
        <f aca="false">D97*Inputs!$C$6*(1+Inputs!$C$44*D98)</f>
        <v>2240</v>
      </c>
      <c r="E99" s="21" t="n">
        <f aca="false">E97*Inputs!$C$6*(1+Inputs!$C$44*E98)</f>
        <v>2240</v>
      </c>
      <c r="F99" s="21" t="n">
        <f aca="false">F97*Inputs!$C$6*(1+Inputs!$C$44*F98)</f>
        <v>2240</v>
      </c>
      <c r="G99" s="21" t="n">
        <f aca="false">G97*Inputs!$C$6*(1+Inputs!$C$44*G98)</f>
        <v>2240</v>
      </c>
      <c r="H99" s="21" t="n">
        <f aca="false">H97*Inputs!$C$6*(1+Inputs!$C$44*H98)</f>
        <v>2240</v>
      </c>
      <c r="I99" s="21" t="n">
        <f aca="false">I97*Inputs!$C$6*(1+Inputs!$C$44*I98)</f>
        <v>2240</v>
      </c>
      <c r="J99" s="21" t="n">
        <f aca="false">J97*Inputs!$C$6*(1+Inputs!$C$44*J98)</f>
        <v>2240</v>
      </c>
      <c r="K99" s="21" t="n">
        <f aca="false">K97*Inputs!$C$6*(1+Inputs!$C$44*K98)</f>
        <v>2240</v>
      </c>
      <c r="L99" s="21" t="n">
        <f aca="false">L97*Inputs!$C$6*(1+Inputs!$C$44*L98)</f>
        <v>2240</v>
      </c>
      <c r="M99" s="21" t="n">
        <f aca="false">M97*Inputs!$C$6*(1+Inputs!$C$44*M98)</f>
        <v>2240</v>
      </c>
      <c r="N99" s="21" t="n">
        <f aca="false">N97*Inputs!$C$6*(1+Inputs!$C$44*N98)</f>
        <v>2240</v>
      </c>
      <c r="O99" s="21" t="n">
        <f aca="false">O97*Inputs!$C$6*(1+Inputs!$C$44*O98)</f>
        <v>2240</v>
      </c>
      <c r="P99" s="21" t="n">
        <f aca="false">P97*Inputs!$C$6*(1+Inputs!$C$44*P98)</f>
        <v>2240</v>
      </c>
      <c r="Q99" s="21" t="n">
        <f aca="false">Q97*Inputs!$C$6*(1+Inputs!$C$44*Q98)</f>
        <v>2240</v>
      </c>
      <c r="R99" s="21" t="n">
        <f aca="false">R97*Inputs!$C$6*(1+Inputs!$C$44*R98)</f>
        <v>2240</v>
      </c>
      <c r="S99" s="21" t="n">
        <f aca="false">S97*Inputs!$C$6*(1+Inputs!$C$44*S98)</f>
        <v>2240</v>
      </c>
      <c r="T99" s="21" t="n">
        <f aca="false">T97*Inputs!$C$6*(1+Inputs!$C$44*T98)</f>
        <v>2240</v>
      </c>
      <c r="U99" s="21" t="n">
        <f aca="false">U97*Inputs!$C$6*(1+Inputs!$C$44*U98)</f>
        <v>2240</v>
      </c>
      <c r="V99" s="21" t="n">
        <f aca="false">V97*Inputs!$C$6*(1+Inputs!$C$44*V98)</f>
        <v>2240</v>
      </c>
      <c r="W99" s="21" t="n">
        <f aca="false">W97*Inputs!$C$6*(1+Inputs!$C$44*W98)</f>
        <v>2240</v>
      </c>
      <c r="X99" s="21" t="n">
        <f aca="false">X97*Inputs!$C$6*(1+Inputs!$C$44*X98)</f>
        <v>2240</v>
      </c>
      <c r="Y99" s="21" t="n">
        <f aca="false">Y97*Inputs!$C$6*(1+Inputs!$C$44*Y98)</f>
        <v>2240</v>
      </c>
      <c r="Z99" s="21" t="n">
        <f aca="false">Z97*Inputs!$C$6*(1+Inputs!$C$44*Z98)</f>
        <v>2240</v>
      </c>
      <c r="AA99" s="21" t="n">
        <f aca="false">AA97*Inputs!$C$6*(1+Inputs!$C$44*AA98)</f>
        <v>2240</v>
      </c>
      <c r="AB99" s="21" t="n">
        <f aca="false">AB97*Inputs!$C$6*(1+Inputs!$C$44*AB98)</f>
        <v>2240</v>
      </c>
      <c r="AC99" s="21" t="n">
        <f aca="false">AC97*Inputs!$C$6*(1+Inputs!$C$44*AC98)</f>
        <v>2240</v>
      </c>
      <c r="AD99" s="21" t="n">
        <f aca="false">AD97*Inputs!$C$6*(1+Inputs!$C$44*AD98)</f>
        <v>2240</v>
      </c>
      <c r="AE99" s="21" t="n">
        <f aca="false">AE97*Inputs!$C$6*(1+Inputs!$C$44*AE98)</f>
        <v>2240</v>
      </c>
      <c r="AF99" s="21" t="n">
        <f aca="false">AF97*Inputs!$C$6*(1+Inputs!$C$44*AF98)</f>
        <v>2240</v>
      </c>
      <c r="AG99" s="21" t="n">
        <f aca="false">AG97*Inputs!$C$6*(1+Inputs!$C$44*AG98)</f>
        <v>2240</v>
      </c>
      <c r="AH99" s="21" t="n">
        <f aca="false">AH97*Inputs!$C$6*(1+Inputs!$C$44*AH98)</f>
        <v>1120</v>
      </c>
      <c r="AI99" s="21" t="n">
        <f aca="false">AI97*Inputs!$C$6*(1+Inputs!$C$44*AI98)</f>
        <v>1120</v>
      </c>
    </row>
    <row r="100" customFormat="false" ht="15" hidden="false" customHeight="false" outlineLevel="0" collapsed="false">
      <c r="B100" s="2" t="s">
        <v>166</v>
      </c>
      <c r="D100" s="14" t="n">
        <f aca="false">D99*8760*Inputs!$C$7</f>
        <v>18052608</v>
      </c>
      <c r="E100" s="14" t="n">
        <f aca="false">E99*8760*Inputs!$C$7</f>
        <v>18052608</v>
      </c>
      <c r="F100" s="14" t="n">
        <f aca="false">F99*8760*Inputs!$C$7</f>
        <v>18052608</v>
      </c>
      <c r="G100" s="14" t="n">
        <f aca="false">G99*8760*Inputs!$C$7</f>
        <v>18052608</v>
      </c>
      <c r="H100" s="14" t="n">
        <f aca="false">H99*8760*Inputs!$C$7</f>
        <v>18052608</v>
      </c>
      <c r="I100" s="14" t="n">
        <f aca="false">I99*8760*Inputs!$C$7</f>
        <v>18052608</v>
      </c>
      <c r="J100" s="14" t="n">
        <f aca="false">J99*8760*Inputs!$C$7</f>
        <v>18052608</v>
      </c>
      <c r="K100" s="14" t="n">
        <f aca="false">K99*8760*Inputs!$C$7</f>
        <v>18052608</v>
      </c>
      <c r="L100" s="14" t="n">
        <f aca="false">L99*8760*Inputs!$C$7</f>
        <v>18052608</v>
      </c>
      <c r="M100" s="14" t="n">
        <f aca="false">M99*8760*Inputs!$C$7</f>
        <v>18052608</v>
      </c>
      <c r="N100" s="14" t="n">
        <f aca="false">N99*8760*Inputs!$C$7</f>
        <v>18052608</v>
      </c>
      <c r="O100" s="14" t="n">
        <f aca="false">O99*8760*Inputs!$C$7</f>
        <v>18052608</v>
      </c>
      <c r="P100" s="14" t="n">
        <f aca="false">P99*8760*Inputs!$C$7</f>
        <v>18052608</v>
      </c>
      <c r="Q100" s="14" t="n">
        <f aca="false">Q99*8760*Inputs!$C$7</f>
        <v>18052608</v>
      </c>
      <c r="R100" s="14" t="n">
        <f aca="false">R99*8760*Inputs!$C$7</f>
        <v>18052608</v>
      </c>
      <c r="S100" s="14" t="n">
        <f aca="false">S99*8760*Inputs!$C$7</f>
        <v>18052608</v>
      </c>
      <c r="T100" s="14" t="n">
        <f aca="false">T99*8760*Inputs!$C$7</f>
        <v>18052608</v>
      </c>
      <c r="U100" s="14" t="n">
        <f aca="false">U99*8760*Inputs!$C$7</f>
        <v>18052608</v>
      </c>
      <c r="V100" s="14" t="n">
        <f aca="false">V99*8760*Inputs!$C$7</f>
        <v>18052608</v>
      </c>
      <c r="W100" s="14" t="n">
        <f aca="false">W99*8760*Inputs!$C$7</f>
        <v>18052608</v>
      </c>
      <c r="X100" s="14" t="n">
        <f aca="false">X99*8760*Inputs!$C$7</f>
        <v>18052608</v>
      </c>
      <c r="Y100" s="14" t="n">
        <f aca="false">Y99*8760*Inputs!$C$7</f>
        <v>18052608</v>
      </c>
      <c r="Z100" s="14" t="n">
        <f aca="false">Z99*8760*Inputs!$C$7</f>
        <v>18052608</v>
      </c>
      <c r="AA100" s="14" t="n">
        <f aca="false">AA99*8760*Inputs!$C$7</f>
        <v>18052608</v>
      </c>
      <c r="AB100" s="14" t="n">
        <f aca="false">AB99*8760*Inputs!$C$7</f>
        <v>18052608</v>
      </c>
      <c r="AC100" s="14" t="n">
        <f aca="false">AC99*8760*Inputs!$C$7</f>
        <v>18052608</v>
      </c>
      <c r="AD100" s="14" t="n">
        <f aca="false">AD99*8760*Inputs!$C$7</f>
        <v>18052608</v>
      </c>
      <c r="AE100" s="14" t="n">
        <f aca="false">AE99*8760*Inputs!$C$7</f>
        <v>18052608</v>
      </c>
      <c r="AF100" s="14" t="n">
        <f aca="false">AF99*8760*Inputs!$C$7</f>
        <v>18052608</v>
      </c>
      <c r="AG100" s="14" t="n">
        <f aca="false">AG99*8760*Inputs!$C$7</f>
        <v>18052608</v>
      </c>
      <c r="AH100" s="14" t="n">
        <f aca="false">AH99*8760*Inputs!$C$7</f>
        <v>9026304</v>
      </c>
      <c r="AI100" s="14" t="n">
        <f aca="false">AI99*8760*Inputs!$C$7</f>
        <v>9026304</v>
      </c>
    </row>
    <row r="101" customFormat="false" ht="15" hidden="false" customHeight="false" outlineLevel="0" collapsed="false">
      <c r="B101" s="2" t="s">
        <v>167</v>
      </c>
      <c r="D101" s="13" t="n">
        <f aca="false">Inputs!$C$21*(1+Inputs!$C$22)^(D$94-2027)*(1+Inputs!$C$23)</f>
        <v>50</v>
      </c>
      <c r="E101" s="13" t="n">
        <f aca="false">Inputs!$C$21*(1+Inputs!$C$22)^(E$94-2027)*(1+Inputs!$C$23)</f>
        <v>51</v>
      </c>
      <c r="F101" s="13" t="n">
        <f aca="false">Inputs!$C$21*(1+Inputs!$C$22)^(F$94-2027)*(1+Inputs!$C$23)</f>
        <v>52.02</v>
      </c>
      <c r="G101" s="13" t="n">
        <f aca="false">Inputs!$C$21*(1+Inputs!$C$22)^(G$94-2027)*(1+Inputs!$C$23)</f>
        <v>53.0604</v>
      </c>
      <c r="H101" s="13" t="n">
        <f aca="false">Inputs!$C$21*(1+Inputs!$C$22)^(H$94-2027)*(1+Inputs!$C$23)</f>
        <v>54.121608</v>
      </c>
      <c r="I101" s="13" t="n">
        <f aca="false">Inputs!$C$21*(1+Inputs!$C$22)^(I$94-2027)*(1+Inputs!$C$23)</f>
        <v>55.20404016</v>
      </c>
      <c r="J101" s="13" t="n">
        <f aca="false">Inputs!$C$21*(1+Inputs!$C$22)^(J$94-2027)*(1+Inputs!$C$23)</f>
        <v>56.3081209632</v>
      </c>
      <c r="K101" s="13" t="n">
        <f aca="false">Inputs!$C$21*(1+Inputs!$C$22)^(K$94-2027)*(1+Inputs!$C$23)</f>
        <v>57.434283382464</v>
      </c>
      <c r="L101" s="13" t="n">
        <f aca="false">Inputs!$C$21*(1+Inputs!$C$22)^(L$94-2027)*(1+Inputs!$C$23)</f>
        <v>58.5829690501133</v>
      </c>
      <c r="M101" s="13" t="n">
        <f aca="false">Inputs!$C$21*(1+Inputs!$C$22)^(M$94-2027)*(1+Inputs!$C$23)</f>
        <v>59.7546284311156</v>
      </c>
      <c r="N101" s="13" t="n">
        <f aca="false">Inputs!$C$21*(1+Inputs!$C$22)^(N$94-2027)*(1+Inputs!$C$23)</f>
        <v>60.9497209997379</v>
      </c>
      <c r="O101" s="13" t="n">
        <f aca="false">Inputs!$C$21*(1+Inputs!$C$22)^(O$94-2027)*(1+Inputs!$C$23)</f>
        <v>62.1687154197326</v>
      </c>
      <c r="P101" s="13" t="n">
        <f aca="false">Inputs!$C$21*(1+Inputs!$C$22)^(P$94-2027)*(1+Inputs!$C$23)</f>
        <v>63.4120897281273</v>
      </c>
      <c r="Q101" s="13" t="n">
        <f aca="false">Inputs!$C$21*(1+Inputs!$C$22)^(Q$94-2027)*(1+Inputs!$C$23)</f>
        <v>64.6803315226898</v>
      </c>
      <c r="R101" s="13" t="n">
        <f aca="false">Inputs!$C$21*(1+Inputs!$C$22)^(R$94-2027)*(1+Inputs!$C$23)</f>
        <v>65.9739381531436</v>
      </c>
      <c r="S101" s="13" t="n">
        <f aca="false">Inputs!$C$21*(1+Inputs!$C$22)^(S$94-2027)*(1+Inputs!$C$23)</f>
        <v>67.2934169162065</v>
      </c>
      <c r="T101" s="13" t="n">
        <f aca="false">Inputs!$C$21*(1+Inputs!$C$22)^(T$94-2027)*(1+Inputs!$C$23)</f>
        <v>68.6392852545306</v>
      </c>
      <c r="U101" s="13" t="n">
        <f aca="false">Inputs!$C$21*(1+Inputs!$C$22)^(U$94-2027)*(1+Inputs!$C$23)</f>
        <v>70.0120709596212</v>
      </c>
      <c r="V101" s="13" t="n">
        <f aca="false">Inputs!$C$21*(1+Inputs!$C$22)^(V$94-2027)*(1+Inputs!$C$23)</f>
        <v>71.4123123788137</v>
      </c>
      <c r="W101" s="13" t="n">
        <f aca="false">Inputs!$C$21*(1+Inputs!$C$22)^(W$94-2027)*(1+Inputs!$C$23)</f>
        <v>72.8405586263899</v>
      </c>
      <c r="X101" s="13" t="n">
        <f aca="false">Inputs!$C$21*(1+Inputs!$C$22)^(X$94-2027)*(1+Inputs!$C$23)</f>
        <v>74.2973697989177</v>
      </c>
      <c r="Y101" s="13" t="n">
        <f aca="false">Inputs!$C$21*(1+Inputs!$C$22)^(Y$94-2027)*(1+Inputs!$C$23)</f>
        <v>75.7833171948961</v>
      </c>
      <c r="Z101" s="13" t="n">
        <f aca="false">Inputs!$C$21*(1+Inputs!$C$22)^(Z$94-2027)*(1+Inputs!$C$23)</f>
        <v>77.298983538794</v>
      </c>
      <c r="AA101" s="13" t="n">
        <f aca="false">Inputs!$C$21*(1+Inputs!$C$22)^(AA$94-2027)*(1+Inputs!$C$23)</f>
        <v>78.8449632095699</v>
      </c>
      <c r="AB101" s="13" t="n">
        <f aca="false">Inputs!$C$21*(1+Inputs!$C$22)^(AB$94-2027)*(1+Inputs!$C$23)</f>
        <v>80.4218624737613</v>
      </c>
      <c r="AC101" s="13" t="n">
        <f aca="false">Inputs!$C$21*(1+Inputs!$C$22)^(AC$94-2027)*(1+Inputs!$C$23)</f>
        <v>82.0302997232365</v>
      </c>
      <c r="AD101" s="13" t="n">
        <f aca="false">Inputs!$C$21*(1+Inputs!$C$22)^(AD$94-2027)*(1+Inputs!$C$23)</f>
        <v>83.6709057177013</v>
      </c>
      <c r="AE101" s="13" t="n">
        <f aca="false">Inputs!$C$21*(1+Inputs!$C$22)^(AE$94-2027)*(1+Inputs!$C$23)</f>
        <v>85.3443238320553</v>
      </c>
      <c r="AF101" s="13" t="n">
        <f aca="false">Inputs!$C$21*(1+Inputs!$C$22)^(AF$94-2027)*(1+Inputs!$C$23)</f>
        <v>87.0512103086964</v>
      </c>
      <c r="AG101" s="13" t="n">
        <f aca="false">Inputs!$C$21*(1+Inputs!$C$22)^(AG$94-2027)*(1+Inputs!$C$23)</f>
        <v>88.7922345148703</v>
      </c>
      <c r="AH101" s="13" t="n">
        <f aca="false">Inputs!$C$21*(1+Inputs!$C$22)^(AH$94-2027)*(1+Inputs!$C$23)</f>
        <v>90.5680792051677</v>
      </c>
      <c r="AI101" s="13" t="n">
        <f aca="false">Inputs!$C$21*(1+Inputs!$C$22)^(AI$94-2027)*(1+Inputs!$C$23)</f>
        <v>92.3794407892711</v>
      </c>
    </row>
    <row r="102" customFormat="false" ht="15" hidden="false" customHeight="false" outlineLevel="0" collapsed="false">
      <c r="B102" s="2" t="s">
        <v>168</v>
      </c>
      <c r="D102" s="14" t="n">
        <f aca="false">IF(AND($E$91=1,D$94&gt;=Inputs!$C$27,D$94&lt;=Inputs!$C$28),1,0)</f>
        <v>0</v>
      </c>
      <c r="E102" s="14" t="n">
        <f aca="false">IF(AND($E$91=1,E$94&gt;=Inputs!$C$27,E$94&lt;=Inputs!$C$28),1,0)</f>
        <v>1</v>
      </c>
      <c r="F102" s="14" t="n">
        <f aca="false">IF(AND($E$91=1,F$94&gt;=Inputs!$C$27,F$94&lt;=Inputs!$C$28),1,0)</f>
        <v>1</v>
      </c>
      <c r="G102" s="14" t="n">
        <f aca="false">IF(AND($E$91=1,G$94&gt;=Inputs!$C$27,G$94&lt;=Inputs!$C$28),1,0)</f>
        <v>1</v>
      </c>
      <c r="H102" s="14" t="n">
        <f aca="false">IF(AND($E$91=1,H$94&gt;=Inputs!$C$27,H$94&lt;=Inputs!$C$28),1,0)</f>
        <v>1</v>
      </c>
      <c r="I102" s="14" t="n">
        <f aca="false">IF(AND($E$91=1,I$94&gt;=Inputs!$C$27,I$94&lt;=Inputs!$C$28),1,0)</f>
        <v>1</v>
      </c>
      <c r="J102" s="14" t="n">
        <f aca="false">IF(AND($E$91=1,J$94&gt;=Inputs!$C$27,J$94&lt;=Inputs!$C$28),1,0)</f>
        <v>1</v>
      </c>
      <c r="K102" s="14" t="n">
        <f aca="false">IF(AND($E$91=1,K$94&gt;=Inputs!$C$27,K$94&lt;=Inputs!$C$28),1,0)</f>
        <v>1</v>
      </c>
      <c r="L102" s="14" t="n">
        <f aca="false">IF(AND($E$91=1,L$94&gt;=Inputs!$C$27,L$94&lt;=Inputs!$C$28),1,0)</f>
        <v>1</v>
      </c>
      <c r="M102" s="14" t="n">
        <f aca="false">IF(AND($E$91=1,M$94&gt;=Inputs!$C$27,M$94&lt;=Inputs!$C$28),1,0)</f>
        <v>1</v>
      </c>
      <c r="N102" s="14" t="n">
        <f aca="false">IF(AND($E$91=1,N$94&gt;=Inputs!$C$27,N$94&lt;=Inputs!$C$28),1,0)</f>
        <v>1</v>
      </c>
      <c r="O102" s="14" t="n">
        <f aca="false">IF(AND($E$91=1,O$94&gt;=Inputs!$C$27,O$94&lt;=Inputs!$C$28),1,0)</f>
        <v>1</v>
      </c>
      <c r="P102" s="14" t="n">
        <f aca="false">IF(AND($E$91=1,P$94&gt;=Inputs!$C$27,P$94&lt;=Inputs!$C$28),1,0)</f>
        <v>1</v>
      </c>
      <c r="Q102" s="14" t="n">
        <f aca="false">IF(AND($E$91=1,Q$94&gt;=Inputs!$C$27,Q$94&lt;=Inputs!$C$28),1,0)</f>
        <v>1</v>
      </c>
      <c r="R102" s="14" t="n">
        <f aca="false">IF(AND($E$91=1,R$94&gt;=Inputs!$C$27,R$94&lt;=Inputs!$C$28),1,0)</f>
        <v>1</v>
      </c>
      <c r="S102" s="14" t="n">
        <f aca="false">IF(AND($E$91=1,S$94&gt;=Inputs!$C$27,S$94&lt;=Inputs!$C$28),1,0)</f>
        <v>1</v>
      </c>
      <c r="T102" s="14" t="n">
        <f aca="false">IF(AND($E$91=1,T$94&gt;=Inputs!$C$27,T$94&lt;=Inputs!$C$28),1,0)</f>
        <v>1</v>
      </c>
      <c r="U102" s="14" t="n">
        <f aca="false">IF(AND($E$91=1,U$94&gt;=Inputs!$C$27,U$94&lt;=Inputs!$C$28),1,0)</f>
        <v>1</v>
      </c>
      <c r="V102" s="14" t="n">
        <f aca="false">IF(AND($E$91=1,V$94&gt;=Inputs!$C$27,V$94&lt;=Inputs!$C$28),1,0)</f>
        <v>1</v>
      </c>
      <c r="W102" s="14" t="n">
        <f aca="false">IF(AND($E$91=1,W$94&gt;=Inputs!$C$27,W$94&lt;=Inputs!$C$28),1,0)</f>
        <v>1</v>
      </c>
      <c r="X102" s="14" t="n">
        <f aca="false">IF(AND($E$91=1,X$94&gt;=Inputs!$C$27,X$94&lt;=Inputs!$C$28),1,0)</f>
        <v>1</v>
      </c>
      <c r="Y102" s="14" t="n">
        <f aca="false">IF(AND($E$91=1,Y$94&gt;=Inputs!$C$27,Y$94&lt;=Inputs!$C$28),1,0)</f>
        <v>0</v>
      </c>
      <c r="Z102" s="14" t="n">
        <f aca="false">IF(AND($E$91=1,Z$94&gt;=Inputs!$C$27,Z$94&lt;=Inputs!$C$28),1,0)</f>
        <v>0</v>
      </c>
      <c r="AA102" s="14" t="n">
        <f aca="false">IF(AND($E$91=1,AA$94&gt;=Inputs!$C$27,AA$94&lt;=Inputs!$C$28),1,0)</f>
        <v>0</v>
      </c>
      <c r="AB102" s="14" t="n">
        <f aca="false">IF(AND($E$91=1,AB$94&gt;=Inputs!$C$27,AB$94&lt;=Inputs!$C$28),1,0)</f>
        <v>0</v>
      </c>
      <c r="AC102" s="14" t="n">
        <f aca="false">IF(AND($E$91=1,AC$94&gt;=Inputs!$C$27,AC$94&lt;=Inputs!$C$28),1,0)</f>
        <v>0</v>
      </c>
      <c r="AD102" s="14" t="n">
        <f aca="false">IF(AND($E$91=1,AD$94&gt;=Inputs!$C$27,AD$94&lt;=Inputs!$C$28),1,0)</f>
        <v>0</v>
      </c>
      <c r="AE102" s="14" t="n">
        <f aca="false">IF(AND($E$91=1,AE$94&gt;=Inputs!$C$27,AE$94&lt;=Inputs!$C$28),1,0)</f>
        <v>0</v>
      </c>
      <c r="AF102" s="14" t="n">
        <f aca="false">IF(AND($E$91=1,AF$94&gt;=Inputs!$C$27,AF$94&lt;=Inputs!$C$28),1,0)</f>
        <v>0</v>
      </c>
      <c r="AG102" s="14" t="n">
        <f aca="false">IF(AND($E$91=1,AG$94&gt;=Inputs!$C$27,AG$94&lt;=Inputs!$C$28),1,0)</f>
        <v>0</v>
      </c>
      <c r="AH102" s="14" t="n">
        <f aca="false">IF(AND($E$91=1,AH$94&gt;=Inputs!$C$27,AH$94&lt;=Inputs!$C$28),1,0)</f>
        <v>0</v>
      </c>
      <c r="AI102" s="14" t="n">
        <f aca="false">IF(AND($E$91=1,AI$94&gt;=Inputs!$C$27,AI$94&lt;=Inputs!$C$28),1,0)</f>
        <v>0</v>
      </c>
    </row>
    <row r="103" customFormat="false" ht="15" hidden="false" customHeight="false" outlineLevel="0" collapsed="false">
      <c r="B103" s="2" t="s">
        <v>169</v>
      </c>
      <c r="D103" s="21" t="n">
        <f aca="false">IF(D102=1,MIN(Inputs!$C$24+IF(AND($F$91=1,$G$91=1,D$94&gt;=Inputs!$C$48),Inputs!$C$6*2*Inputs!$C$44,0),D99),0)</f>
        <v>0</v>
      </c>
      <c r="E103" s="21" t="n">
        <f aca="false">IF(E102=1,MIN(Inputs!$C$24+IF(AND($F$91=1,$G$91=1,E$94&gt;=Inputs!$C$48),Inputs!$C$6*2*Inputs!$C$44,0),E99),0)</f>
        <v>1000</v>
      </c>
      <c r="F103" s="21" t="n">
        <f aca="false">IF(F102=1,MIN(Inputs!$C$24+IF(AND($F$91=1,$G$91=1,F$94&gt;=Inputs!$C$48),Inputs!$C$6*2*Inputs!$C$44,0),F99),0)</f>
        <v>1000</v>
      </c>
      <c r="G103" s="21" t="n">
        <f aca="false">IF(G102=1,MIN(Inputs!$C$24+IF(AND($F$91=1,$G$91=1,G$94&gt;=Inputs!$C$48),Inputs!$C$6*2*Inputs!$C$44,0),G99),0)</f>
        <v>1000</v>
      </c>
      <c r="H103" s="21" t="n">
        <f aca="false">IF(H102=1,MIN(Inputs!$C$24+IF(AND($F$91=1,$G$91=1,H$94&gt;=Inputs!$C$48),Inputs!$C$6*2*Inputs!$C$44,0),H99),0)</f>
        <v>1000</v>
      </c>
      <c r="I103" s="21" t="n">
        <f aca="false">IF(I102=1,MIN(Inputs!$C$24+IF(AND($F$91=1,$G$91=1,I$94&gt;=Inputs!$C$48),Inputs!$C$6*2*Inputs!$C$44,0),I99),0)</f>
        <v>1000</v>
      </c>
      <c r="J103" s="21" t="n">
        <f aca="false">IF(J102=1,MIN(Inputs!$C$24+IF(AND($F$91=1,$G$91=1,J$94&gt;=Inputs!$C$48),Inputs!$C$6*2*Inputs!$C$44,0),J99),0)</f>
        <v>1000</v>
      </c>
      <c r="K103" s="21" t="n">
        <f aca="false">IF(K102=1,MIN(Inputs!$C$24+IF(AND($F$91=1,$G$91=1,K$94&gt;=Inputs!$C$48),Inputs!$C$6*2*Inputs!$C$44,0),K99),0)</f>
        <v>1000</v>
      </c>
      <c r="L103" s="21" t="n">
        <f aca="false">IF(L102=1,MIN(Inputs!$C$24+IF(AND($F$91=1,$G$91=1,L$94&gt;=Inputs!$C$48),Inputs!$C$6*2*Inputs!$C$44,0),L99),0)</f>
        <v>1000</v>
      </c>
      <c r="M103" s="21" t="n">
        <f aca="false">IF(M102=1,MIN(Inputs!$C$24+IF(AND($F$91=1,$G$91=1,M$94&gt;=Inputs!$C$48),Inputs!$C$6*2*Inputs!$C$44,0),M99),0)</f>
        <v>1000</v>
      </c>
      <c r="N103" s="21" t="n">
        <f aca="false">IF(N102=1,MIN(Inputs!$C$24+IF(AND($F$91=1,$G$91=1,N$94&gt;=Inputs!$C$48),Inputs!$C$6*2*Inputs!$C$44,0),N99),0)</f>
        <v>1000</v>
      </c>
      <c r="O103" s="21" t="n">
        <f aca="false">IF(O102=1,MIN(Inputs!$C$24+IF(AND($F$91=1,$G$91=1,O$94&gt;=Inputs!$C$48),Inputs!$C$6*2*Inputs!$C$44,0),O99),0)</f>
        <v>1000</v>
      </c>
      <c r="P103" s="21" t="n">
        <f aca="false">IF(P102=1,MIN(Inputs!$C$24+IF(AND($F$91=1,$G$91=1,P$94&gt;=Inputs!$C$48),Inputs!$C$6*2*Inputs!$C$44,0),P99),0)</f>
        <v>1000</v>
      </c>
      <c r="Q103" s="21" t="n">
        <f aca="false">IF(Q102=1,MIN(Inputs!$C$24+IF(AND($F$91=1,$G$91=1,Q$94&gt;=Inputs!$C$48),Inputs!$C$6*2*Inputs!$C$44,0),Q99),0)</f>
        <v>1000</v>
      </c>
      <c r="R103" s="21" t="n">
        <f aca="false">IF(R102=1,MIN(Inputs!$C$24+IF(AND($F$91=1,$G$91=1,R$94&gt;=Inputs!$C$48),Inputs!$C$6*2*Inputs!$C$44,0),R99),0)</f>
        <v>1000</v>
      </c>
      <c r="S103" s="21" t="n">
        <f aca="false">IF(S102=1,MIN(Inputs!$C$24+IF(AND($F$91=1,$G$91=1,S$94&gt;=Inputs!$C$48),Inputs!$C$6*2*Inputs!$C$44,0),S99),0)</f>
        <v>1000</v>
      </c>
      <c r="T103" s="21" t="n">
        <f aca="false">IF(T102=1,MIN(Inputs!$C$24+IF(AND($F$91=1,$G$91=1,T$94&gt;=Inputs!$C$48),Inputs!$C$6*2*Inputs!$C$44,0),T99),0)</f>
        <v>1000</v>
      </c>
      <c r="U103" s="21" t="n">
        <f aca="false">IF(U102=1,MIN(Inputs!$C$24+IF(AND($F$91=1,$G$91=1,U$94&gt;=Inputs!$C$48),Inputs!$C$6*2*Inputs!$C$44,0),U99),0)</f>
        <v>1000</v>
      </c>
      <c r="V103" s="21" t="n">
        <f aca="false">IF(V102=1,MIN(Inputs!$C$24+IF(AND($F$91=1,$G$91=1,V$94&gt;=Inputs!$C$48),Inputs!$C$6*2*Inputs!$C$44,0),V99),0)</f>
        <v>1000</v>
      </c>
      <c r="W103" s="21" t="n">
        <f aca="false">IF(W102=1,MIN(Inputs!$C$24+IF(AND($F$91=1,$G$91=1,W$94&gt;=Inputs!$C$48),Inputs!$C$6*2*Inputs!$C$44,0),W99),0)</f>
        <v>1000</v>
      </c>
      <c r="X103" s="21" t="n">
        <f aca="false">IF(X102=1,MIN(Inputs!$C$24+IF(AND($F$91=1,$G$91=1,X$94&gt;=Inputs!$C$48),Inputs!$C$6*2*Inputs!$C$44,0),X99),0)</f>
        <v>1000</v>
      </c>
      <c r="Y103" s="21" t="n">
        <f aca="false">IF(Y102=1,MIN(Inputs!$C$24+IF(AND($F$91=1,$G$91=1,Y$94&gt;=Inputs!$C$48),Inputs!$C$6*2*Inputs!$C$44,0),Y99),0)</f>
        <v>0</v>
      </c>
      <c r="Z103" s="21" t="n">
        <f aca="false">IF(Z102=1,MIN(Inputs!$C$24+IF(AND($F$91=1,$G$91=1,Z$94&gt;=Inputs!$C$48),Inputs!$C$6*2*Inputs!$C$44,0),Z99),0)</f>
        <v>0</v>
      </c>
      <c r="AA103" s="21" t="n">
        <f aca="false">IF(AA102=1,MIN(Inputs!$C$24+IF(AND($F$91=1,$G$91=1,AA$94&gt;=Inputs!$C$48),Inputs!$C$6*2*Inputs!$C$44,0),AA99),0)</f>
        <v>0</v>
      </c>
      <c r="AB103" s="21" t="n">
        <f aca="false">IF(AB102=1,MIN(Inputs!$C$24+IF(AND($F$91=1,$G$91=1,AB$94&gt;=Inputs!$C$48),Inputs!$C$6*2*Inputs!$C$44,0),AB99),0)</f>
        <v>0</v>
      </c>
      <c r="AC103" s="21" t="n">
        <f aca="false">IF(AC102=1,MIN(Inputs!$C$24+IF(AND($F$91=1,$G$91=1,AC$94&gt;=Inputs!$C$48),Inputs!$C$6*2*Inputs!$C$44,0),AC99),0)</f>
        <v>0</v>
      </c>
      <c r="AD103" s="21" t="n">
        <f aca="false">IF(AD102=1,MIN(Inputs!$C$24+IF(AND($F$91=1,$G$91=1,AD$94&gt;=Inputs!$C$48),Inputs!$C$6*2*Inputs!$C$44,0),AD99),0)</f>
        <v>0</v>
      </c>
      <c r="AE103" s="21" t="n">
        <f aca="false">IF(AE102=1,MIN(Inputs!$C$24+IF(AND($F$91=1,$G$91=1,AE$94&gt;=Inputs!$C$48),Inputs!$C$6*2*Inputs!$C$44,0),AE99),0)</f>
        <v>0</v>
      </c>
      <c r="AF103" s="21" t="n">
        <f aca="false">IF(AF102=1,MIN(Inputs!$C$24+IF(AND($F$91=1,$G$91=1,AF$94&gt;=Inputs!$C$48),Inputs!$C$6*2*Inputs!$C$44,0),AF99),0)</f>
        <v>0</v>
      </c>
      <c r="AG103" s="21" t="n">
        <f aca="false">IF(AG102=1,MIN(Inputs!$C$24+IF(AND($F$91=1,$G$91=1,AG$94&gt;=Inputs!$C$48),Inputs!$C$6*2*Inputs!$C$44,0),AG99),0)</f>
        <v>0</v>
      </c>
      <c r="AH103" s="21" t="n">
        <f aca="false">IF(AH102=1,MIN(Inputs!$C$24+IF(AND($F$91=1,$G$91=1,AH$94&gt;=Inputs!$C$48),Inputs!$C$6*2*Inputs!$C$44,0),AH99),0)</f>
        <v>0</v>
      </c>
      <c r="AI103" s="21" t="n">
        <f aca="false">IF(AI102=1,MIN(Inputs!$C$24+IF(AND($F$91=1,$G$91=1,AI$94&gt;=Inputs!$C$48),Inputs!$C$6*2*Inputs!$C$44,0),AI99),0)</f>
        <v>0</v>
      </c>
    </row>
    <row r="104" customFormat="false" ht="15" hidden="false" customHeight="false" outlineLevel="0" collapsed="false">
      <c r="B104" s="2" t="s">
        <v>170</v>
      </c>
      <c r="D104" s="14" t="n">
        <f aca="false">D103*8760*Inputs!$C$7</f>
        <v>0</v>
      </c>
      <c r="E104" s="14" t="n">
        <f aca="false">E103*8760*Inputs!$C$7</f>
        <v>8059200</v>
      </c>
      <c r="F104" s="14" t="n">
        <f aca="false">F103*8760*Inputs!$C$7</f>
        <v>8059200</v>
      </c>
      <c r="G104" s="14" t="n">
        <f aca="false">G103*8760*Inputs!$C$7</f>
        <v>8059200</v>
      </c>
      <c r="H104" s="14" t="n">
        <f aca="false">H103*8760*Inputs!$C$7</f>
        <v>8059200</v>
      </c>
      <c r="I104" s="14" t="n">
        <f aca="false">I103*8760*Inputs!$C$7</f>
        <v>8059200</v>
      </c>
      <c r="J104" s="14" t="n">
        <f aca="false">J103*8760*Inputs!$C$7</f>
        <v>8059200</v>
      </c>
      <c r="K104" s="14" t="n">
        <f aca="false">K103*8760*Inputs!$C$7</f>
        <v>8059200</v>
      </c>
      <c r="L104" s="14" t="n">
        <f aca="false">L103*8760*Inputs!$C$7</f>
        <v>8059200</v>
      </c>
      <c r="M104" s="14" t="n">
        <f aca="false">M103*8760*Inputs!$C$7</f>
        <v>8059200</v>
      </c>
      <c r="N104" s="14" t="n">
        <f aca="false">N103*8760*Inputs!$C$7</f>
        <v>8059200</v>
      </c>
      <c r="O104" s="14" t="n">
        <f aca="false">O103*8760*Inputs!$C$7</f>
        <v>8059200</v>
      </c>
      <c r="P104" s="14" t="n">
        <f aca="false">P103*8760*Inputs!$C$7</f>
        <v>8059200</v>
      </c>
      <c r="Q104" s="14" t="n">
        <f aca="false">Q103*8760*Inputs!$C$7</f>
        <v>8059200</v>
      </c>
      <c r="R104" s="14" t="n">
        <f aca="false">R103*8760*Inputs!$C$7</f>
        <v>8059200</v>
      </c>
      <c r="S104" s="14" t="n">
        <f aca="false">S103*8760*Inputs!$C$7</f>
        <v>8059200</v>
      </c>
      <c r="T104" s="14" t="n">
        <f aca="false">T103*8760*Inputs!$C$7</f>
        <v>8059200</v>
      </c>
      <c r="U104" s="14" t="n">
        <f aca="false">U103*8760*Inputs!$C$7</f>
        <v>8059200</v>
      </c>
      <c r="V104" s="14" t="n">
        <f aca="false">V103*8760*Inputs!$C$7</f>
        <v>8059200</v>
      </c>
      <c r="W104" s="14" t="n">
        <f aca="false">W103*8760*Inputs!$C$7</f>
        <v>8059200</v>
      </c>
      <c r="X104" s="14" t="n">
        <f aca="false">X103*8760*Inputs!$C$7</f>
        <v>8059200</v>
      </c>
      <c r="Y104" s="14" t="n">
        <f aca="false">Y103*8760*Inputs!$C$7</f>
        <v>0</v>
      </c>
      <c r="Z104" s="14" t="n">
        <f aca="false">Z103*8760*Inputs!$C$7</f>
        <v>0</v>
      </c>
      <c r="AA104" s="14" t="n">
        <f aca="false">AA103*8760*Inputs!$C$7</f>
        <v>0</v>
      </c>
      <c r="AB104" s="14" t="n">
        <f aca="false">AB103*8760*Inputs!$C$7</f>
        <v>0</v>
      </c>
      <c r="AC104" s="14" t="n">
        <f aca="false">AC103*8760*Inputs!$C$7</f>
        <v>0</v>
      </c>
      <c r="AD104" s="14" t="n">
        <f aca="false">AD103*8760*Inputs!$C$7</f>
        <v>0</v>
      </c>
      <c r="AE104" s="14" t="n">
        <f aca="false">AE103*8760*Inputs!$C$7</f>
        <v>0</v>
      </c>
      <c r="AF104" s="14" t="n">
        <f aca="false">AF103*8760*Inputs!$C$7</f>
        <v>0</v>
      </c>
      <c r="AG104" s="14" t="n">
        <f aca="false">AG103*8760*Inputs!$C$7</f>
        <v>0</v>
      </c>
      <c r="AH104" s="14" t="n">
        <f aca="false">AH103*8760*Inputs!$C$7</f>
        <v>0</v>
      </c>
      <c r="AI104" s="14" t="n">
        <f aca="false">AI103*8760*Inputs!$C$7</f>
        <v>0</v>
      </c>
    </row>
    <row r="105" customFormat="false" ht="15" hidden="false" customHeight="false" outlineLevel="0" collapsed="false">
      <c r="B105" s="2" t="s">
        <v>171</v>
      </c>
      <c r="D105" s="13" t="n">
        <f aca="false">IF(D102=1,Inputs!$C$25*(1+Inputs!$C$26)^(D$94-2028),0)</f>
        <v>0</v>
      </c>
      <c r="E105" s="13" t="n">
        <f aca="false">IF(E102=1,Inputs!$C$25*(1+Inputs!$C$26)^(E$94-2028),0)</f>
        <v>80</v>
      </c>
      <c r="F105" s="13" t="n">
        <f aca="false">IF(F102=1,Inputs!$C$25*(1+Inputs!$C$26)^(F$94-2028),0)</f>
        <v>81.6</v>
      </c>
      <c r="G105" s="13" t="n">
        <f aca="false">IF(G102=1,Inputs!$C$25*(1+Inputs!$C$26)^(G$94-2028),0)</f>
        <v>83.232</v>
      </c>
      <c r="H105" s="13" t="n">
        <f aca="false">IF(H102=1,Inputs!$C$25*(1+Inputs!$C$26)^(H$94-2028),0)</f>
        <v>84.89664</v>
      </c>
      <c r="I105" s="13" t="n">
        <f aca="false">IF(I102=1,Inputs!$C$25*(1+Inputs!$C$26)^(I$94-2028),0)</f>
        <v>86.5945728</v>
      </c>
      <c r="J105" s="13" t="n">
        <f aca="false">IF(J102=1,Inputs!$C$25*(1+Inputs!$C$26)^(J$94-2028),0)</f>
        <v>88.326464256</v>
      </c>
      <c r="K105" s="13" t="n">
        <f aca="false">IF(K102=1,Inputs!$C$25*(1+Inputs!$C$26)^(K$94-2028),0)</f>
        <v>90.09299354112</v>
      </c>
      <c r="L105" s="13" t="n">
        <f aca="false">IF(L102=1,Inputs!$C$25*(1+Inputs!$C$26)^(L$94-2028),0)</f>
        <v>91.8948534119424</v>
      </c>
      <c r="M105" s="13" t="n">
        <f aca="false">IF(M102=1,Inputs!$C$25*(1+Inputs!$C$26)^(M$94-2028),0)</f>
        <v>93.7327504801813</v>
      </c>
      <c r="N105" s="13" t="n">
        <f aca="false">IF(N102=1,Inputs!$C$25*(1+Inputs!$C$26)^(N$94-2028),0)</f>
        <v>95.6074054897849</v>
      </c>
      <c r="O105" s="13" t="n">
        <f aca="false">IF(O102=1,Inputs!$C$25*(1+Inputs!$C$26)^(O$94-2028),0)</f>
        <v>97.5195535995806</v>
      </c>
      <c r="P105" s="13" t="n">
        <f aca="false">IF(P102=1,Inputs!$C$25*(1+Inputs!$C$26)^(P$94-2028),0)</f>
        <v>99.4699446715722</v>
      </c>
      <c r="Q105" s="13" t="n">
        <f aca="false">IF(Q102=1,Inputs!$C$25*(1+Inputs!$C$26)^(Q$94-2028),0)</f>
        <v>101.459343565004</v>
      </c>
      <c r="R105" s="13" t="n">
        <f aca="false">IF(R102=1,Inputs!$C$25*(1+Inputs!$C$26)^(R$94-2028),0)</f>
        <v>103.488530436304</v>
      </c>
      <c r="S105" s="13" t="n">
        <f aca="false">IF(S102=1,Inputs!$C$25*(1+Inputs!$C$26)^(S$94-2028),0)</f>
        <v>105.55830104503</v>
      </c>
      <c r="T105" s="13" t="n">
        <f aca="false">IF(T102=1,Inputs!$C$25*(1+Inputs!$C$26)^(T$94-2028),0)</f>
        <v>107.66946706593</v>
      </c>
      <c r="U105" s="13" t="n">
        <f aca="false">IF(U102=1,Inputs!$C$25*(1+Inputs!$C$26)^(U$94-2028),0)</f>
        <v>109.822856407249</v>
      </c>
      <c r="V105" s="13" t="n">
        <f aca="false">IF(V102=1,Inputs!$C$25*(1+Inputs!$C$26)^(V$94-2028),0)</f>
        <v>112.019313535394</v>
      </c>
      <c r="W105" s="13" t="n">
        <f aca="false">IF(W102=1,Inputs!$C$25*(1+Inputs!$C$26)^(W$94-2028),0)</f>
        <v>114.259699806102</v>
      </c>
      <c r="X105" s="13" t="n">
        <f aca="false">IF(X102=1,Inputs!$C$25*(1+Inputs!$C$26)^(X$94-2028),0)</f>
        <v>116.544893802224</v>
      </c>
      <c r="Y105" s="13" t="n">
        <f aca="false">IF(Y102=1,Inputs!$C$25*(1+Inputs!$C$26)^(Y$94-2028),0)</f>
        <v>0</v>
      </c>
      <c r="Z105" s="13" t="n">
        <f aca="false">IF(Z102=1,Inputs!$C$25*(1+Inputs!$C$26)^(Z$94-2028),0)</f>
        <v>0</v>
      </c>
      <c r="AA105" s="13" t="n">
        <f aca="false">IF(AA102=1,Inputs!$C$25*(1+Inputs!$C$26)^(AA$94-2028),0)</f>
        <v>0</v>
      </c>
      <c r="AB105" s="13" t="n">
        <f aca="false">IF(AB102=1,Inputs!$C$25*(1+Inputs!$C$26)^(AB$94-2028),0)</f>
        <v>0</v>
      </c>
      <c r="AC105" s="13" t="n">
        <f aca="false">IF(AC102=1,Inputs!$C$25*(1+Inputs!$C$26)^(AC$94-2028),0)</f>
        <v>0</v>
      </c>
      <c r="AD105" s="13" t="n">
        <f aca="false">IF(AD102=1,Inputs!$C$25*(1+Inputs!$C$26)^(AD$94-2028),0)</f>
        <v>0</v>
      </c>
      <c r="AE105" s="13" t="n">
        <f aca="false">IF(AE102=1,Inputs!$C$25*(1+Inputs!$C$26)^(AE$94-2028),0)</f>
        <v>0</v>
      </c>
      <c r="AF105" s="13" t="n">
        <f aca="false">IF(AF102=1,Inputs!$C$25*(1+Inputs!$C$26)^(AF$94-2028),0)</f>
        <v>0</v>
      </c>
      <c r="AG105" s="13" t="n">
        <f aca="false">IF(AG102=1,Inputs!$C$25*(1+Inputs!$C$26)^(AG$94-2028),0)</f>
        <v>0</v>
      </c>
      <c r="AH105" s="13" t="n">
        <f aca="false">IF(AH102=1,Inputs!$C$25*(1+Inputs!$C$26)^(AH$94-2028),0)</f>
        <v>0</v>
      </c>
      <c r="AI105" s="13" t="n">
        <f aca="false">IF(AI102=1,Inputs!$C$25*(1+Inputs!$C$26)^(AI$94-2028),0)</f>
        <v>0</v>
      </c>
    </row>
    <row r="106" customFormat="false" ht="15" hidden="false" customHeight="false" outlineLevel="0" collapsed="false">
      <c r="B106" s="2" t="s">
        <v>172</v>
      </c>
      <c r="D106" s="14" t="n">
        <f aca="false">D104*D105</f>
        <v>0</v>
      </c>
      <c r="E106" s="14" t="n">
        <f aca="false">E104*E105</f>
        <v>644736000</v>
      </c>
      <c r="F106" s="14" t="n">
        <f aca="false">F104*F105</f>
        <v>657630720</v>
      </c>
      <c r="G106" s="14" t="n">
        <f aca="false">G104*G105</f>
        <v>670783334.4</v>
      </c>
      <c r="H106" s="14" t="n">
        <f aca="false">H104*H105</f>
        <v>684199001.088</v>
      </c>
      <c r="I106" s="14" t="n">
        <f aca="false">I104*I105</f>
        <v>697882981.10976</v>
      </c>
      <c r="J106" s="14" t="n">
        <f aca="false">J104*J105</f>
        <v>711840640.731955</v>
      </c>
      <c r="K106" s="14" t="n">
        <f aca="false">K104*K105</f>
        <v>726077453.546594</v>
      </c>
      <c r="L106" s="14" t="n">
        <f aca="false">L104*L105</f>
        <v>740599002.617526</v>
      </c>
      <c r="M106" s="14" t="n">
        <f aca="false">M104*M105</f>
        <v>755410982.669877</v>
      </c>
      <c r="N106" s="14" t="n">
        <f aca="false">N104*N105</f>
        <v>770519202.323274</v>
      </c>
      <c r="O106" s="14" t="n">
        <f aca="false">O104*O105</f>
        <v>785929586.36974</v>
      </c>
      <c r="P106" s="14" t="n">
        <f aca="false">P104*P105</f>
        <v>801648178.097135</v>
      </c>
      <c r="Q106" s="14" t="n">
        <f aca="false">Q104*Q105</f>
        <v>817681141.659077</v>
      </c>
      <c r="R106" s="14" t="n">
        <f aca="false">R104*R105</f>
        <v>834034764.492259</v>
      </c>
      <c r="S106" s="14" t="n">
        <f aca="false">S104*S105</f>
        <v>850715459.782104</v>
      </c>
      <c r="T106" s="14" t="n">
        <f aca="false">T104*T105</f>
        <v>867729768.977746</v>
      </c>
      <c r="U106" s="14" t="n">
        <f aca="false">U104*U105</f>
        <v>885084364.357301</v>
      </c>
      <c r="V106" s="14" t="n">
        <f aca="false">V104*V105</f>
        <v>902786051.644447</v>
      </c>
      <c r="W106" s="14" t="n">
        <f aca="false">W104*W105</f>
        <v>920841772.677336</v>
      </c>
      <c r="X106" s="14" t="n">
        <f aca="false">X104*X105</f>
        <v>939258608.130883</v>
      </c>
      <c r="Y106" s="14" t="n">
        <f aca="false">Y104*Y105</f>
        <v>0</v>
      </c>
      <c r="Z106" s="14" t="n">
        <f aca="false">Z104*Z105</f>
        <v>0</v>
      </c>
      <c r="AA106" s="14" t="n">
        <f aca="false">AA104*AA105</f>
        <v>0</v>
      </c>
      <c r="AB106" s="14" t="n">
        <f aca="false">AB104*AB105</f>
        <v>0</v>
      </c>
      <c r="AC106" s="14" t="n">
        <f aca="false">AC104*AC105</f>
        <v>0</v>
      </c>
      <c r="AD106" s="14" t="n">
        <f aca="false">AD104*AD105</f>
        <v>0</v>
      </c>
      <c r="AE106" s="14" t="n">
        <f aca="false">AE104*AE105</f>
        <v>0</v>
      </c>
      <c r="AF106" s="14" t="n">
        <f aca="false">AF104*AF105</f>
        <v>0</v>
      </c>
      <c r="AG106" s="14" t="n">
        <f aca="false">AG104*AG105</f>
        <v>0</v>
      </c>
      <c r="AH106" s="14" t="n">
        <f aca="false">AH104*AH105</f>
        <v>0</v>
      </c>
      <c r="AI106" s="14" t="n">
        <f aca="false">AI104*AI105</f>
        <v>0</v>
      </c>
    </row>
    <row r="107" customFormat="false" ht="15" hidden="false" customHeight="false" outlineLevel="0" collapsed="false">
      <c r="B107" s="2" t="s">
        <v>173</v>
      </c>
      <c r="D107" s="14" t="n">
        <f aca="false">(D100-D104)*D101</f>
        <v>902630400</v>
      </c>
      <c r="E107" s="14" t="n">
        <f aca="false">(E100-E104)*E101</f>
        <v>509663808</v>
      </c>
      <c r="F107" s="14" t="n">
        <f aca="false">(F100-F104)*F101</f>
        <v>519857084.16</v>
      </c>
      <c r="G107" s="14" t="n">
        <f aca="false">(G100-G104)*G101</f>
        <v>530254225.8432</v>
      </c>
      <c r="H107" s="14" t="n">
        <f aca="false">(H100-H104)*H101</f>
        <v>540859310.360064</v>
      </c>
      <c r="I107" s="14" t="n">
        <f aca="false">(I100-I104)*I101</f>
        <v>551676496.567265</v>
      </c>
      <c r="J107" s="14" t="n">
        <f aca="false">(J100-J104)*J101</f>
        <v>562710026.498611</v>
      </c>
      <c r="K107" s="14" t="n">
        <f aca="false">(K100-K104)*K101</f>
        <v>573964227.028583</v>
      </c>
      <c r="L107" s="14" t="n">
        <f aca="false">(L100-L104)*L101</f>
        <v>585443511.569155</v>
      </c>
      <c r="M107" s="14" t="n">
        <f aca="false">(M100-M104)*M101</f>
        <v>597152381.800538</v>
      </c>
      <c r="N107" s="14" t="n">
        <f aca="false">(N100-N104)*N101</f>
        <v>609095429.436548</v>
      </c>
      <c r="O107" s="14" t="n">
        <f aca="false">(O100-O104)*O101</f>
        <v>621277338.025279</v>
      </c>
      <c r="P107" s="14" t="n">
        <f aca="false">(P100-P104)*P101</f>
        <v>633702884.785785</v>
      </c>
      <c r="Q107" s="14" t="n">
        <f aca="false">(Q100-Q104)*Q101</f>
        <v>646376942.481501</v>
      </c>
      <c r="R107" s="14" t="n">
        <f aca="false">(R100-R104)*R101</f>
        <v>659304481.331131</v>
      </c>
      <c r="S107" s="14" t="n">
        <f aca="false">(S100-S104)*S101</f>
        <v>672490570.957753</v>
      </c>
      <c r="T107" s="14" t="n">
        <f aca="false">(T100-T104)*T101</f>
        <v>685940382.376908</v>
      </c>
      <c r="U107" s="14" t="n">
        <f aca="false">(U100-U104)*U101</f>
        <v>699659190.024447</v>
      </c>
      <c r="V107" s="14" t="n">
        <f aca="false">(V100-V104)*V101</f>
        <v>713652373.824936</v>
      </c>
      <c r="W107" s="14" t="n">
        <f aca="false">(W100-W104)*W101</f>
        <v>727925421.301434</v>
      </c>
      <c r="X107" s="14" t="n">
        <f aca="false">(X100-X104)*X101</f>
        <v>742483929.727463</v>
      </c>
      <c r="Y107" s="14" t="n">
        <f aca="false">(Y100-Y104)*Y101</f>
        <v>1368086518.25912</v>
      </c>
      <c r="Z107" s="14" t="n">
        <f aca="false">(Z100-Z104)*Z101</f>
        <v>1395448248.6243</v>
      </c>
      <c r="AA107" s="14" t="n">
        <f aca="false">(AA100-AA104)*AA101</f>
        <v>1423357213.59679</v>
      </c>
      <c r="AB107" s="14" t="n">
        <f aca="false">(AB100-AB104)*AB101</f>
        <v>1451824357.86872</v>
      </c>
      <c r="AC107" s="14" t="n">
        <f aca="false">(AC100-AC104)*AC101</f>
        <v>1480860845.0261</v>
      </c>
      <c r="AD107" s="14" t="n">
        <f aca="false">(AD100-AD104)*AD101</f>
        <v>1510478061.92662</v>
      </c>
      <c r="AE107" s="14" t="n">
        <f aca="false">(AE100-AE104)*AE101</f>
        <v>1540687623.16515</v>
      </c>
      <c r="AF107" s="14" t="n">
        <f aca="false">(AF100-AF104)*AF101</f>
        <v>1571501375.62846</v>
      </c>
      <c r="AG107" s="14" t="n">
        <f aca="false">(AG100-AG104)*AG101</f>
        <v>1602931403.14102</v>
      </c>
      <c r="AH107" s="14" t="n">
        <f aca="false">(AH100-AH104)*AH101</f>
        <v>817495015.601922</v>
      </c>
      <c r="AI107" s="14" t="n">
        <f aca="false">(AI100-AI104)*AI101</f>
        <v>833844915.913961</v>
      </c>
    </row>
    <row r="108" customFormat="false" ht="15" hidden="false" customHeight="false" outlineLevel="0" collapsed="false">
      <c r="B108" s="2" t="s">
        <v>174</v>
      </c>
      <c r="D108" s="14" t="n">
        <f aca="false">D106+D107</f>
        <v>902630400</v>
      </c>
      <c r="E108" s="14" t="n">
        <f aca="false">E106+E107</f>
        <v>1154399808</v>
      </c>
      <c r="F108" s="14" t="n">
        <f aca="false">F106+F107</f>
        <v>1177487804.16</v>
      </c>
      <c r="G108" s="14" t="n">
        <f aca="false">G106+G107</f>
        <v>1201037560.2432</v>
      </c>
      <c r="H108" s="14" t="n">
        <f aca="false">H106+H107</f>
        <v>1225058311.44806</v>
      </c>
      <c r="I108" s="14" t="n">
        <f aca="false">I106+I107</f>
        <v>1249559477.67703</v>
      </c>
      <c r="J108" s="14" t="n">
        <f aca="false">J106+J107</f>
        <v>1274550667.23057</v>
      </c>
      <c r="K108" s="14" t="n">
        <f aca="false">K106+K107</f>
        <v>1300041680.57518</v>
      </c>
      <c r="L108" s="14" t="n">
        <f aca="false">L106+L107</f>
        <v>1326042514.18668</v>
      </c>
      <c r="M108" s="14" t="n">
        <f aca="false">M106+M107</f>
        <v>1352563364.47041</v>
      </c>
      <c r="N108" s="14" t="n">
        <f aca="false">N106+N107</f>
        <v>1379614631.75982</v>
      </c>
      <c r="O108" s="14" t="n">
        <f aca="false">O106+O107</f>
        <v>1407206924.39502</v>
      </c>
      <c r="P108" s="14" t="n">
        <f aca="false">P106+P107</f>
        <v>1435351062.88292</v>
      </c>
      <c r="Q108" s="14" t="n">
        <f aca="false">Q106+Q107</f>
        <v>1464058084.14058</v>
      </c>
      <c r="R108" s="14" t="n">
        <f aca="false">R106+R107</f>
        <v>1493339245.82339</v>
      </c>
      <c r="S108" s="14" t="n">
        <f aca="false">S106+S107</f>
        <v>1523206030.73986</v>
      </c>
      <c r="T108" s="14" t="n">
        <f aca="false">T106+T107</f>
        <v>1553670151.35465</v>
      </c>
      <c r="U108" s="14" t="n">
        <f aca="false">U106+U107</f>
        <v>1584743554.38175</v>
      </c>
      <c r="V108" s="14" t="n">
        <f aca="false">V106+V107</f>
        <v>1616438425.46938</v>
      </c>
      <c r="W108" s="14" t="n">
        <f aca="false">W106+W107</f>
        <v>1648767193.97877</v>
      </c>
      <c r="X108" s="14" t="n">
        <f aca="false">X106+X107</f>
        <v>1681742537.85835</v>
      </c>
      <c r="Y108" s="14" t="n">
        <f aca="false">Y106+Y107</f>
        <v>1368086518.25912</v>
      </c>
      <c r="Z108" s="14" t="n">
        <f aca="false">Z106+Z107</f>
        <v>1395448248.6243</v>
      </c>
      <c r="AA108" s="14" t="n">
        <f aca="false">AA106+AA107</f>
        <v>1423357213.59679</v>
      </c>
      <c r="AB108" s="14" t="n">
        <f aca="false">AB106+AB107</f>
        <v>1451824357.86872</v>
      </c>
      <c r="AC108" s="14" t="n">
        <f aca="false">AC106+AC107</f>
        <v>1480860845.0261</v>
      </c>
      <c r="AD108" s="14" t="n">
        <f aca="false">AD106+AD107</f>
        <v>1510478061.92662</v>
      </c>
      <c r="AE108" s="14" t="n">
        <f aca="false">AE106+AE107</f>
        <v>1540687623.16515</v>
      </c>
      <c r="AF108" s="14" t="n">
        <f aca="false">AF106+AF107</f>
        <v>1571501375.62846</v>
      </c>
      <c r="AG108" s="14" t="n">
        <f aca="false">AG106+AG107</f>
        <v>1602931403.14102</v>
      </c>
      <c r="AH108" s="14" t="n">
        <f aca="false">AH106+AH107</f>
        <v>817495015.601922</v>
      </c>
      <c r="AI108" s="14" t="n">
        <f aca="false">AI106+AI107</f>
        <v>833844915.913961</v>
      </c>
    </row>
    <row r="109" customFormat="false" ht="15" hidden="false" customHeight="false" outlineLevel="0" collapsed="false">
      <c r="B109" s="2" t="s">
        <v>175</v>
      </c>
      <c r="D109" s="13" t="n">
        <f aca="false">IF(D100&gt;0,D108/D100,0)</f>
        <v>50</v>
      </c>
      <c r="E109" s="13" t="n">
        <f aca="false">IF(E100&gt;0,E108/E100,0)</f>
        <v>63.9464285714286</v>
      </c>
      <c r="F109" s="13" t="n">
        <f aca="false">IF(F100&gt;0,F108/F100,0)</f>
        <v>65.2253571428571</v>
      </c>
      <c r="G109" s="13" t="n">
        <f aca="false">IF(G100&gt;0,G108/G100,0)</f>
        <v>66.5298642857143</v>
      </c>
      <c r="H109" s="13" t="n">
        <f aca="false">IF(H100&gt;0,H108/H100,0)</f>
        <v>67.8604615714286</v>
      </c>
      <c r="I109" s="13" t="n">
        <f aca="false">IF(I100&gt;0,I108/I100,0)</f>
        <v>69.2176708028571</v>
      </c>
      <c r="J109" s="13" t="n">
        <f aca="false">IF(J100&gt;0,J108/J100,0)</f>
        <v>70.6020242189143</v>
      </c>
      <c r="K109" s="13" t="n">
        <f aca="false">IF(K100&gt;0,K108/K100,0)</f>
        <v>72.0140647032926</v>
      </c>
      <c r="L109" s="13" t="n">
        <f aca="false">IF(L100&gt;0,L108/L100,0)</f>
        <v>73.4543459973584</v>
      </c>
      <c r="M109" s="13" t="n">
        <f aca="false">IF(M100&gt;0,M108/M100,0)</f>
        <v>74.9234329173056</v>
      </c>
      <c r="N109" s="13" t="n">
        <f aca="false">IF(N100&gt;0,N108/N100,0)</f>
        <v>76.4219015756517</v>
      </c>
      <c r="O109" s="13" t="n">
        <f aca="false">IF(O100&gt;0,O108/O100,0)</f>
        <v>77.9503396071647</v>
      </c>
      <c r="P109" s="13" t="n">
        <f aca="false">IF(P100&gt;0,P108/P100,0)</f>
        <v>79.509346399308</v>
      </c>
      <c r="Q109" s="13" t="n">
        <f aca="false">IF(Q100&gt;0,Q108/Q100,0)</f>
        <v>81.0995333272942</v>
      </c>
      <c r="R109" s="13" t="n">
        <f aca="false">IF(R100&gt;0,R108/R100,0)</f>
        <v>82.7215239938401</v>
      </c>
      <c r="S109" s="13" t="n">
        <f aca="false">IF(S100&gt;0,S108/S100,0)</f>
        <v>84.3759544737169</v>
      </c>
      <c r="T109" s="13" t="n">
        <f aca="false">IF(T100&gt;0,T108/T100,0)</f>
        <v>86.0634735631912</v>
      </c>
      <c r="U109" s="13" t="n">
        <f aca="false">IF(U100&gt;0,U108/U100,0)</f>
        <v>87.7847430344551</v>
      </c>
      <c r="V109" s="13" t="n">
        <f aca="false">IF(V100&gt;0,V108/V100,0)</f>
        <v>89.5404378951442</v>
      </c>
      <c r="W109" s="13" t="n">
        <f aca="false">IF(W100&gt;0,W108/W100,0)</f>
        <v>91.3312466530471</v>
      </c>
      <c r="X109" s="13" t="n">
        <f aca="false">IF(X100&gt;0,X108/X100,0)</f>
        <v>93.157871586108</v>
      </c>
      <c r="Y109" s="13" t="n">
        <f aca="false">IF(Y100&gt;0,Y108/Y100,0)</f>
        <v>75.7833171948961</v>
      </c>
      <c r="Z109" s="13" t="n">
        <f aca="false">IF(Z100&gt;0,Z108/Z100,0)</f>
        <v>77.298983538794</v>
      </c>
      <c r="AA109" s="13" t="n">
        <f aca="false">IF(AA100&gt;0,AA108/AA100,0)</f>
        <v>78.8449632095699</v>
      </c>
      <c r="AB109" s="13" t="n">
        <f aca="false">IF(AB100&gt;0,AB108/AB100,0)</f>
        <v>80.4218624737613</v>
      </c>
      <c r="AC109" s="13" t="n">
        <f aca="false">IF(AC100&gt;0,AC108/AC100,0)</f>
        <v>82.0302997232365</v>
      </c>
      <c r="AD109" s="13" t="n">
        <f aca="false">IF(AD100&gt;0,AD108/AD100,0)</f>
        <v>83.6709057177013</v>
      </c>
      <c r="AE109" s="13" t="n">
        <f aca="false">IF(AE100&gt;0,AE108/AE100,0)</f>
        <v>85.3443238320553</v>
      </c>
      <c r="AF109" s="13" t="n">
        <f aca="false">IF(AF100&gt;0,AF108/AF100,0)</f>
        <v>87.0512103086964</v>
      </c>
      <c r="AG109" s="13" t="n">
        <f aca="false">IF(AG100&gt;0,AG108/AG100,0)</f>
        <v>88.7922345148703</v>
      </c>
      <c r="AH109" s="13" t="n">
        <f aca="false">IF(AH100&gt;0,AH108/AH100,0)</f>
        <v>90.5680792051677</v>
      </c>
      <c r="AI109" s="13" t="n">
        <f aca="false">IF(AI100&gt;0,AI108/AI100,0)</f>
        <v>92.3794407892711</v>
      </c>
    </row>
    <row r="110" customFormat="false" ht="15" hidden="false" customHeight="false" outlineLevel="0" collapsed="false">
      <c r="B110" s="2" t="s">
        <v>176</v>
      </c>
      <c r="D110" s="13" t="n">
        <f aca="false">IF(AND(D$94&lt;=Inputs!$C$34,D100&gt;0),MAX(0,Inputs!$C$31-Inputs!$C$33*MAX(0,D109-Inputs!$C$32)),0)</f>
        <v>0</v>
      </c>
      <c r="E110" s="13" t="n">
        <f aca="false">IF(AND(E$94&lt;=Inputs!$C$34,E100&gt;0),MAX(0,Inputs!$C$31-Inputs!$C$33*MAX(0,E109-Inputs!$C$32)),0)</f>
        <v>0</v>
      </c>
      <c r="F110" s="13" t="n">
        <f aca="false">IF(AND(F$94&lt;=Inputs!$C$34,F100&gt;0),MAX(0,Inputs!$C$31-Inputs!$C$33*MAX(0,F109-Inputs!$C$32)),0)</f>
        <v>0</v>
      </c>
      <c r="G110" s="13" t="n">
        <f aca="false">IF(AND(G$94&lt;=Inputs!$C$34,G100&gt;0),MAX(0,Inputs!$C$31-Inputs!$C$33*MAX(0,G109-Inputs!$C$32)),0)</f>
        <v>0</v>
      </c>
      <c r="H110" s="13" t="n">
        <f aca="false">IF(AND(H$94&lt;=Inputs!$C$34,H100&gt;0),MAX(0,Inputs!$C$31-Inputs!$C$33*MAX(0,H109-Inputs!$C$32)),0)</f>
        <v>0</v>
      </c>
      <c r="I110" s="13" t="n">
        <f aca="false">IF(AND(I$94&lt;=Inputs!$C$34,I100&gt;0),MAX(0,Inputs!$C$31-Inputs!$C$33*MAX(0,I109-Inputs!$C$32)),0)</f>
        <v>0</v>
      </c>
      <c r="J110" s="13" t="n">
        <f aca="false">IF(AND(J$94&lt;=Inputs!$C$34,J100&gt;0),MAX(0,Inputs!$C$31-Inputs!$C$33*MAX(0,J109-Inputs!$C$32)),0)</f>
        <v>0</v>
      </c>
      <c r="K110" s="13" t="n">
        <f aca="false">IF(AND(K$94&lt;=Inputs!$C$34,K100&gt;0),MAX(0,Inputs!$C$31-Inputs!$C$33*MAX(0,K109-Inputs!$C$32)),0)</f>
        <v>0</v>
      </c>
      <c r="L110" s="13" t="n">
        <f aca="false">IF(AND(L$94&lt;=Inputs!$C$34,L100&gt;0),MAX(0,Inputs!$C$31-Inputs!$C$33*MAX(0,L109-Inputs!$C$32)),0)</f>
        <v>0</v>
      </c>
      <c r="M110" s="13" t="n">
        <f aca="false">IF(AND(M$94&lt;=Inputs!$C$34,M100&gt;0),MAX(0,Inputs!$C$31-Inputs!$C$33*MAX(0,M109-Inputs!$C$32)),0)</f>
        <v>0</v>
      </c>
      <c r="N110" s="13" t="n">
        <f aca="false">IF(AND(N$94&lt;=Inputs!$C$34,N100&gt;0),MAX(0,Inputs!$C$31-Inputs!$C$33*MAX(0,N109-Inputs!$C$32)),0)</f>
        <v>0</v>
      </c>
      <c r="O110" s="13" t="n">
        <f aca="false">IF(AND(O$94&lt;=Inputs!$C$34,O100&gt;0),MAX(0,Inputs!$C$31-Inputs!$C$33*MAX(0,O109-Inputs!$C$32)),0)</f>
        <v>0</v>
      </c>
      <c r="P110" s="13" t="n">
        <f aca="false">IF(AND(P$94&lt;=Inputs!$C$34,P100&gt;0),MAX(0,Inputs!$C$31-Inputs!$C$33*MAX(0,P109-Inputs!$C$32)),0)</f>
        <v>0</v>
      </c>
      <c r="Q110" s="13" t="n">
        <f aca="false">IF(AND(Q$94&lt;=Inputs!$C$34,Q100&gt;0),MAX(0,Inputs!$C$31-Inputs!$C$33*MAX(0,Q109-Inputs!$C$32)),0)</f>
        <v>0</v>
      </c>
      <c r="R110" s="13" t="n">
        <f aca="false">IF(AND(R$94&lt;=Inputs!$C$34,R100&gt;0),MAX(0,Inputs!$C$31-Inputs!$C$33*MAX(0,R109-Inputs!$C$32)),0)</f>
        <v>0</v>
      </c>
      <c r="S110" s="13" t="n">
        <f aca="false">IF(AND(S$94&lt;=Inputs!$C$34,S100&gt;0),MAX(0,Inputs!$C$31-Inputs!$C$33*MAX(0,S109-Inputs!$C$32)),0)</f>
        <v>0</v>
      </c>
      <c r="T110" s="13" t="n">
        <f aca="false">IF(AND(T$94&lt;=Inputs!$C$34,T100&gt;0),MAX(0,Inputs!$C$31-Inputs!$C$33*MAX(0,T109-Inputs!$C$32)),0)</f>
        <v>0</v>
      </c>
      <c r="U110" s="13" t="n">
        <f aca="false">IF(AND(U$94&lt;=Inputs!$C$34,U100&gt;0),MAX(0,Inputs!$C$31-Inputs!$C$33*MAX(0,U109-Inputs!$C$32)),0)</f>
        <v>0</v>
      </c>
      <c r="V110" s="13" t="n">
        <f aca="false">IF(AND(V$94&lt;=Inputs!$C$34,V100&gt;0),MAX(0,Inputs!$C$31-Inputs!$C$33*MAX(0,V109-Inputs!$C$32)),0)</f>
        <v>0</v>
      </c>
      <c r="W110" s="13" t="n">
        <f aca="false">IF(AND(W$94&lt;=Inputs!$C$34,W100&gt;0),MAX(0,Inputs!$C$31-Inputs!$C$33*MAX(0,W109-Inputs!$C$32)),0)</f>
        <v>0</v>
      </c>
      <c r="X110" s="13" t="n">
        <f aca="false">IF(AND(X$94&lt;=Inputs!$C$34,X100&gt;0),MAX(0,Inputs!$C$31-Inputs!$C$33*MAX(0,X109-Inputs!$C$32)),0)</f>
        <v>0</v>
      </c>
      <c r="Y110" s="13" t="n">
        <f aca="false">IF(AND(Y$94&lt;=Inputs!$C$34,Y100&gt;0),MAX(0,Inputs!$C$31-Inputs!$C$33*MAX(0,Y109-Inputs!$C$32)),0)</f>
        <v>0</v>
      </c>
      <c r="Z110" s="13" t="n">
        <f aca="false">IF(AND(Z$94&lt;=Inputs!$C$34,Z100&gt;0),MAX(0,Inputs!$C$31-Inputs!$C$33*MAX(0,Z109-Inputs!$C$32)),0)</f>
        <v>0</v>
      </c>
      <c r="AA110" s="13" t="n">
        <f aca="false">IF(AND(AA$94&lt;=Inputs!$C$34,AA100&gt;0),MAX(0,Inputs!$C$31-Inputs!$C$33*MAX(0,AA109-Inputs!$C$32)),0)</f>
        <v>0</v>
      </c>
      <c r="AB110" s="13" t="n">
        <f aca="false">IF(AND(AB$94&lt;=Inputs!$C$34,AB100&gt;0),MAX(0,Inputs!$C$31-Inputs!$C$33*MAX(0,AB109-Inputs!$C$32)),0)</f>
        <v>0</v>
      </c>
      <c r="AC110" s="13" t="n">
        <f aca="false">IF(AND(AC$94&lt;=Inputs!$C$34,AC100&gt;0),MAX(0,Inputs!$C$31-Inputs!$C$33*MAX(0,AC109-Inputs!$C$32)),0)</f>
        <v>0</v>
      </c>
      <c r="AD110" s="13" t="n">
        <f aca="false">IF(AND(AD$94&lt;=Inputs!$C$34,AD100&gt;0),MAX(0,Inputs!$C$31-Inputs!$C$33*MAX(0,AD109-Inputs!$C$32)),0)</f>
        <v>0</v>
      </c>
      <c r="AE110" s="13" t="n">
        <f aca="false">IF(AND(AE$94&lt;=Inputs!$C$34,AE100&gt;0),MAX(0,Inputs!$C$31-Inputs!$C$33*MAX(0,AE109-Inputs!$C$32)),0)</f>
        <v>0</v>
      </c>
      <c r="AF110" s="13" t="n">
        <f aca="false">IF(AND(AF$94&lt;=Inputs!$C$34,AF100&gt;0),MAX(0,Inputs!$C$31-Inputs!$C$33*MAX(0,AF109-Inputs!$C$32)),0)</f>
        <v>0</v>
      </c>
      <c r="AG110" s="13" t="n">
        <f aca="false">IF(AND(AG$94&lt;=Inputs!$C$34,AG100&gt;0),MAX(0,Inputs!$C$31-Inputs!$C$33*MAX(0,AG109-Inputs!$C$32)),0)</f>
        <v>0</v>
      </c>
      <c r="AH110" s="13" t="n">
        <f aca="false">IF(AND(AH$94&lt;=Inputs!$C$34,AH100&gt;0),MAX(0,Inputs!$C$31-Inputs!$C$33*MAX(0,AH109-Inputs!$C$32)),0)</f>
        <v>0</v>
      </c>
      <c r="AI110" s="13" t="n">
        <f aca="false">IF(AND(AI$94&lt;=Inputs!$C$34,AI100&gt;0),MAX(0,Inputs!$C$31-Inputs!$C$33*MAX(0,AI109-Inputs!$C$32)),0)</f>
        <v>0</v>
      </c>
    </row>
    <row r="111" customFormat="false" ht="15" hidden="false" customHeight="false" outlineLevel="0" collapsed="false">
      <c r="B111" s="2" t="s">
        <v>177</v>
      </c>
      <c r="D111" s="14" t="n">
        <f aca="false">D110*D100*Inputs!$C$35</f>
        <v>0</v>
      </c>
      <c r="E111" s="14" t="n">
        <f aca="false">E110*E100*Inputs!$C$35</f>
        <v>0</v>
      </c>
      <c r="F111" s="14" t="n">
        <f aca="false">F110*F100*Inputs!$C$35</f>
        <v>0</v>
      </c>
      <c r="G111" s="14" t="n">
        <f aca="false">G110*G100*Inputs!$C$35</f>
        <v>0</v>
      </c>
      <c r="H111" s="14" t="n">
        <f aca="false">H110*H100*Inputs!$C$35</f>
        <v>0</v>
      </c>
      <c r="I111" s="14" t="n">
        <f aca="false">I110*I100*Inputs!$C$35</f>
        <v>0</v>
      </c>
      <c r="J111" s="14" t="n">
        <f aca="false">J110*J100*Inputs!$C$35</f>
        <v>0</v>
      </c>
      <c r="K111" s="14" t="n">
        <f aca="false">K110*K100*Inputs!$C$35</f>
        <v>0</v>
      </c>
      <c r="L111" s="14" t="n">
        <f aca="false">L110*L100*Inputs!$C$35</f>
        <v>0</v>
      </c>
      <c r="M111" s="14" t="n">
        <f aca="false">M110*M100*Inputs!$C$35</f>
        <v>0</v>
      </c>
      <c r="N111" s="14" t="n">
        <f aca="false">N110*N100*Inputs!$C$35</f>
        <v>0</v>
      </c>
      <c r="O111" s="14" t="n">
        <f aca="false">O110*O100*Inputs!$C$35</f>
        <v>0</v>
      </c>
      <c r="P111" s="14" t="n">
        <f aca="false">P110*P100*Inputs!$C$35</f>
        <v>0</v>
      </c>
      <c r="Q111" s="14" t="n">
        <f aca="false">Q110*Q100*Inputs!$C$35</f>
        <v>0</v>
      </c>
      <c r="R111" s="14" t="n">
        <f aca="false">R110*R100*Inputs!$C$35</f>
        <v>0</v>
      </c>
      <c r="S111" s="14" t="n">
        <f aca="false">S110*S100*Inputs!$C$35</f>
        <v>0</v>
      </c>
      <c r="T111" s="14" t="n">
        <f aca="false">T110*T100*Inputs!$C$35</f>
        <v>0</v>
      </c>
      <c r="U111" s="14" t="n">
        <f aca="false">U110*U100*Inputs!$C$35</f>
        <v>0</v>
      </c>
      <c r="V111" s="14" t="n">
        <f aca="false">V110*V100*Inputs!$C$35</f>
        <v>0</v>
      </c>
      <c r="W111" s="14" t="n">
        <f aca="false">W110*W100*Inputs!$C$35</f>
        <v>0</v>
      </c>
      <c r="X111" s="14" t="n">
        <f aca="false">X110*X100*Inputs!$C$35</f>
        <v>0</v>
      </c>
      <c r="Y111" s="14" t="n">
        <f aca="false">Y110*Y100*Inputs!$C$35</f>
        <v>0</v>
      </c>
      <c r="Z111" s="14" t="n">
        <f aca="false">Z110*Z100*Inputs!$C$35</f>
        <v>0</v>
      </c>
      <c r="AA111" s="14" t="n">
        <f aca="false">AA110*AA100*Inputs!$C$35</f>
        <v>0</v>
      </c>
      <c r="AB111" s="14" t="n">
        <f aca="false">AB110*AB100*Inputs!$C$35</f>
        <v>0</v>
      </c>
      <c r="AC111" s="14" t="n">
        <f aca="false">AC110*AC100*Inputs!$C$35</f>
        <v>0</v>
      </c>
      <c r="AD111" s="14" t="n">
        <f aca="false">AD110*AD100*Inputs!$C$35</f>
        <v>0</v>
      </c>
      <c r="AE111" s="14" t="n">
        <f aca="false">AE110*AE100*Inputs!$C$35</f>
        <v>0</v>
      </c>
      <c r="AF111" s="14" t="n">
        <f aca="false">AF110*AF100*Inputs!$C$35</f>
        <v>0</v>
      </c>
      <c r="AG111" s="14" t="n">
        <f aca="false">AG110*AG100*Inputs!$C$35</f>
        <v>0</v>
      </c>
      <c r="AH111" s="14" t="n">
        <f aca="false">AH110*AH100*Inputs!$C$35</f>
        <v>0</v>
      </c>
      <c r="AI111" s="14" t="n">
        <f aca="false">AI110*AI100*Inputs!$C$35</f>
        <v>0</v>
      </c>
    </row>
    <row r="112" customFormat="false" ht="15" hidden="false" customHeight="false" outlineLevel="0" collapsed="false">
      <c r="B112" s="2" t="s">
        <v>178</v>
      </c>
      <c r="D112" s="14" t="n">
        <f aca="false">Inputs!$C$12*D97/2*(1+Inputs!$C$18)^(D$94-2027)</f>
        <v>330000000</v>
      </c>
      <c r="E112" s="14" t="n">
        <f aca="false">Inputs!$C$12*E97/2*(1+Inputs!$C$18)^(E$94-2027)</f>
        <v>338250000</v>
      </c>
      <c r="F112" s="14" t="n">
        <f aca="false">Inputs!$C$12*F97/2*(1+Inputs!$C$18)^(F$94-2027)</f>
        <v>346706250</v>
      </c>
      <c r="G112" s="14" t="n">
        <f aca="false">Inputs!$C$12*G97/2*(1+Inputs!$C$18)^(G$94-2027)</f>
        <v>355373906.25</v>
      </c>
      <c r="H112" s="14" t="n">
        <f aca="false">Inputs!$C$12*H97/2*(1+Inputs!$C$18)^(H$94-2027)</f>
        <v>364258253.90625</v>
      </c>
      <c r="I112" s="14" t="n">
        <f aca="false">Inputs!$C$12*I97/2*(1+Inputs!$C$18)^(I$94-2027)</f>
        <v>373364710.253906</v>
      </c>
      <c r="J112" s="14" t="n">
        <f aca="false">Inputs!$C$12*J97/2*(1+Inputs!$C$18)^(J$94-2027)</f>
        <v>382698828.010254</v>
      </c>
      <c r="K112" s="14" t="n">
        <f aca="false">Inputs!$C$12*K97/2*(1+Inputs!$C$18)^(K$94-2027)</f>
        <v>392266298.71051</v>
      </c>
      <c r="L112" s="14" t="n">
        <f aca="false">Inputs!$C$12*L97/2*(1+Inputs!$C$18)^(L$94-2027)</f>
        <v>402072956.178273</v>
      </c>
      <c r="M112" s="14" t="n">
        <f aca="false">Inputs!$C$12*M97/2*(1+Inputs!$C$18)^(M$94-2027)</f>
        <v>412124780.08273</v>
      </c>
      <c r="N112" s="14" t="n">
        <f aca="false">Inputs!$C$12*N97/2*(1+Inputs!$C$18)^(N$94-2027)</f>
        <v>422427899.584798</v>
      </c>
      <c r="O112" s="14" t="n">
        <f aca="false">Inputs!$C$12*O97/2*(1+Inputs!$C$18)^(O$94-2027)</f>
        <v>432988597.074418</v>
      </c>
      <c r="P112" s="14" t="n">
        <f aca="false">Inputs!$C$12*P97/2*(1+Inputs!$C$18)^(P$94-2027)</f>
        <v>443813312.001278</v>
      </c>
      <c r="Q112" s="14" t="n">
        <f aca="false">Inputs!$C$12*Q97/2*(1+Inputs!$C$18)^(Q$94-2027)</f>
        <v>454908644.80131</v>
      </c>
      <c r="R112" s="14" t="n">
        <f aca="false">Inputs!$C$12*R97/2*(1+Inputs!$C$18)^(R$94-2027)</f>
        <v>466281360.921343</v>
      </c>
      <c r="S112" s="14" t="n">
        <f aca="false">Inputs!$C$12*S97/2*(1+Inputs!$C$18)^(S$94-2027)</f>
        <v>477938394.944376</v>
      </c>
      <c r="T112" s="14" t="n">
        <f aca="false">Inputs!$C$12*T97/2*(1+Inputs!$C$18)^(T$94-2027)</f>
        <v>489886854.817986</v>
      </c>
      <c r="U112" s="14" t="n">
        <f aca="false">Inputs!$C$12*U97/2*(1+Inputs!$C$18)^(U$94-2027)</f>
        <v>502134026.188435</v>
      </c>
      <c r="V112" s="14" t="n">
        <f aca="false">Inputs!$C$12*V97/2*(1+Inputs!$C$18)^(V$94-2027)</f>
        <v>514687376.843146</v>
      </c>
      <c r="W112" s="14" t="n">
        <f aca="false">Inputs!$C$12*W97/2*(1+Inputs!$C$18)^(W$94-2027)</f>
        <v>527554561.264225</v>
      </c>
      <c r="X112" s="14" t="n">
        <f aca="false">Inputs!$C$12*X97/2*(1+Inputs!$C$18)^(X$94-2027)</f>
        <v>540743425.29583</v>
      </c>
      <c r="Y112" s="14" t="n">
        <f aca="false">Inputs!$C$12*Y97/2*(1+Inputs!$C$18)^(Y$94-2027)</f>
        <v>554262010.928226</v>
      </c>
      <c r="Z112" s="14" t="n">
        <f aca="false">Inputs!$C$12*Z97/2*(1+Inputs!$C$18)^(Z$94-2027)</f>
        <v>568118561.201431</v>
      </c>
      <c r="AA112" s="14" t="n">
        <f aca="false">Inputs!$C$12*AA97/2*(1+Inputs!$C$18)^(AA$94-2027)</f>
        <v>582321525.231467</v>
      </c>
      <c r="AB112" s="14" t="n">
        <f aca="false">Inputs!$C$12*AB97/2*(1+Inputs!$C$18)^(AB$94-2027)</f>
        <v>596879563.362254</v>
      </c>
      <c r="AC112" s="14" t="n">
        <f aca="false">Inputs!$C$12*AC97/2*(1+Inputs!$C$18)^(AC$94-2027)</f>
        <v>611801552.44631</v>
      </c>
      <c r="AD112" s="14" t="n">
        <f aca="false">Inputs!$C$12*AD97/2*(1+Inputs!$C$18)^(AD$94-2027)</f>
        <v>627096591.257468</v>
      </c>
      <c r="AE112" s="14" t="n">
        <f aca="false">Inputs!$C$12*AE97/2*(1+Inputs!$C$18)^(AE$94-2027)</f>
        <v>642774006.038904</v>
      </c>
      <c r="AF112" s="14" t="n">
        <f aca="false">Inputs!$C$12*AF97/2*(1+Inputs!$C$18)^(AF$94-2027)</f>
        <v>658843356.189877</v>
      </c>
      <c r="AG112" s="14" t="n">
        <f aca="false">Inputs!$C$12*AG97/2*(1+Inputs!$C$18)^(AG$94-2027)</f>
        <v>675314440.094624</v>
      </c>
      <c r="AH112" s="14" t="n">
        <f aca="false">Inputs!$C$12*AH97/2*(1+Inputs!$C$18)^(AH$94-2027)</f>
        <v>346098650.548495</v>
      </c>
      <c r="AI112" s="14" t="n">
        <f aca="false">Inputs!$C$12*AI97/2*(1+Inputs!$C$18)^(AI$94-2027)</f>
        <v>354751116.812207</v>
      </c>
    </row>
    <row r="113" customFormat="false" ht="15" hidden="false" customHeight="false" outlineLevel="0" collapsed="false">
      <c r="B113" s="2" t="s">
        <v>179</v>
      </c>
      <c r="D113" s="14" t="n">
        <f aca="false">Inputs!$C$13*D97/2*(1+Inputs!$C$18)^(D$94-2027)</f>
        <v>25000000</v>
      </c>
      <c r="E113" s="14" t="n">
        <f aca="false">Inputs!$C$13*E97/2*(1+Inputs!$C$18)^(E$94-2027)</f>
        <v>25625000</v>
      </c>
      <c r="F113" s="14" t="n">
        <f aca="false">Inputs!$C$13*F97/2*(1+Inputs!$C$18)^(F$94-2027)</f>
        <v>26265625</v>
      </c>
      <c r="G113" s="14" t="n">
        <f aca="false">Inputs!$C$13*G97/2*(1+Inputs!$C$18)^(G$94-2027)</f>
        <v>26922265.625</v>
      </c>
      <c r="H113" s="14" t="n">
        <f aca="false">Inputs!$C$13*H97/2*(1+Inputs!$C$18)^(H$94-2027)</f>
        <v>27595322.265625</v>
      </c>
      <c r="I113" s="14" t="n">
        <f aca="false">Inputs!$C$13*I97/2*(1+Inputs!$C$18)^(I$94-2027)</f>
        <v>28285205.3222656</v>
      </c>
      <c r="J113" s="14" t="n">
        <f aca="false">Inputs!$C$13*J97/2*(1+Inputs!$C$18)^(J$94-2027)</f>
        <v>28992335.4553223</v>
      </c>
      <c r="K113" s="14" t="n">
        <f aca="false">Inputs!$C$13*K97/2*(1+Inputs!$C$18)^(K$94-2027)</f>
        <v>29717143.8417053</v>
      </c>
      <c r="L113" s="14" t="n">
        <f aca="false">Inputs!$C$13*L97/2*(1+Inputs!$C$18)^(L$94-2027)</f>
        <v>30460072.4377479</v>
      </c>
      <c r="M113" s="14" t="n">
        <f aca="false">Inputs!$C$13*M97/2*(1+Inputs!$C$18)^(M$94-2027)</f>
        <v>31221574.2486916</v>
      </c>
      <c r="N113" s="14" t="n">
        <f aca="false">Inputs!$C$13*N97/2*(1+Inputs!$C$18)^(N$94-2027)</f>
        <v>32002113.6049089</v>
      </c>
      <c r="O113" s="14" t="n">
        <f aca="false">Inputs!$C$13*O97/2*(1+Inputs!$C$18)^(O$94-2027)</f>
        <v>32802166.4450316</v>
      </c>
      <c r="P113" s="14" t="n">
        <f aca="false">Inputs!$C$13*P97/2*(1+Inputs!$C$18)^(P$94-2027)</f>
        <v>33622220.6061574</v>
      </c>
      <c r="Q113" s="14" t="n">
        <f aca="false">Inputs!$C$13*Q97/2*(1+Inputs!$C$18)^(Q$94-2027)</f>
        <v>34462776.1213114</v>
      </c>
      <c r="R113" s="14" t="n">
        <f aca="false">Inputs!$C$13*R97/2*(1+Inputs!$C$18)^(R$94-2027)</f>
        <v>35324345.5243441</v>
      </c>
      <c r="S113" s="14" t="n">
        <f aca="false">Inputs!$C$13*S97/2*(1+Inputs!$C$18)^(S$94-2027)</f>
        <v>36207454.1624527</v>
      </c>
      <c r="T113" s="14" t="n">
        <f aca="false">Inputs!$C$13*T97/2*(1+Inputs!$C$18)^(T$94-2027)</f>
        <v>37112640.5165141</v>
      </c>
      <c r="U113" s="14" t="n">
        <f aca="false">Inputs!$C$13*U97/2*(1+Inputs!$C$18)^(U$94-2027)</f>
        <v>38040456.5294269</v>
      </c>
      <c r="V113" s="14" t="n">
        <f aca="false">Inputs!$C$13*V97/2*(1+Inputs!$C$18)^(V$94-2027)</f>
        <v>38991467.9426626</v>
      </c>
      <c r="W113" s="14" t="n">
        <f aca="false">Inputs!$C$13*W97/2*(1+Inputs!$C$18)^(W$94-2027)</f>
        <v>39966254.6412291</v>
      </c>
      <c r="X113" s="14" t="n">
        <f aca="false">Inputs!$C$13*X97/2*(1+Inputs!$C$18)^(X$94-2027)</f>
        <v>40965411.0072599</v>
      </c>
      <c r="Y113" s="14" t="n">
        <f aca="false">Inputs!$C$13*Y97/2*(1+Inputs!$C$18)^(Y$94-2027)</f>
        <v>41989546.2824414</v>
      </c>
      <c r="Z113" s="14" t="n">
        <f aca="false">Inputs!$C$13*Z97/2*(1+Inputs!$C$18)^(Z$94-2027)</f>
        <v>43039284.9395024</v>
      </c>
      <c r="AA113" s="14" t="n">
        <f aca="false">Inputs!$C$13*AA97/2*(1+Inputs!$C$18)^(AA$94-2027)</f>
        <v>44115267.0629899</v>
      </c>
      <c r="AB113" s="14" t="n">
        <f aca="false">Inputs!$C$13*AB97/2*(1+Inputs!$C$18)^(AB$94-2027)</f>
        <v>45218148.7395647</v>
      </c>
      <c r="AC113" s="14" t="n">
        <f aca="false">Inputs!$C$13*AC97/2*(1+Inputs!$C$18)^(AC$94-2027)</f>
        <v>46348602.4580538</v>
      </c>
      <c r="AD113" s="14" t="n">
        <f aca="false">Inputs!$C$13*AD97/2*(1+Inputs!$C$18)^(AD$94-2027)</f>
        <v>47507317.5195051</v>
      </c>
      <c r="AE113" s="14" t="n">
        <f aca="false">Inputs!$C$13*AE97/2*(1+Inputs!$C$18)^(AE$94-2027)</f>
        <v>48695000.4574928</v>
      </c>
      <c r="AF113" s="14" t="n">
        <f aca="false">Inputs!$C$13*AF97/2*(1+Inputs!$C$18)^(AF$94-2027)</f>
        <v>49912375.4689301</v>
      </c>
      <c r="AG113" s="14" t="n">
        <f aca="false">Inputs!$C$13*AG97/2*(1+Inputs!$C$18)^(AG$94-2027)</f>
        <v>51160184.8556533</v>
      </c>
      <c r="AH113" s="14" t="n">
        <f aca="false">Inputs!$C$13*AH97/2*(1+Inputs!$C$18)^(AH$94-2027)</f>
        <v>26219594.7385223</v>
      </c>
      <c r="AI113" s="14" t="n">
        <f aca="false">Inputs!$C$13*AI97/2*(1+Inputs!$C$18)^(AI$94-2027)</f>
        <v>26875084.6069854</v>
      </c>
    </row>
    <row r="114" customFormat="false" ht="15" hidden="false" customHeight="false" outlineLevel="0" collapsed="false">
      <c r="B114" s="2" t="s">
        <v>66</v>
      </c>
      <c r="D114" s="14" t="n">
        <f aca="false">D100*Fuel!$C$13*(1+Inputs!$C$18)^(D$94-2027)</f>
        <v>181832502.469692</v>
      </c>
      <c r="E114" s="14" t="n">
        <f aca="false">E100*Fuel!$C$13*(1+Inputs!$C$18)^(E$94-2027)</f>
        <v>186378315.031434</v>
      </c>
      <c r="F114" s="14" t="n">
        <f aca="false">F100*Fuel!$C$13*(1+Inputs!$C$18)^(F$94-2027)</f>
        <v>191037772.90722</v>
      </c>
      <c r="G114" s="14" t="n">
        <f aca="false">G100*Fuel!$C$13*(1+Inputs!$C$18)^(G$94-2027)</f>
        <v>195813717.2299</v>
      </c>
      <c r="H114" s="14" t="n">
        <f aca="false">H100*Fuel!$C$13*(1+Inputs!$C$18)^(H$94-2027)</f>
        <v>200709060.160648</v>
      </c>
      <c r="I114" s="14" t="n">
        <f aca="false">I100*Fuel!$C$13*(1+Inputs!$C$18)^(I$94-2027)</f>
        <v>205726786.664664</v>
      </c>
      <c r="J114" s="14" t="n">
        <f aca="false">J100*Fuel!$C$13*(1+Inputs!$C$18)^(J$94-2027)</f>
        <v>210869956.331281</v>
      </c>
      <c r="K114" s="14" t="n">
        <f aca="false">K100*Fuel!$C$13*(1+Inputs!$C$18)^(K$94-2027)</f>
        <v>216141705.239563</v>
      </c>
      <c r="L114" s="14" t="n">
        <f aca="false">L100*Fuel!$C$13*(1+Inputs!$C$18)^(L$94-2027)</f>
        <v>221545247.870552</v>
      </c>
      <c r="M114" s="14" t="n">
        <f aca="false">M100*Fuel!$C$13*(1+Inputs!$C$18)^(M$94-2027)</f>
        <v>227083879.067315</v>
      </c>
      <c r="N114" s="14" t="n">
        <f aca="false">N100*Fuel!$C$13*(1+Inputs!$C$18)^(N$94-2027)</f>
        <v>232760976.043998</v>
      </c>
      <c r="O114" s="14" t="n">
        <f aca="false">O100*Fuel!$C$13*(1+Inputs!$C$18)^(O$94-2027)</f>
        <v>238580000.445098</v>
      </c>
      <c r="P114" s="14" t="n">
        <f aca="false">P100*Fuel!$C$13*(1+Inputs!$C$18)^(P$94-2027)</f>
        <v>244544500.456226</v>
      </c>
      <c r="Q114" s="14" t="n">
        <f aca="false">Q100*Fuel!$C$13*(1+Inputs!$C$18)^(Q$94-2027)</f>
        <v>250658112.967631</v>
      </c>
      <c r="R114" s="14" t="n">
        <f aca="false">R100*Fuel!$C$13*(1+Inputs!$C$18)^(R$94-2027)</f>
        <v>256924565.791822</v>
      </c>
      <c r="S114" s="14" t="n">
        <f aca="false">S100*Fuel!$C$13*(1+Inputs!$C$18)^(S$94-2027)</f>
        <v>263347679.936618</v>
      </c>
      <c r="T114" s="14" t="n">
        <f aca="false">T100*Fuel!$C$13*(1+Inputs!$C$18)^(T$94-2027)</f>
        <v>269931371.935033</v>
      </c>
      <c r="U114" s="14" t="n">
        <f aca="false">U100*Fuel!$C$13*(1+Inputs!$C$18)^(U$94-2027)</f>
        <v>276679656.233409</v>
      </c>
      <c r="V114" s="14" t="n">
        <f aca="false">V100*Fuel!$C$13*(1+Inputs!$C$18)^(V$94-2027)</f>
        <v>283596647.639244</v>
      </c>
      <c r="W114" s="14" t="n">
        <f aca="false">W100*Fuel!$C$13*(1+Inputs!$C$18)^(W$94-2027)</f>
        <v>290686563.830225</v>
      </c>
      <c r="X114" s="14" t="n">
        <f aca="false">X100*Fuel!$C$13*(1+Inputs!$C$18)^(X$94-2027)</f>
        <v>297953727.925981</v>
      </c>
      <c r="Y114" s="14" t="n">
        <f aca="false">Y100*Fuel!$C$13*(1+Inputs!$C$18)^(Y$94-2027)</f>
        <v>305402571.12413</v>
      </c>
      <c r="Z114" s="14" t="n">
        <f aca="false">Z100*Fuel!$C$13*(1+Inputs!$C$18)^(Z$94-2027)</f>
        <v>313037635.402233</v>
      </c>
      <c r="AA114" s="14" t="n">
        <f aca="false">AA100*Fuel!$C$13*(1+Inputs!$C$18)^(AA$94-2027)</f>
        <v>320863576.287289</v>
      </c>
      <c r="AB114" s="14" t="n">
        <f aca="false">AB100*Fuel!$C$13*(1+Inputs!$C$18)^(AB$94-2027)</f>
        <v>328885165.694471</v>
      </c>
      <c r="AC114" s="14" t="n">
        <f aca="false">AC100*Fuel!$C$13*(1+Inputs!$C$18)^(AC$94-2027)</f>
        <v>337107294.836833</v>
      </c>
      <c r="AD114" s="14" t="n">
        <f aca="false">AD100*Fuel!$C$13*(1+Inputs!$C$18)^(AD$94-2027)</f>
        <v>345534977.207754</v>
      </c>
      <c r="AE114" s="14" t="n">
        <f aca="false">AE100*Fuel!$C$13*(1+Inputs!$C$18)^(AE$94-2027)</f>
        <v>354173351.637948</v>
      </c>
      <c r="AF114" s="14" t="n">
        <f aca="false">AF100*Fuel!$C$13*(1+Inputs!$C$18)^(AF$94-2027)</f>
        <v>363027685.428896</v>
      </c>
      <c r="AG114" s="14" t="n">
        <f aca="false">AG100*Fuel!$C$13*(1+Inputs!$C$18)^(AG$94-2027)</f>
        <v>372103377.564619</v>
      </c>
      <c r="AH114" s="14" t="n">
        <f aca="false">AH100*Fuel!$C$13*(1+Inputs!$C$18)^(AH$94-2027)</f>
        <v>190702981.001867</v>
      </c>
      <c r="AI114" s="14" t="n">
        <f aca="false">AI100*Fuel!$C$13*(1+Inputs!$C$18)^(AI$94-2027)</f>
        <v>195470555.526914</v>
      </c>
    </row>
    <row r="115" customFormat="false" ht="15" hidden="false" customHeight="false" outlineLevel="0" collapsed="false">
      <c r="B115" s="2" t="s">
        <v>180</v>
      </c>
      <c r="D115" s="14" t="n">
        <f aca="false">Inputs!$C$14*D97/2*(1+Inputs!$C$18)^(D$94-2027)*IF(AND(D97&gt;0,D$94&gt;$F$92-2),0.25,1)</f>
        <v>70000000</v>
      </c>
      <c r="E115" s="14" t="n">
        <f aca="false">Inputs!$C$14*E97/2*(1+Inputs!$C$18)^(E$94-2027)*IF(AND(E97&gt;0,E$94&gt;$F$92-2),0.25,1)</f>
        <v>71750000</v>
      </c>
      <c r="F115" s="14" t="n">
        <f aca="false">Inputs!$C$14*F97/2*(1+Inputs!$C$18)^(F$94-2027)*IF(AND(F97&gt;0,F$94&gt;$F$92-2),0.25,1)</f>
        <v>73543750</v>
      </c>
      <c r="G115" s="14" t="n">
        <f aca="false">Inputs!$C$14*G97/2*(1+Inputs!$C$18)^(G$94-2027)*IF(AND(G97&gt;0,G$94&gt;$F$92-2),0.25,1)</f>
        <v>75382343.75</v>
      </c>
      <c r="H115" s="14" t="n">
        <f aca="false">Inputs!$C$14*H97/2*(1+Inputs!$C$18)^(H$94-2027)*IF(AND(H97&gt;0,H$94&gt;$F$92-2),0.25,1)</f>
        <v>77266902.34375</v>
      </c>
      <c r="I115" s="14" t="n">
        <f aca="false">Inputs!$C$14*I97/2*(1+Inputs!$C$18)^(I$94-2027)*IF(AND(I97&gt;0,I$94&gt;$F$92-2),0.25,1)</f>
        <v>79198574.9023437</v>
      </c>
      <c r="J115" s="14" t="n">
        <f aca="false">Inputs!$C$14*J97/2*(1+Inputs!$C$18)^(J$94-2027)*IF(AND(J97&gt;0,J$94&gt;$F$92-2),0.25,1)</f>
        <v>81178539.2749023</v>
      </c>
      <c r="K115" s="14" t="n">
        <f aca="false">Inputs!$C$14*K97/2*(1+Inputs!$C$18)^(K$94-2027)*IF(AND(K97&gt;0,K$94&gt;$F$92-2),0.25,1)</f>
        <v>83208002.7567749</v>
      </c>
      <c r="L115" s="14" t="n">
        <f aca="false">Inputs!$C$14*L97/2*(1+Inputs!$C$18)^(L$94-2027)*IF(AND(L97&gt;0,L$94&gt;$F$92-2),0.25,1)</f>
        <v>85288202.8256942</v>
      </c>
      <c r="M115" s="14" t="n">
        <f aca="false">Inputs!$C$14*M97/2*(1+Inputs!$C$18)^(M$94-2027)*IF(AND(M97&gt;0,M$94&gt;$F$92-2),0.25,1)</f>
        <v>87420407.8963366</v>
      </c>
      <c r="N115" s="14" t="n">
        <f aca="false">Inputs!$C$14*N97/2*(1+Inputs!$C$18)^(N$94-2027)*IF(AND(N97&gt;0,N$94&gt;$F$92-2),0.25,1)</f>
        <v>89605918.093745</v>
      </c>
      <c r="O115" s="14" t="n">
        <f aca="false">Inputs!$C$14*O97/2*(1+Inputs!$C$18)^(O$94-2027)*IF(AND(O97&gt;0,O$94&gt;$F$92-2),0.25,1)</f>
        <v>91846066.0460886</v>
      </c>
      <c r="P115" s="14" t="n">
        <f aca="false">Inputs!$C$14*P97/2*(1+Inputs!$C$18)^(P$94-2027)*IF(AND(P97&gt;0,P$94&gt;$F$92-2),0.25,1)</f>
        <v>94142217.6972408</v>
      </c>
      <c r="Q115" s="14" t="n">
        <f aca="false">Inputs!$C$14*Q97/2*(1+Inputs!$C$18)^(Q$94-2027)*IF(AND(Q97&gt;0,Q$94&gt;$F$92-2),0.25,1)</f>
        <v>96495773.1396718</v>
      </c>
      <c r="R115" s="14" t="n">
        <f aca="false">Inputs!$C$14*R97/2*(1+Inputs!$C$18)^(R$94-2027)*IF(AND(R97&gt;0,R$94&gt;$F$92-2),0.25,1)</f>
        <v>98908167.4681636</v>
      </c>
      <c r="S115" s="14" t="n">
        <f aca="false">Inputs!$C$14*S97/2*(1+Inputs!$C$18)^(S$94-2027)*IF(AND(S97&gt;0,S$94&gt;$F$92-2),0.25,1)</f>
        <v>101380871.654868</v>
      </c>
      <c r="T115" s="14" t="n">
        <f aca="false">Inputs!$C$14*T97/2*(1+Inputs!$C$18)^(T$94-2027)*IF(AND(T97&gt;0,T$94&gt;$F$92-2),0.25,1)</f>
        <v>103915393.446239</v>
      </c>
      <c r="U115" s="14" t="n">
        <f aca="false">Inputs!$C$14*U97/2*(1+Inputs!$C$18)^(U$94-2027)*IF(AND(U97&gt;0,U$94&gt;$F$92-2),0.25,1)</f>
        <v>106513278.282395</v>
      </c>
      <c r="V115" s="14" t="n">
        <f aca="false">Inputs!$C$14*V97/2*(1+Inputs!$C$18)^(V$94-2027)*IF(AND(V97&gt;0,V$94&gt;$F$92-2),0.25,1)</f>
        <v>109176110.239455</v>
      </c>
      <c r="W115" s="14" t="n">
        <f aca="false">Inputs!$C$14*W97/2*(1+Inputs!$C$18)^(W$94-2027)*IF(AND(W97&gt;0,W$94&gt;$F$92-2),0.25,1)</f>
        <v>111905512.995442</v>
      </c>
      <c r="X115" s="14" t="n">
        <f aca="false">Inputs!$C$14*X97/2*(1+Inputs!$C$18)^(X$94-2027)*IF(AND(X97&gt;0,X$94&gt;$F$92-2),0.25,1)</f>
        <v>114703150.820328</v>
      </c>
      <c r="Y115" s="14" t="n">
        <f aca="false">Inputs!$C$14*Y97/2*(1+Inputs!$C$18)^(Y$94-2027)*IF(AND(Y97&gt;0,Y$94&gt;$F$92-2),0.25,1)</f>
        <v>117570729.590836</v>
      </c>
      <c r="Z115" s="14" t="n">
        <f aca="false">Inputs!$C$14*Z97/2*(1+Inputs!$C$18)^(Z$94-2027)*IF(AND(Z97&gt;0,Z$94&gt;$F$92-2),0.25,1)</f>
        <v>120509997.830607</v>
      </c>
      <c r="AA115" s="14" t="n">
        <f aca="false">Inputs!$C$14*AA97/2*(1+Inputs!$C$18)^(AA$94-2027)*IF(AND(AA97&gt;0,AA$94&gt;$F$92-2),0.25,1)</f>
        <v>123522747.776372</v>
      </c>
      <c r="AB115" s="14" t="n">
        <f aca="false">Inputs!$C$14*AB97/2*(1+Inputs!$C$18)^(AB$94-2027)*IF(AND(AB97&gt;0,AB$94&gt;$F$92-2),0.25,1)</f>
        <v>126610816.470781</v>
      </c>
      <c r="AC115" s="14" t="n">
        <f aca="false">Inputs!$C$14*AC97/2*(1+Inputs!$C$18)^(AC$94-2027)*IF(AND(AC97&gt;0,AC$94&gt;$F$92-2),0.25,1)</f>
        <v>129776086.882551</v>
      </c>
      <c r="AD115" s="14" t="n">
        <f aca="false">Inputs!$C$14*AD97/2*(1+Inputs!$C$18)^(AD$94-2027)*IF(AND(AD97&gt;0,AD$94&gt;$F$92-2),0.25,1)</f>
        <v>133020489.054614</v>
      </c>
      <c r="AE115" s="14" t="n">
        <f aca="false">Inputs!$C$14*AE97/2*(1+Inputs!$C$18)^(AE$94-2027)*IF(AND(AE97&gt;0,AE$94&gt;$F$92-2),0.25,1)</f>
        <v>136346001.28098</v>
      </c>
      <c r="AF115" s="14" t="n">
        <f aca="false">Inputs!$C$14*AF97/2*(1+Inputs!$C$18)^(AF$94-2027)*IF(AND(AF97&gt;0,AF$94&gt;$F$92-2),0.25,1)</f>
        <v>139754651.313004</v>
      </c>
      <c r="AG115" s="14" t="n">
        <f aca="false">Inputs!$C$14*AG97/2*(1+Inputs!$C$18)^(AG$94-2027)*IF(AND(AG97&gt;0,AG$94&gt;$F$92-2),0.25,1)</f>
        <v>143248517.595829</v>
      </c>
      <c r="AH115" s="14" t="n">
        <f aca="false">Inputs!$C$14*AH97/2*(1+Inputs!$C$18)^(AH$94-2027)*IF(AND(AH97&gt;0,AH$94&gt;$F$92-2),0.25,1)</f>
        <v>18353716.3169656</v>
      </c>
      <c r="AI115" s="14" t="n">
        <f aca="false">Inputs!$C$14*AI97/2*(1+Inputs!$C$18)^(AI$94-2027)*IF(AND(AI97&gt;0,AI$94&gt;$F$92-2),0.25,1)</f>
        <v>18812559.2248898</v>
      </c>
    </row>
    <row r="116" customFormat="false" ht="15" hidden="false" customHeight="false" outlineLevel="0" collapsed="false">
      <c r="B116" s="2" t="s">
        <v>181</v>
      </c>
      <c r="D116" s="14" t="n">
        <f aca="false">IF(AND($D$91=1,D$94&gt;=Inputs!$C$16,D$94&lt;=Inputs!$C$17),Inputs!$C$15*2/(Inputs!$C$17-Inputs!$C$16+1)*(1+Inputs!$C$18)^(D$94-2027),0)</f>
        <v>0</v>
      </c>
      <c r="E116" s="14" t="n">
        <f aca="false">IF(AND($D$91=1,E$94&gt;=Inputs!$C$16,E$94&lt;=Inputs!$C$17),Inputs!$C$15*2/(Inputs!$C$17-Inputs!$C$16+1)*(1+Inputs!$C$18)^(E$94-2027),0)</f>
        <v>0</v>
      </c>
      <c r="F116" s="14" t="n">
        <f aca="false">IF(AND($D$91=1,F$94&gt;=Inputs!$C$16,F$94&lt;=Inputs!$C$17),Inputs!$C$15*2/(Inputs!$C$17-Inputs!$C$16+1)*(1+Inputs!$C$18)^(F$94-2027),0)</f>
        <v>90053571.4285714</v>
      </c>
      <c r="G116" s="14" t="n">
        <f aca="false">IF(AND($D$91=1,G$94&gt;=Inputs!$C$16,G$94&lt;=Inputs!$C$17),Inputs!$C$15*2/(Inputs!$C$17-Inputs!$C$16+1)*(1+Inputs!$C$18)^(G$94-2027),0)</f>
        <v>92304910.7142857</v>
      </c>
      <c r="H116" s="14" t="n">
        <f aca="false">IF(AND($D$91=1,H$94&gt;=Inputs!$C$16,H$94&lt;=Inputs!$C$17),Inputs!$C$15*2/(Inputs!$C$17-Inputs!$C$16+1)*(1+Inputs!$C$18)^(H$94-2027),0)</f>
        <v>94612533.4821428</v>
      </c>
      <c r="I116" s="14" t="n">
        <f aca="false">IF(AND($D$91=1,I$94&gt;=Inputs!$C$16,I$94&lt;=Inputs!$C$17),Inputs!$C$15*2/(Inputs!$C$17-Inputs!$C$16+1)*(1+Inputs!$C$18)^(I$94-2027),0)</f>
        <v>96977846.8191964</v>
      </c>
      <c r="J116" s="14" t="n">
        <f aca="false">IF(AND($D$91=1,J$94&gt;=Inputs!$C$16,J$94&lt;=Inputs!$C$17),Inputs!$C$15*2/(Inputs!$C$17-Inputs!$C$16+1)*(1+Inputs!$C$18)^(J$94-2027),0)</f>
        <v>99402292.9896763</v>
      </c>
      <c r="K116" s="14" t="n">
        <f aca="false">IF(AND($D$91=1,K$94&gt;=Inputs!$C$16,K$94&lt;=Inputs!$C$17),Inputs!$C$15*2/(Inputs!$C$17-Inputs!$C$16+1)*(1+Inputs!$C$18)^(K$94-2027),0)</f>
        <v>101887350.314418</v>
      </c>
      <c r="L116" s="14" t="n">
        <f aca="false">IF(AND($D$91=1,L$94&gt;=Inputs!$C$16,L$94&lt;=Inputs!$C$17),Inputs!$C$15*2/(Inputs!$C$17-Inputs!$C$16+1)*(1+Inputs!$C$18)^(L$94-2027),0)</f>
        <v>104434534.072279</v>
      </c>
      <c r="M116" s="14" t="n">
        <f aca="false">IF(AND($D$91=1,M$94&gt;=Inputs!$C$16,M$94&lt;=Inputs!$C$17),Inputs!$C$15*2/(Inputs!$C$17-Inputs!$C$16+1)*(1+Inputs!$C$18)^(M$94-2027),0)</f>
        <v>0</v>
      </c>
      <c r="N116" s="14" t="n">
        <f aca="false">IF(AND($D$91=1,N$94&gt;=Inputs!$C$16,N$94&lt;=Inputs!$C$17),Inputs!$C$15*2/(Inputs!$C$17-Inputs!$C$16+1)*(1+Inputs!$C$18)^(N$94-2027),0)</f>
        <v>0</v>
      </c>
      <c r="O116" s="14" t="n">
        <f aca="false">IF(AND($D$91=1,O$94&gt;=Inputs!$C$16,O$94&lt;=Inputs!$C$17),Inputs!$C$15*2/(Inputs!$C$17-Inputs!$C$16+1)*(1+Inputs!$C$18)^(O$94-2027),0)</f>
        <v>0</v>
      </c>
      <c r="P116" s="14" t="n">
        <f aca="false">IF(AND($D$91=1,P$94&gt;=Inputs!$C$16,P$94&lt;=Inputs!$C$17),Inputs!$C$15*2/(Inputs!$C$17-Inputs!$C$16+1)*(1+Inputs!$C$18)^(P$94-2027),0)</f>
        <v>0</v>
      </c>
      <c r="Q116" s="14" t="n">
        <f aca="false">IF(AND($D$91=1,Q$94&gt;=Inputs!$C$16,Q$94&lt;=Inputs!$C$17),Inputs!$C$15*2/(Inputs!$C$17-Inputs!$C$16+1)*(1+Inputs!$C$18)^(Q$94-2027),0)</f>
        <v>0</v>
      </c>
      <c r="R116" s="14" t="n">
        <f aca="false">IF(AND($D$91=1,R$94&gt;=Inputs!$C$16,R$94&lt;=Inputs!$C$17),Inputs!$C$15*2/(Inputs!$C$17-Inputs!$C$16+1)*(1+Inputs!$C$18)^(R$94-2027),0)</f>
        <v>0</v>
      </c>
      <c r="S116" s="14" t="n">
        <f aca="false">IF(AND($D$91=1,S$94&gt;=Inputs!$C$16,S$94&lt;=Inputs!$C$17),Inputs!$C$15*2/(Inputs!$C$17-Inputs!$C$16+1)*(1+Inputs!$C$18)^(S$94-2027),0)</f>
        <v>0</v>
      </c>
      <c r="T116" s="14" t="n">
        <f aca="false">IF(AND($D$91=1,T$94&gt;=Inputs!$C$16,T$94&lt;=Inputs!$C$17),Inputs!$C$15*2/(Inputs!$C$17-Inputs!$C$16+1)*(1+Inputs!$C$18)^(T$94-2027),0)</f>
        <v>0</v>
      </c>
      <c r="U116" s="14" t="n">
        <f aca="false">IF(AND($D$91=1,U$94&gt;=Inputs!$C$16,U$94&lt;=Inputs!$C$17),Inputs!$C$15*2/(Inputs!$C$17-Inputs!$C$16+1)*(1+Inputs!$C$18)^(U$94-2027),0)</f>
        <v>0</v>
      </c>
      <c r="V116" s="14" t="n">
        <f aca="false">IF(AND($D$91=1,V$94&gt;=Inputs!$C$16,V$94&lt;=Inputs!$C$17),Inputs!$C$15*2/(Inputs!$C$17-Inputs!$C$16+1)*(1+Inputs!$C$18)^(V$94-2027),0)</f>
        <v>0</v>
      </c>
      <c r="W116" s="14" t="n">
        <f aca="false">IF(AND($D$91=1,W$94&gt;=Inputs!$C$16,W$94&lt;=Inputs!$C$17),Inputs!$C$15*2/(Inputs!$C$17-Inputs!$C$16+1)*(1+Inputs!$C$18)^(W$94-2027),0)</f>
        <v>0</v>
      </c>
      <c r="X116" s="14" t="n">
        <f aca="false">IF(AND($D$91=1,X$94&gt;=Inputs!$C$16,X$94&lt;=Inputs!$C$17),Inputs!$C$15*2/(Inputs!$C$17-Inputs!$C$16+1)*(1+Inputs!$C$18)^(X$94-2027),0)</f>
        <v>0</v>
      </c>
      <c r="Y116" s="14" t="n">
        <f aca="false">IF(AND($D$91=1,Y$94&gt;=Inputs!$C$16,Y$94&lt;=Inputs!$C$17),Inputs!$C$15*2/(Inputs!$C$17-Inputs!$C$16+1)*(1+Inputs!$C$18)^(Y$94-2027),0)</f>
        <v>0</v>
      </c>
      <c r="Z116" s="14" t="n">
        <f aca="false">IF(AND($D$91=1,Z$94&gt;=Inputs!$C$16,Z$94&lt;=Inputs!$C$17),Inputs!$C$15*2/(Inputs!$C$17-Inputs!$C$16+1)*(1+Inputs!$C$18)^(Z$94-2027),0)</f>
        <v>0</v>
      </c>
      <c r="AA116" s="14" t="n">
        <f aca="false">IF(AND($D$91=1,AA$94&gt;=Inputs!$C$16,AA$94&lt;=Inputs!$C$17),Inputs!$C$15*2/(Inputs!$C$17-Inputs!$C$16+1)*(1+Inputs!$C$18)^(AA$94-2027),0)</f>
        <v>0</v>
      </c>
      <c r="AB116" s="14" t="n">
        <f aca="false">IF(AND($D$91=1,AB$94&gt;=Inputs!$C$16,AB$94&lt;=Inputs!$C$17),Inputs!$C$15*2/(Inputs!$C$17-Inputs!$C$16+1)*(1+Inputs!$C$18)^(AB$94-2027),0)</f>
        <v>0</v>
      </c>
      <c r="AC116" s="14" t="n">
        <f aca="false">IF(AND($D$91=1,AC$94&gt;=Inputs!$C$16,AC$94&lt;=Inputs!$C$17),Inputs!$C$15*2/(Inputs!$C$17-Inputs!$C$16+1)*(1+Inputs!$C$18)^(AC$94-2027),0)</f>
        <v>0</v>
      </c>
      <c r="AD116" s="14" t="n">
        <f aca="false">IF(AND($D$91=1,AD$94&gt;=Inputs!$C$16,AD$94&lt;=Inputs!$C$17),Inputs!$C$15*2/(Inputs!$C$17-Inputs!$C$16+1)*(1+Inputs!$C$18)^(AD$94-2027),0)</f>
        <v>0</v>
      </c>
      <c r="AE116" s="14" t="n">
        <f aca="false">IF(AND($D$91=1,AE$94&gt;=Inputs!$C$16,AE$94&lt;=Inputs!$C$17),Inputs!$C$15*2/(Inputs!$C$17-Inputs!$C$16+1)*(1+Inputs!$C$18)^(AE$94-2027),0)</f>
        <v>0</v>
      </c>
      <c r="AF116" s="14" t="n">
        <f aca="false">IF(AND($D$91=1,AF$94&gt;=Inputs!$C$16,AF$94&lt;=Inputs!$C$17),Inputs!$C$15*2/(Inputs!$C$17-Inputs!$C$16+1)*(1+Inputs!$C$18)^(AF$94-2027),0)</f>
        <v>0</v>
      </c>
      <c r="AG116" s="14" t="n">
        <f aca="false">IF(AND($D$91=1,AG$94&gt;=Inputs!$C$16,AG$94&lt;=Inputs!$C$17),Inputs!$C$15*2/(Inputs!$C$17-Inputs!$C$16+1)*(1+Inputs!$C$18)^(AG$94-2027),0)</f>
        <v>0</v>
      </c>
      <c r="AH116" s="14" t="n">
        <f aca="false">IF(AND($D$91=1,AH$94&gt;=Inputs!$C$16,AH$94&lt;=Inputs!$C$17),Inputs!$C$15*2/(Inputs!$C$17-Inputs!$C$16+1)*(1+Inputs!$C$18)^(AH$94-2027),0)</f>
        <v>0</v>
      </c>
      <c r="AI116" s="14" t="n">
        <f aca="false">IF(AND($D$91=1,AI$94&gt;=Inputs!$C$16,AI$94&lt;=Inputs!$C$17),Inputs!$C$15*2/(Inputs!$C$17-Inputs!$C$16+1)*(1+Inputs!$C$18)^(AI$94-2027),0)</f>
        <v>0</v>
      </c>
    </row>
    <row r="117" customFormat="false" ht="15" hidden="false" customHeight="false" outlineLevel="0" collapsed="false">
      <c r="B117" s="2" t="s">
        <v>182</v>
      </c>
      <c r="D117" s="14" t="n">
        <f aca="false">IF(AND($F$91=1,D$94&gt;=Inputs!$C$46,D$94&lt;=Inputs!$C$47),Inputs!$C$6*2*Inputs!$C$44*1000*Inputs!$C$45/(Inputs!$C$47-Inputs!$C$46+1),0)</f>
        <v>0</v>
      </c>
      <c r="E117" s="14" t="n">
        <f aca="false">IF(AND($F$91=1,E$94&gt;=Inputs!$C$46,E$94&lt;=Inputs!$C$47),Inputs!$C$6*2*Inputs!$C$44*1000*Inputs!$C$45/(Inputs!$C$47-Inputs!$C$46+1),0)</f>
        <v>0</v>
      </c>
      <c r="F117" s="14" t="n">
        <f aca="false">IF(AND($F$91=1,F$94&gt;=Inputs!$C$46,F$94&lt;=Inputs!$C$47),Inputs!$C$6*2*Inputs!$C$44*1000*Inputs!$C$45/(Inputs!$C$47-Inputs!$C$46+1),0)</f>
        <v>0</v>
      </c>
      <c r="G117" s="14" t="n">
        <f aca="false">IF(AND($F$91=1,G$94&gt;=Inputs!$C$46,G$94&lt;=Inputs!$C$47),Inputs!$C$6*2*Inputs!$C$44*1000*Inputs!$C$45/(Inputs!$C$47-Inputs!$C$46+1),0)</f>
        <v>0</v>
      </c>
      <c r="H117" s="14" t="n">
        <f aca="false">IF(AND($F$91=1,H$94&gt;=Inputs!$C$46,H$94&lt;=Inputs!$C$47),Inputs!$C$6*2*Inputs!$C$44*1000*Inputs!$C$45/(Inputs!$C$47-Inputs!$C$46+1),0)</f>
        <v>0</v>
      </c>
      <c r="I117" s="14" t="n">
        <f aca="false">IF(AND($F$91=1,I$94&gt;=Inputs!$C$46,I$94&lt;=Inputs!$C$47),Inputs!$C$6*2*Inputs!$C$44*1000*Inputs!$C$45/(Inputs!$C$47-Inputs!$C$46+1),0)</f>
        <v>0</v>
      </c>
      <c r="J117" s="14" t="n">
        <f aca="false">IF(AND($F$91=1,J$94&gt;=Inputs!$C$46,J$94&lt;=Inputs!$C$47),Inputs!$C$6*2*Inputs!$C$44*1000*Inputs!$C$45/(Inputs!$C$47-Inputs!$C$46+1),0)</f>
        <v>0</v>
      </c>
      <c r="K117" s="14" t="n">
        <f aca="false">IF(AND($F$91=1,K$94&gt;=Inputs!$C$46,K$94&lt;=Inputs!$C$47),Inputs!$C$6*2*Inputs!$C$44*1000*Inputs!$C$45/(Inputs!$C$47-Inputs!$C$46+1),0)</f>
        <v>0</v>
      </c>
      <c r="L117" s="14" t="n">
        <f aca="false">IF(AND($F$91=1,L$94&gt;=Inputs!$C$46,L$94&lt;=Inputs!$C$47),Inputs!$C$6*2*Inputs!$C$44*1000*Inputs!$C$45/(Inputs!$C$47-Inputs!$C$46+1),0)</f>
        <v>0</v>
      </c>
      <c r="M117" s="14" t="n">
        <f aca="false">IF(AND($F$91=1,M$94&gt;=Inputs!$C$46,M$94&lt;=Inputs!$C$47),Inputs!$C$6*2*Inputs!$C$44*1000*Inputs!$C$45/(Inputs!$C$47-Inputs!$C$46+1),0)</f>
        <v>0</v>
      </c>
      <c r="N117" s="14" t="n">
        <f aca="false">IF(AND($F$91=1,N$94&gt;=Inputs!$C$46,N$94&lt;=Inputs!$C$47),Inputs!$C$6*2*Inputs!$C$44*1000*Inputs!$C$45/(Inputs!$C$47-Inputs!$C$46+1),0)</f>
        <v>0</v>
      </c>
      <c r="O117" s="14" t="n">
        <f aca="false">IF(AND($F$91=1,O$94&gt;=Inputs!$C$46,O$94&lt;=Inputs!$C$47),Inputs!$C$6*2*Inputs!$C$44*1000*Inputs!$C$45/(Inputs!$C$47-Inputs!$C$46+1),0)</f>
        <v>0</v>
      </c>
      <c r="P117" s="14" t="n">
        <f aca="false">IF(AND($F$91=1,P$94&gt;=Inputs!$C$46,P$94&lt;=Inputs!$C$47),Inputs!$C$6*2*Inputs!$C$44*1000*Inputs!$C$45/(Inputs!$C$47-Inputs!$C$46+1),0)</f>
        <v>0</v>
      </c>
      <c r="Q117" s="14" t="n">
        <f aca="false">IF(AND($F$91=1,Q$94&gt;=Inputs!$C$46,Q$94&lt;=Inputs!$C$47),Inputs!$C$6*2*Inputs!$C$44*1000*Inputs!$C$45/(Inputs!$C$47-Inputs!$C$46+1),0)</f>
        <v>0</v>
      </c>
      <c r="R117" s="14" t="n">
        <f aca="false">IF(AND($F$91=1,R$94&gt;=Inputs!$C$46,R$94&lt;=Inputs!$C$47),Inputs!$C$6*2*Inputs!$C$44*1000*Inputs!$C$45/(Inputs!$C$47-Inputs!$C$46+1),0)</f>
        <v>0</v>
      </c>
      <c r="S117" s="14" t="n">
        <f aca="false">IF(AND($F$91=1,S$94&gt;=Inputs!$C$46,S$94&lt;=Inputs!$C$47),Inputs!$C$6*2*Inputs!$C$44*1000*Inputs!$C$45/(Inputs!$C$47-Inputs!$C$46+1),0)</f>
        <v>0</v>
      </c>
      <c r="T117" s="14" t="n">
        <f aca="false">IF(AND($F$91=1,T$94&gt;=Inputs!$C$46,T$94&lt;=Inputs!$C$47),Inputs!$C$6*2*Inputs!$C$44*1000*Inputs!$C$45/(Inputs!$C$47-Inputs!$C$46+1),0)</f>
        <v>0</v>
      </c>
      <c r="U117" s="14" t="n">
        <f aca="false">IF(AND($F$91=1,U$94&gt;=Inputs!$C$46,U$94&lt;=Inputs!$C$47),Inputs!$C$6*2*Inputs!$C$44*1000*Inputs!$C$45/(Inputs!$C$47-Inputs!$C$46+1),0)</f>
        <v>0</v>
      </c>
      <c r="V117" s="14" t="n">
        <f aca="false">IF(AND($F$91=1,V$94&gt;=Inputs!$C$46,V$94&lt;=Inputs!$C$47),Inputs!$C$6*2*Inputs!$C$44*1000*Inputs!$C$45/(Inputs!$C$47-Inputs!$C$46+1),0)</f>
        <v>0</v>
      </c>
      <c r="W117" s="14" t="n">
        <f aca="false">IF(AND($F$91=1,W$94&gt;=Inputs!$C$46,W$94&lt;=Inputs!$C$47),Inputs!$C$6*2*Inputs!$C$44*1000*Inputs!$C$45/(Inputs!$C$47-Inputs!$C$46+1),0)</f>
        <v>0</v>
      </c>
      <c r="X117" s="14" t="n">
        <f aca="false">IF(AND($F$91=1,X$94&gt;=Inputs!$C$46,X$94&lt;=Inputs!$C$47),Inputs!$C$6*2*Inputs!$C$44*1000*Inputs!$C$45/(Inputs!$C$47-Inputs!$C$46+1),0)</f>
        <v>0</v>
      </c>
      <c r="Y117" s="14" t="n">
        <f aca="false">IF(AND($F$91=1,Y$94&gt;=Inputs!$C$46,Y$94&lt;=Inputs!$C$47),Inputs!$C$6*2*Inputs!$C$44*1000*Inputs!$C$45/(Inputs!$C$47-Inputs!$C$46+1),0)</f>
        <v>0</v>
      </c>
      <c r="Z117" s="14" t="n">
        <f aca="false">IF(AND($F$91=1,Z$94&gt;=Inputs!$C$46,Z$94&lt;=Inputs!$C$47),Inputs!$C$6*2*Inputs!$C$44*1000*Inputs!$C$45/(Inputs!$C$47-Inputs!$C$46+1),0)</f>
        <v>0</v>
      </c>
      <c r="AA117" s="14" t="n">
        <f aca="false">IF(AND($F$91=1,AA$94&gt;=Inputs!$C$46,AA$94&lt;=Inputs!$C$47),Inputs!$C$6*2*Inputs!$C$44*1000*Inputs!$C$45/(Inputs!$C$47-Inputs!$C$46+1),0)</f>
        <v>0</v>
      </c>
      <c r="AB117" s="14" t="n">
        <f aca="false">IF(AND($F$91=1,AB$94&gt;=Inputs!$C$46,AB$94&lt;=Inputs!$C$47),Inputs!$C$6*2*Inputs!$C$44*1000*Inputs!$C$45/(Inputs!$C$47-Inputs!$C$46+1),0)</f>
        <v>0</v>
      </c>
      <c r="AC117" s="14" t="n">
        <f aca="false">IF(AND($F$91=1,AC$94&gt;=Inputs!$C$46,AC$94&lt;=Inputs!$C$47),Inputs!$C$6*2*Inputs!$C$44*1000*Inputs!$C$45/(Inputs!$C$47-Inputs!$C$46+1),0)</f>
        <v>0</v>
      </c>
      <c r="AD117" s="14" t="n">
        <f aca="false">IF(AND($F$91=1,AD$94&gt;=Inputs!$C$46,AD$94&lt;=Inputs!$C$47),Inputs!$C$6*2*Inputs!$C$44*1000*Inputs!$C$45/(Inputs!$C$47-Inputs!$C$46+1),0)</f>
        <v>0</v>
      </c>
      <c r="AE117" s="14" t="n">
        <f aca="false">IF(AND($F$91=1,AE$94&gt;=Inputs!$C$46,AE$94&lt;=Inputs!$C$47),Inputs!$C$6*2*Inputs!$C$44*1000*Inputs!$C$45/(Inputs!$C$47-Inputs!$C$46+1),0)</f>
        <v>0</v>
      </c>
      <c r="AF117" s="14" t="n">
        <f aca="false">IF(AND($F$91=1,AF$94&gt;=Inputs!$C$46,AF$94&lt;=Inputs!$C$47),Inputs!$C$6*2*Inputs!$C$44*1000*Inputs!$C$45/(Inputs!$C$47-Inputs!$C$46+1),0)</f>
        <v>0</v>
      </c>
      <c r="AG117" s="14" t="n">
        <f aca="false">IF(AND($F$91=1,AG$94&gt;=Inputs!$C$46,AG$94&lt;=Inputs!$C$47),Inputs!$C$6*2*Inputs!$C$44*1000*Inputs!$C$45/(Inputs!$C$47-Inputs!$C$46+1),0)</f>
        <v>0</v>
      </c>
      <c r="AH117" s="14" t="n">
        <f aca="false">IF(AND($F$91=1,AH$94&gt;=Inputs!$C$46,AH$94&lt;=Inputs!$C$47),Inputs!$C$6*2*Inputs!$C$44*1000*Inputs!$C$45/(Inputs!$C$47-Inputs!$C$46+1),0)</f>
        <v>0</v>
      </c>
      <c r="AI117" s="14" t="n">
        <f aca="false">IF(AND($F$91=1,AI$94&gt;=Inputs!$C$46,AI$94&lt;=Inputs!$C$47),Inputs!$C$6*2*Inputs!$C$44*1000*Inputs!$C$45/(Inputs!$C$47-Inputs!$C$46+1),0)</f>
        <v>0</v>
      </c>
    </row>
    <row r="118" customFormat="false" ht="15" hidden="false" customHeight="false" outlineLevel="0" collapsed="false">
      <c r="B118" s="2" t="s">
        <v>183</v>
      </c>
      <c r="D118" s="14" t="n">
        <f aca="false">D108+D111-D112-D113-D114</f>
        <v>365797897.530308</v>
      </c>
      <c r="E118" s="14" t="n">
        <f aca="false">E108+E111-E112-E113-E114</f>
        <v>604146492.968566</v>
      </c>
      <c r="F118" s="14" t="n">
        <f aca="false">F108+F111-F112-F113-F114</f>
        <v>613478156.25278</v>
      </c>
      <c r="G118" s="14" t="n">
        <f aca="false">G108+G111-G112-G113-G114</f>
        <v>622927671.1383</v>
      </c>
      <c r="H118" s="14" t="n">
        <f aca="false">H108+H111-H112-H113-H114</f>
        <v>632495675.115542</v>
      </c>
      <c r="I118" s="14" t="n">
        <f aca="false">I108+I111-I112-I113-I114</f>
        <v>642182775.43619</v>
      </c>
      <c r="J118" s="14" t="n">
        <f aca="false">J108+J111-J112-J113-J114</f>
        <v>651989547.43371</v>
      </c>
      <c r="K118" s="14" t="n">
        <f aca="false">K108+K111-K112-K113-K114</f>
        <v>661916532.783399</v>
      </c>
      <c r="L118" s="14" t="n">
        <f aca="false">L108+L111-L112-L113-L114</f>
        <v>671964237.700109</v>
      </c>
      <c r="M118" s="14" t="n">
        <f aca="false">M108+M111-M112-M113-M114</f>
        <v>682133131.071678</v>
      </c>
      <c r="N118" s="14" t="n">
        <f aca="false">N108+N111-N112-N113-N114</f>
        <v>692423642.526118</v>
      </c>
      <c r="O118" s="14" t="n">
        <f aca="false">O108+O111-O112-O113-O114</f>
        <v>702836160.430472</v>
      </c>
      <c r="P118" s="14" t="n">
        <f aca="false">P108+P111-P112-P113-P114</f>
        <v>713371029.819259</v>
      </c>
      <c r="Q118" s="14" t="n">
        <f aca="false">Q108+Q111-Q112-Q113-Q114</f>
        <v>724028550.250326</v>
      </c>
      <c r="R118" s="14" t="n">
        <f aca="false">R108+R111-R112-R113-R114</f>
        <v>734808973.585881</v>
      </c>
      <c r="S118" s="14" t="n">
        <f aca="false">S108+S111-S112-S113-S114</f>
        <v>745712501.696411</v>
      </c>
      <c r="T118" s="14" t="n">
        <f aca="false">T108+T111-T112-T113-T114</f>
        <v>756739284.085122</v>
      </c>
      <c r="U118" s="14" t="n">
        <f aca="false">U108+U111-U112-U113-U114</f>
        <v>767889415.430477</v>
      </c>
      <c r="V118" s="14" t="n">
        <f aca="false">V108+V111-V112-V113-V114</f>
        <v>779162933.04433</v>
      </c>
      <c r="W118" s="14" t="n">
        <f aca="false">W108+W111-W112-W113-W114</f>
        <v>790559814.243092</v>
      </c>
      <c r="X118" s="14" t="n">
        <f aca="false">X108+X111-X112-X113-X114</f>
        <v>802079973.629275</v>
      </c>
      <c r="Y118" s="14" t="n">
        <f aca="false">Y108+Y111-Y112-Y113-Y114</f>
        <v>466432389.924322</v>
      </c>
      <c r="Z118" s="14" t="n">
        <f aca="false">Z108+Z111-Z112-Z113-Z114</f>
        <v>471252767.081134</v>
      </c>
      <c r="AA118" s="14" t="n">
        <f aca="false">AA108+AA111-AA112-AA113-AA114</f>
        <v>476056845.015041</v>
      </c>
      <c r="AB118" s="14" t="n">
        <f aca="false">AB108+AB111-AB112-AB113-AB114</f>
        <v>480841480.072433</v>
      </c>
      <c r="AC118" s="14" t="n">
        <f aca="false">AC108+AC111-AC112-AC113-AC114</f>
        <v>485603395.284901</v>
      </c>
      <c r="AD118" s="14" t="n">
        <f aca="false">AD108+AD111-AD112-AD113-AD114</f>
        <v>490339175.941893</v>
      </c>
      <c r="AE118" s="14" t="n">
        <f aca="false">AE108+AE111-AE112-AE113-AE114</f>
        <v>495045265.030807</v>
      </c>
      <c r="AF118" s="14" t="n">
        <f aca="false">AF108+AF111-AF112-AF113-AF114</f>
        <v>499717958.540752</v>
      </c>
      <c r="AG118" s="14" t="n">
        <f aca="false">AG108+AG111-AG112-AG113-AG114</f>
        <v>504353400.626128</v>
      </c>
      <c r="AH118" s="14" t="n">
        <f aca="false">AH108+AH111-AH112-AH113-AH114</f>
        <v>254473789.313038</v>
      </c>
      <c r="AI118" s="14" t="n">
        <f aca="false">AI108+AI111-AI112-AI113-AI114</f>
        <v>256748158.967855</v>
      </c>
    </row>
    <row r="119" customFormat="false" ht="15" hidden="false" customHeight="false" outlineLevel="0" collapsed="false">
      <c r="B119" s="2" t="s">
        <v>184</v>
      </c>
      <c r="D119" s="14" t="n">
        <f aca="false">D118-D115-D116-D117</f>
        <v>295797897.530308</v>
      </c>
      <c r="E119" s="14" t="n">
        <f aca="false">E118-E115-E116-E117</f>
        <v>532396492.968566</v>
      </c>
      <c r="F119" s="14" t="n">
        <f aca="false">F118-F115-F116-F117</f>
        <v>449880834.824209</v>
      </c>
      <c r="G119" s="14" t="n">
        <f aca="false">G118-G115-G116-G117</f>
        <v>455240416.674014</v>
      </c>
      <c r="H119" s="14" t="n">
        <f aca="false">H118-H115-H116-H117</f>
        <v>460616239.289649</v>
      </c>
      <c r="I119" s="14" t="n">
        <f aca="false">I118-I115-I116-I117</f>
        <v>466006353.71465</v>
      </c>
      <c r="J119" s="14" t="n">
        <f aca="false">J118-J115-J116-J117</f>
        <v>471408715.169131</v>
      </c>
      <c r="K119" s="14" t="n">
        <f aca="false">K118-K115-K116-K117</f>
        <v>476821179.712206</v>
      </c>
      <c r="L119" s="14" t="n">
        <f aca="false">L118-L115-L116-L117</f>
        <v>482241500.802136</v>
      </c>
      <c r="M119" s="14" t="n">
        <f aca="false">M118-M115-M116-M117</f>
        <v>594712723.175342</v>
      </c>
      <c r="N119" s="14" t="n">
        <f aca="false">N118-N115-N116-N117</f>
        <v>602817724.432373</v>
      </c>
      <c r="O119" s="14" t="n">
        <f aca="false">O118-O115-O116-O117</f>
        <v>610990094.384383</v>
      </c>
      <c r="P119" s="14" t="n">
        <f aca="false">P118-P115-P116-P117</f>
        <v>619228812.122018</v>
      </c>
      <c r="Q119" s="14" t="n">
        <f aca="false">Q118-Q115-Q116-Q117</f>
        <v>627532777.110654</v>
      </c>
      <c r="R119" s="14" t="n">
        <f aca="false">R118-R115-R116-R117</f>
        <v>635900806.117717</v>
      </c>
      <c r="S119" s="14" t="n">
        <f aca="false">S118-S115-S116-S117</f>
        <v>644331630.041543</v>
      </c>
      <c r="T119" s="14" t="n">
        <f aca="false">T118-T115-T116-T117</f>
        <v>652823890.638883</v>
      </c>
      <c r="U119" s="14" t="n">
        <f aca="false">U118-U115-U116-U117</f>
        <v>661376137.148082</v>
      </c>
      <c r="V119" s="14" t="n">
        <f aca="false">V118-V115-V116-V117</f>
        <v>669986822.804875</v>
      </c>
      <c r="W119" s="14" t="n">
        <f aca="false">W118-W115-W116-W117</f>
        <v>678654301.24765</v>
      </c>
      <c r="X119" s="14" t="n">
        <f aca="false">X118-X115-X116-X117</f>
        <v>687376822.808948</v>
      </c>
      <c r="Y119" s="14" t="n">
        <f aca="false">Y118-Y115-Y116-Y117</f>
        <v>348861660.333486</v>
      </c>
      <c r="Z119" s="14" t="n">
        <f aca="false">Z118-Z115-Z116-Z117</f>
        <v>350742769.250528</v>
      </c>
      <c r="AA119" s="14" t="n">
        <f aca="false">AA118-AA115-AA116-AA117</f>
        <v>352534097.238669</v>
      </c>
      <c r="AB119" s="14" t="n">
        <f aca="false">AB118-AB115-AB116-AB117</f>
        <v>354230663.601652</v>
      </c>
      <c r="AC119" s="14" t="n">
        <f aca="false">AC118-AC115-AC116-AC117</f>
        <v>355827308.40235</v>
      </c>
      <c r="AD119" s="14" t="n">
        <f aca="false">AD118-AD115-AD116-AD117</f>
        <v>357318686.887278</v>
      </c>
      <c r="AE119" s="14" t="n">
        <f aca="false">AE118-AE115-AE116-AE117</f>
        <v>358699263.749828</v>
      </c>
      <c r="AF119" s="14" t="n">
        <f aca="false">AF118-AF115-AF116-AF117</f>
        <v>359963307.227747</v>
      </c>
      <c r="AG119" s="14" t="n">
        <f aca="false">AG118-AG115-AG116-AG117</f>
        <v>361104883.030299</v>
      </c>
      <c r="AH119" s="14" t="n">
        <f aca="false">AH118-AH115-AH116-AH117</f>
        <v>236120072.996073</v>
      </c>
      <c r="AI119" s="14" t="n">
        <f aca="false">AI118-AI115-AI116-AI117</f>
        <v>237935599.742965</v>
      </c>
    </row>
    <row r="120" customFormat="false" ht="15" hidden="false" customHeight="false" outlineLevel="0" collapsed="false">
      <c r="B120" s="2" t="s">
        <v>185</v>
      </c>
      <c r="D120" s="22" t="n">
        <f aca="false">IF(D100&gt;0,D104/D100,0)</f>
        <v>0</v>
      </c>
      <c r="E120" s="22" t="n">
        <f aca="false">IF(E100&gt;0,E104/E100,0)</f>
        <v>0.446428571428571</v>
      </c>
      <c r="F120" s="22" t="n">
        <f aca="false">IF(F100&gt;0,F104/F100,0)</f>
        <v>0.446428571428571</v>
      </c>
      <c r="G120" s="22" t="n">
        <f aca="false">IF(G100&gt;0,G104/G100,0)</f>
        <v>0.446428571428571</v>
      </c>
      <c r="H120" s="22" t="n">
        <f aca="false">IF(H100&gt;0,H104/H100,0)</f>
        <v>0.446428571428571</v>
      </c>
      <c r="I120" s="22" t="n">
        <f aca="false">IF(I100&gt;0,I104/I100,0)</f>
        <v>0.446428571428571</v>
      </c>
      <c r="J120" s="22" t="n">
        <f aca="false">IF(J100&gt;0,J104/J100,0)</f>
        <v>0.446428571428571</v>
      </c>
      <c r="K120" s="22" t="n">
        <f aca="false">IF(K100&gt;0,K104/K100,0)</f>
        <v>0.446428571428571</v>
      </c>
      <c r="L120" s="22" t="n">
        <f aca="false">IF(L100&gt;0,L104/L100,0)</f>
        <v>0.446428571428571</v>
      </c>
      <c r="M120" s="22" t="n">
        <f aca="false">IF(M100&gt;0,M104/M100,0)</f>
        <v>0.446428571428571</v>
      </c>
      <c r="N120" s="22" t="n">
        <f aca="false">IF(N100&gt;0,N104/N100,0)</f>
        <v>0.446428571428571</v>
      </c>
      <c r="O120" s="22" t="n">
        <f aca="false">IF(O100&gt;0,O104/O100,0)</f>
        <v>0.446428571428571</v>
      </c>
      <c r="P120" s="22" t="n">
        <f aca="false">IF(P100&gt;0,P104/P100,0)</f>
        <v>0.446428571428571</v>
      </c>
      <c r="Q120" s="22" t="n">
        <f aca="false">IF(Q100&gt;0,Q104/Q100,0)</f>
        <v>0.446428571428571</v>
      </c>
      <c r="R120" s="22" t="n">
        <f aca="false">IF(R100&gt;0,R104/R100,0)</f>
        <v>0.446428571428571</v>
      </c>
      <c r="S120" s="22" t="n">
        <f aca="false">IF(S100&gt;0,S104/S100,0)</f>
        <v>0.446428571428571</v>
      </c>
      <c r="T120" s="22" t="n">
        <f aca="false">IF(T100&gt;0,T104/T100,0)</f>
        <v>0.446428571428571</v>
      </c>
      <c r="U120" s="22" t="n">
        <f aca="false">IF(U100&gt;0,U104/U100,0)</f>
        <v>0.446428571428571</v>
      </c>
      <c r="V120" s="22" t="n">
        <f aca="false">IF(V100&gt;0,V104/V100,0)</f>
        <v>0.446428571428571</v>
      </c>
      <c r="W120" s="22" t="n">
        <f aca="false">IF(W100&gt;0,W104/W100,0)</f>
        <v>0.446428571428571</v>
      </c>
      <c r="X120" s="22" t="n">
        <f aca="false">IF(X100&gt;0,X104/X100,0)</f>
        <v>0.446428571428571</v>
      </c>
      <c r="Y120" s="22" t="n">
        <f aca="false">IF(Y100&gt;0,Y104/Y100,0)</f>
        <v>0</v>
      </c>
      <c r="Z120" s="22" t="n">
        <f aca="false">IF(Z100&gt;0,Z104/Z100,0)</f>
        <v>0</v>
      </c>
      <c r="AA120" s="22" t="n">
        <f aca="false">IF(AA100&gt;0,AA104/AA100,0)</f>
        <v>0</v>
      </c>
      <c r="AB120" s="22" t="n">
        <f aca="false">IF(AB100&gt;0,AB104/AB100,0)</f>
        <v>0</v>
      </c>
      <c r="AC120" s="22" t="n">
        <f aca="false">IF(AC100&gt;0,AC104/AC100,0)</f>
        <v>0</v>
      </c>
      <c r="AD120" s="22" t="n">
        <f aca="false">IF(AD100&gt;0,AD104/AD100,0)</f>
        <v>0</v>
      </c>
      <c r="AE120" s="22" t="n">
        <f aca="false">IF(AE100&gt;0,AE104/AE100,0)</f>
        <v>0</v>
      </c>
      <c r="AF120" s="22" t="n">
        <f aca="false">IF(AF100&gt;0,AF104/AF100,0)</f>
        <v>0</v>
      </c>
      <c r="AG120" s="22" t="n">
        <f aca="false">IF(AG100&gt;0,AG104/AG100,0)</f>
        <v>0</v>
      </c>
      <c r="AH120" s="22" t="n">
        <f aca="false">IF(AH100&gt;0,AH104/AH100,0)</f>
        <v>0</v>
      </c>
      <c r="AI120" s="22" t="n">
        <f aca="false">IF(AI100&gt;0,AI104/AI100,0)</f>
        <v>0</v>
      </c>
    </row>
    <row r="121" customFormat="false" ht="15" hidden="false" customHeight="false" outlineLevel="0" collapsed="false">
      <c r="B121" s="2" t="s">
        <v>186</v>
      </c>
      <c r="D121" s="14" t="n">
        <f aca="false">D112+D113+D114+D115+D116+D117</f>
        <v>606832502.469692</v>
      </c>
      <c r="E121" s="14" t="n">
        <f aca="false">E112+E113+E114+E115+E116+E117</f>
        <v>622003315.031434</v>
      </c>
      <c r="F121" s="14" t="n">
        <f aca="false">F112+F113+F114+F115+F116+F117</f>
        <v>727606969.335791</v>
      </c>
      <c r="G121" s="14" t="n">
        <f aca="false">G112+G113+G114+G115+G116+G117</f>
        <v>745797143.569186</v>
      </c>
      <c r="H121" s="14" t="n">
        <f aca="false">H112+H113+H114+H115+H116+H117</f>
        <v>764442072.158415</v>
      </c>
      <c r="I121" s="14" t="n">
        <f aca="false">I112+I113+I114+I115+I116+I117</f>
        <v>783553123.962376</v>
      </c>
      <c r="J121" s="14" t="n">
        <f aca="false">J112+J113+J114+J115+J116+J117</f>
        <v>803141952.061435</v>
      </c>
      <c r="K121" s="14" t="n">
        <f aca="false">K112+K113+K114+K115+K116+K117</f>
        <v>823220500.862971</v>
      </c>
      <c r="L121" s="14" t="n">
        <f aca="false">L112+L113+L114+L115+L116+L117</f>
        <v>843801013.384545</v>
      </c>
      <c r="M121" s="14" t="n">
        <f aca="false">M112+M113+M114+M115+M116+M117</f>
        <v>757850641.295073</v>
      </c>
      <c r="N121" s="14" t="n">
        <f aca="false">N112+N113+N114+N115+N116+N117</f>
        <v>776796907.32745</v>
      </c>
      <c r="O121" s="14" t="n">
        <f aca="false">O112+O113+O114+O115+O116+O117</f>
        <v>796216830.010636</v>
      </c>
      <c r="P121" s="14" t="n">
        <f aca="false">P112+P113+P114+P115+P116+P117</f>
        <v>816122250.760902</v>
      </c>
      <c r="Q121" s="14" t="n">
        <f aca="false">Q112+Q113+Q114+Q115+Q116+Q117</f>
        <v>836525307.029924</v>
      </c>
      <c r="R121" s="14" t="n">
        <f aca="false">R112+R113+R114+R115+R116+R117</f>
        <v>857438439.705672</v>
      </c>
      <c r="S121" s="14" t="n">
        <f aca="false">S112+S113+S114+S115+S116+S117</f>
        <v>878874400.698314</v>
      </c>
      <c r="T121" s="14" t="n">
        <f aca="false">T112+T113+T114+T115+T116+T117</f>
        <v>900846260.715772</v>
      </c>
      <c r="U121" s="14" t="n">
        <f aca="false">U112+U113+U114+U115+U116+U117</f>
        <v>923367417.233666</v>
      </c>
      <c r="V121" s="14" t="n">
        <f aca="false">V112+V113+V114+V115+V116+V117</f>
        <v>946451602.664508</v>
      </c>
      <c r="W121" s="14" t="n">
        <f aca="false">W112+W113+W114+W115+W116+W117</f>
        <v>970112892.73112</v>
      </c>
      <c r="X121" s="14" t="n">
        <f aca="false">X112+X113+X114+X115+X116+X117</f>
        <v>994365715.049398</v>
      </c>
      <c r="Y121" s="14" t="n">
        <f aca="false">Y112+Y113+Y114+Y115+Y116+Y117</f>
        <v>1019224857.92563</v>
      </c>
      <c r="Z121" s="14" t="n">
        <f aca="false">Z112+Z113+Z114+Z115+Z116+Z117</f>
        <v>1044705479.37377</v>
      </c>
      <c r="AA121" s="14" t="n">
        <f aca="false">AA112+AA113+AA114+AA115+AA116+AA117</f>
        <v>1070823116.35812</v>
      </c>
      <c r="AB121" s="14" t="n">
        <f aca="false">AB112+AB113+AB114+AB115+AB116+AB117</f>
        <v>1097593694.26707</v>
      </c>
      <c r="AC121" s="14" t="n">
        <f aca="false">AC112+AC113+AC114+AC115+AC116+AC117</f>
        <v>1125033536.62375</v>
      </c>
      <c r="AD121" s="14" t="n">
        <f aca="false">AD112+AD113+AD114+AD115+AD116+AD117</f>
        <v>1153159375.03934</v>
      </c>
      <c r="AE121" s="14" t="n">
        <f aca="false">AE112+AE113+AE114+AE115+AE116+AE117</f>
        <v>1181988359.41532</v>
      </c>
      <c r="AF121" s="14" t="n">
        <f aca="false">AF112+AF113+AF114+AF115+AF116+AF117</f>
        <v>1211538068.40071</v>
      </c>
      <c r="AG121" s="14" t="n">
        <f aca="false">AG112+AG113+AG114+AG115+AG116+AG117</f>
        <v>1241826520.11073</v>
      </c>
      <c r="AH121" s="14" t="n">
        <f aca="false">AH112+AH113+AH114+AH115+AH116+AH117</f>
        <v>581374942.60585</v>
      </c>
      <c r="AI121" s="14" t="n">
        <f aca="false">AI112+AI113+AI114+AI115+AI116+AI117</f>
        <v>595909316.170996</v>
      </c>
    </row>
    <row r="122" customFormat="false" ht="15" hidden="false" customHeight="false" outlineLevel="0" collapsed="false">
      <c r="B122" s="2" t="s">
        <v>187</v>
      </c>
      <c r="D122" s="14" t="n">
        <f aca="false">D106-D121*D120</f>
        <v>0</v>
      </c>
      <c r="E122" s="14" t="n">
        <f aca="false">E106-E121*E120</f>
        <v>367055948.646681</v>
      </c>
      <c r="F122" s="14" t="n">
        <f aca="false">F106-F121*F120</f>
        <v>332806180.11795</v>
      </c>
      <c r="G122" s="14" t="n">
        <f aca="false">G106-G121*G120</f>
        <v>337838181.020899</v>
      </c>
      <c r="H122" s="14" t="n">
        <f aca="false">H106-H121*H120</f>
        <v>342930218.874422</v>
      </c>
      <c r="I122" s="14" t="n">
        <f aca="false">I106-I121*I120</f>
        <v>348082479.340842</v>
      </c>
      <c r="J122" s="14" t="n">
        <f aca="false">J106-J121*J120</f>
        <v>353295126.418815</v>
      </c>
      <c r="K122" s="14" t="n">
        <f aca="false">K106-K121*K120</f>
        <v>358568301.375625</v>
      </c>
      <c r="L122" s="14" t="n">
        <f aca="false">L106-L121*L120</f>
        <v>363902121.642283</v>
      </c>
      <c r="M122" s="14" t="n">
        <f aca="false">M106-M121*M120</f>
        <v>417084803.520291</v>
      </c>
      <c r="N122" s="14" t="n">
        <f aca="false">N106-N121*N120</f>
        <v>423734868.694948</v>
      </c>
      <c r="O122" s="14" t="n">
        <f aca="false">O106-O121*O120</f>
        <v>430475644.400706</v>
      </c>
      <c r="P122" s="14" t="n">
        <f aca="false">P106-P121*P120</f>
        <v>437307887.578875</v>
      </c>
      <c r="Q122" s="14" t="n">
        <f aca="false">Q106-Q121*Q120</f>
        <v>444232343.877861</v>
      </c>
      <c r="R122" s="14" t="n">
        <f aca="false">R106-R121*R120</f>
        <v>451249746.766512</v>
      </c>
      <c r="S122" s="14" t="n">
        <f aca="false">S106-S121*S120</f>
        <v>458360816.613214</v>
      </c>
      <c r="T122" s="14" t="n">
        <f aca="false">T106-T121*T120</f>
        <v>465566259.729634</v>
      </c>
      <c r="U122" s="14" t="n">
        <f aca="false">U106-U121*U120</f>
        <v>472866767.377986</v>
      </c>
      <c r="V122" s="14" t="n">
        <f aca="false">V106-V121*V120</f>
        <v>480263014.740649</v>
      </c>
      <c r="W122" s="14" t="n">
        <f aca="false">W106-W121*W120</f>
        <v>487755659.850943</v>
      </c>
      <c r="X122" s="14" t="n">
        <f aca="false">X106-X121*X120</f>
        <v>495345342.48383</v>
      </c>
      <c r="Y122" s="14" t="n">
        <f aca="false">Y106-Y121*Y120</f>
        <v>0</v>
      </c>
      <c r="Z122" s="14" t="n">
        <f aca="false">Z106-Z121*Z120</f>
        <v>0</v>
      </c>
      <c r="AA122" s="14" t="n">
        <f aca="false">AA106-AA121*AA120</f>
        <v>0</v>
      </c>
      <c r="AB122" s="14" t="n">
        <f aca="false">AB106-AB121*AB120</f>
        <v>0</v>
      </c>
      <c r="AC122" s="14" t="n">
        <f aca="false">AC106-AC121*AC120</f>
        <v>0</v>
      </c>
      <c r="AD122" s="14" t="n">
        <f aca="false">AD106-AD121*AD120</f>
        <v>0</v>
      </c>
      <c r="AE122" s="14" t="n">
        <f aca="false">AE106-AE121*AE120</f>
        <v>0</v>
      </c>
      <c r="AF122" s="14" t="n">
        <f aca="false">AF106-AF121*AF120</f>
        <v>0</v>
      </c>
      <c r="AG122" s="14" t="n">
        <f aca="false">AG106-AG121*AG120</f>
        <v>0</v>
      </c>
      <c r="AH122" s="14" t="n">
        <f aca="false">AH106-AH121*AH120</f>
        <v>0</v>
      </c>
      <c r="AI122" s="14" t="n">
        <f aca="false">AI106-AI121*AI120</f>
        <v>0</v>
      </c>
    </row>
    <row r="123" customFormat="false" ht="15" hidden="false" customHeight="false" outlineLevel="0" collapsed="false">
      <c r="B123" s="2" t="s">
        <v>188</v>
      </c>
      <c r="D123" s="14" t="n">
        <f aca="false">D107+D111-D121*(1-D120)</f>
        <v>295797897.530308</v>
      </c>
      <c r="E123" s="14" t="n">
        <f aca="false">E107+E111-E121*(1-E120)</f>
        <v>165340544.321885</v>
      </c>
      <c r="F123" s="14" t="n">
        <f aca="false">F107+F111-F121*(1-F120)</f>
        <v>117074654.706258</v>
      </c>
      <c r="G123" s="14" t="n">
        <f aca="false">G107+G111-G121*(1-G120)</f>
        <v>117402235.653115</v>
      </c>
      <c r="H123" s="14" t="n">
        <f aca="false">H107+H111-H121*(1-H120)</f>
        <v>117686020.415227</v>
      </c>
      <c r="I123" s="14" t="n">
        <f aca="false">I107+I111-I121*(1-I120)</f>
        <v>117923874.373807</v>
      </c>
      <c r="J123" s="14" t="n">
        <f aca="false">J107+J111-J121*(1-J120)</f>
        <v>118113588.750316</v>
      </c>
      <c r="K123" s="14" t="n">
        <f aca="false">K107+K111-K121*(1-K120)</f>
        <v>118252878.336581</v>
      </c>
      <c r="L123" s="14" t="n">
        <f aca="false">L107+L111-L121*(1-L120)</f>
        <v>118339379.159853</v>
      </c>
      <c r="M123" s="14" t="n">
        <f aca="false">M107+M111-M121*(1-M120)</f>
        <v>177627919.655051</v>
      </c>
      <c r="N123" s="14" t="n">
        <f aca="false">N107+N111-N121*(1-N120)</f>
        <v>179082855.737424</v>
      </c>
      <c r="O123" s="14" t="n">
        <f aca="false">O107+O111-O121*(1-O120)</f>
        <v>180514449.983677</v>
      </c>
      <c r="P123" s="14" t="n">
        <f aca="false">P107+P111-P121*(1-P120)</f>
        <v>181920924.543143</v>
      </c>
      <c r="Q123" s="14" t="n">
        <f aca="false">Q107+Q111-Q121*(1-Q120)</f>
        <v>183300433.232793</v>
      </c>
      <c r="R123" s="14" t="n">
        <f aca="false">R107+R111-R121*(1-R120)</f>
        <v>184651059.351205</v>
      </c>
      <c r="S123" s="14" t="n">
        <f aca="false">S107+S111-S121*(1-S120)</f>
        <v>185970813.428329</v>
      </c>
      <c r="T123" s="14" t="n">
        <f aca="false">T107+T111-T121*(1-T120)</f>
        <v>187257630.909249</v>
      </c>
      <c r="U123" s="14" t="n">
        <f aca="false">U107+U111-U121*(1-U120)</f>
        <v>188509369.770096</v>
      </c>
      <c r="V123" s="14" t="n">
        <f aca="false">V107+V111-V121*(1-V120)</f>
        <v>189723808.064226</v>
      </c>
      <c r="W123" s="14" t="n">
        <f aca="false">W107+W111-W121*(1-W120)</f>
        <v>190898641.396707</v>
      </c>
      <c r="X123" s="14" t="n">
        <f aca="false">X107+X111-X121*(1-X120)</f>
        <v>192031480.325118</v>
      </c>
      <c r="Y123" s="14" t="n">
        <f aca="false">Y107+Y111-Y121*(1-Y120)</f>
        <v>348861660.333486</v>
      </c>
      <c r="Z123" s="14" t="n">
        <f aca="false">Z107+Z111-Z121*(1-Z120)</f>
        <v>350742769.250527</v>
      </c>
      <c r="AA123" s="14" t="n">
        <f aca="false">AA107+AA111-AA121*(1-AA120)</f>
        <v>352534097.238669</v>
      </c>
      <c r="AB123" s="14" t="n">
        <f aca="false">AB107+AB111-AB121*(1-AB120)</f>
        <v>354230663.601652</v>
      </c>
      <c r="AC123" s="14" t="n">
        <f aca="false">AC107+AC111-AC121*(1-AC120)</f>
        <v>355827308.40235</v>
      </c>
      <c r="AD123" s="14" t="n">
        <f aca="false">AD107+AD111-AD121*(1-AD120)</f>
        <v>357318686.887279</v>
      </c>
      <c r="AE123" s="14" t="n">
        <f aca="false">AE107+AE111-AE121*(1-AE120)</f>
        <v>358699263.749828</v>
      </c>
      <c r="AF123" s="14" t="n">
        <f aca="false">AF107+AF111-AF121*(1-AF120)</f>
        <v>359963307.227747</v>
      </c>
      <c r="AG123" s="14" t="n">
        <f aca="false">AG107+AG111-AG121*(1-AG120)</f>
        <v>361104883.030299</v>
      </c>
      <c r="AH123" s="14" t="n">
        <f aca="false">AH107+AH111-AH121*(1-AH120)</f>
        <v>236120072.996073</v>
      </c>
      <c r="AI123" s="14" t="n">
        <f aca="false">AI107+AI111-AI121*(1-AI120)</f>
        <v>237935599.742965</v>
      </c>
    </row>
    <row r="124" customFormat="false" ht="15" hidden="false" customHeight="false" outlineLevel="0" collapsed="false">
      <c r="B124" s="2" t="s">
        <v>189</v>
      </c>
      <c r="D124" s="23" t="n">
        <f aca="false">1/(1+Inputs!$C$39)^(D$94-2026)</f>
        <v>0.930232558139535</v>
      </c>
      <c r="E124" s="23" t="n">
        <f aca="false">1/(1+Inputs!$C$39)^(E$94-2026)</f>
        <v>0.865332612222823</v>
      </c>
      <c r="F124" s="23" t="n">
        <f aca="false">1/(1+Inputs!$C$39)^(F$94-2026)</f>
        <v>0.804960569509603</v>
      </c>
      <c r="G124" s="23" t="n">
        <f aca="false">1/(1+Inputs!$C$39)^(G$94-2026)</f>
        <v>0.748800529776375</v>
      </c>
      <c r="H124" s="23" t="n">
        <f aca="false">1/(1+Inputs!$C$39)^(H$94-2026)</f>
        <v>0.696558632350116</v>
      </c>
      <c r="I124" s="23" t="n">
        <f aca="false">1/(1+Inputs!$C$39)^(I$94-2026)</f>
        <v>0.647961518465224</v>
      </c>
      <c r="J124" s="23" t="n">
        <f aca="false">1/(1+Inputs!$C$39)^(J$94-2026)</f>
        <v>0.602754900897883</v>
      </c>
      <c r="K124" s="23" t="n">
        <f aca="false">1/(1+Inputs!$C$39)^(K$94-2026)</f>
        <v>0.56070223339338</v>
      </c>
      <c r="L124" s="23" t="n">
        <f aca="false">1/(1+Inputs!$C$39)^(L$94-2026)</f>
        <v>0.521583472924074</v>
      </c>
      <c r="M124" s="23" t="n">
        <f aca="false">1/(1+Inputs!$C$39)^(M$94-2026)</f>
        <v>0.485193928301464</v>
      </c>
      <c r="N124" s="23" t="n">
        <f aca="false">1/(1+Inputs!$C$39)^(N$94-2026)</f>
        <v>0.451343189117641</v>
      </c>
      <c r="O124" s="23" t="n">
        <f aca="false">1/(1+Inputs!$C$39)^(O$94-2026)</f>
        <v>0.419854129411759</v>
      </c>
      <c r="P124" s="23" t="n">
        <f aca="false">1/(1+Inputs!$C$39)^(P$94-2026)</f>
        <v>0.390561980848148</v>
      </c>
      <c r="Q124" s="23" t="n">
        <f aca="false">1/(1+Inputs!$C$39)^(Q$94-2026)</f>
        <v>0.363313470556417</v>
      </c>
      <c r="R124" s="23" t="n">
        <f aca="false">1/(1+Inputs!$C$39)^(R$94-2026)</f>
        <v>0.337966019122248</v>
      </c>
      <c r="S124" s="23" t="n">
        <f aca="false">1/(1+Inputs!$C$39)^(S$94-2026)</f>
        <v>0.314386994532324</v>
      </c>
      <c r="T124" s="23" t="n">
        <f aca="false">1/(1+Inputs!$C$39)^(T$94-2026)</f>
        <v>0.292453018169604</v>
      </c>
      <c r="U124" s="23" t="n">
        <f aca="false">1/(1+Inputs!$C$39)^(U$94-2026)</f>
        <v>0.272049319227539</v>
      </c>
      <c r="V124" s="23" t="n">
        <f aca="false">1/(1+Inputs!$C$39)^(V$94-2026)</f>
        <v>0.253069134165152</v>
      </c>
      <c r="W124" s="23" t="n">
        <f aca="false">1/(1+Inputs!$C$39)^(W$94-2026)</f>
        <v>0.235413148060607</v>
      </c>
      <c r="X124" s="23" t="n">
        <f aca="false">1/(1+Inputs!$C$39)^(X$94-2026)</f>
        <v>0.218988974940099</v>
      </c>
      <c r="Y124" s="23" t="n">
        <f aca="false">1/(1+Inputs!$C$39)^(Y$94-2026)</f>
        <v>0.203710674362883</v>
      </c>
      <c r="Z124" s="23" t="n">
        <f aca="false">1/(1+Inputs!$C$39)^(Z$94-2026)</f>
        <v>0.189498301732914</v>
      </c>
      <c r="AA124" s="23" t="n">
        <f aca="false">1/(1+Inputs!$C$39)^(AA$94-2026)</f>
        <v>0.176277489984106</v>
      </c>
      <c r="AB124" s="23" t="n">
        <f aca="false">1/(1+Inputs!$C$39)^(AB$94-2026)</f>
        <v>0.163979060450332</v>
      </c>
      <c r="AC124" s="23" t="n">
        <f aca="false">1/(1+Inputs!$C$39)^(AC$94-2026)</f>
        <v>0.152538660884029</v>
      </c>
      <c r="AD124" s="23" t="n">
        <f aca="false">1/(1+Inputs!$C$39)^(AD$94-2026)</f>
        <v>0.14189642872933</v>
      </c>
      <c r="AE124" s="23" t="n">
        <f aca="false">1/(1+Inputs!$C$39)^(AE$94-2026)</f>
        <v>0.131996677887749</v>
      </c>
      <c r="AF124" s="23" t="n">
        <f aca="false">1/(1+Inputs!$C$39)^(AF$94-2026)</f>
        <v>0.12278760733744</v>
      </c>
      <c r="AG124" s="23" t="n">
        <f aca="false">1/(1+Inputs!$C$39)^(AG$94-2026)</f>
        <v>0.11422103008134</v>
      </c>
      <c r="AH124" s="23" t="n">
        <f aca="false">1/(1+Inputs!$C$39)^(AH$94-2026)</f>
        <v>0.106252121005898</v>
      </c>
      <c r="AI124" s="23" t="n">
        <f aca="false">1/(1+Inputs!$C$39)^(AI$94-2026)</f>
        <v>0.0988391823310676</v>
      </c>
    </row>
    <row r="125" customFormat="false" ht="15" hidden="false" customHeight="false" outlineLevel="0" collapsed="false">
      <c r="B125" s="2" t="s">
        <v>190</v>
      </c>
      <c r="D125" s="23" t="n">
        <f aca="false">1/(1+Inputs!$C$38)^(D$94-2026)</f>
        <v>0.909090909090909</v>
      </c>
      <c r="E125" s="23" t="n">
        <f aca="false">1/(1+Inputs!$C$38)^(E$94-2026)</f>
        <v>0.826446280991735</v>
      </c>
      <c r="F125" s="23" t="n">
        <f aca="false">1/(1+Inputs!$C$38)^(F$94-2026)</f>
        <v>0.751314800901578</v>
      </c>
      <c r="G125" s="23" t="n">
        <f aca="false">1/(1+Inputs!$C$38)^(G$94-2026)</f>
        <v>0.683013455365071</v>
      </c>
      <c r="H125" s="23" t="n">
        <f aca="false">1/(1+Inputs!$C$38)^(H$94-2026)</f>
        <v>0.620921323059155</v>
      </c>
      <c r="I125" s="23" t="n">
        <f aca="false">1/(1+Inputs!$C$38)^(I$94-2026)</f>
        <v>0.564473930053777</v>
      </c>
      <c r="J125" s="23" t="n">
        <f aca="false">1/(1+Inputs!$C$38)^(J$94-2026)</f>
        <v>0.513158118230707</v>
      </c>
      <c r="K125" s="23" t="n">
        <f aca="false">1/(1+Inputs!$C$38)^(K$94-2026)</f>
        <v>0.466507380209733</v>
      </c>
      <c r="L125" s="23" t="n">
        <f aca="false">1/(1+Inputs!$C$38)^(L$94-2026)</f>
        <v>0.424097618372485</v>
      </c>
      <c r="M125" s="23" t="n">
        <f aca="false">1/(1+Inputs!$C$38)^(M$94-2026)</f>
        <v>0.385543289429531</v>
      </c>
      <c r="N125" s="23" t="n">
        <f aca="false">1/(1+Inputs!$C$38)^(N$94-2026)</f>
        <v>0.350493899481392</v>
      </c>
      <c r="O125" s="23" t="n">
        <f aca="false">1/(1+Inputs!$C$38)^(O$94-2026)</f>
        <v>0.318630817710357</v>
      </c>
      <c r="P125" s="23" t="n">
        <f aca="false">1/(1+Inputs!$C$38)^(P$94-2026)</f>
        <v>0.289664379736688</v>
      </c>
      <c r="Q125" s="23" t="n">
        <f aca="false">1/(1+Inputs!$C$38)^(Q$94-2026)</f>
        <v>0.26333125430608</v>
      </c>
      <c r="R125" s="23" t="n">
        <f aca="false">1/(1+Inputs!$C$38)^(R$94-2026)</f>
        <v>0.239392049369163</v>
      </c>
      <c r="S125" s="23" t="n">
        <f aca="false">1/(1+Inputs!$C$38)^(S$94-2026)</f>
        <v>0.217629135790149</v>
      </c>
      <c r="T125" s="23" t="n">
        <f aca="false">1/(1+Inputs!$C$38)^(T$94-2026)</f>
        <v>0.197844668900135</v>
      </c>
      <c r="U125" s="23" t="n">
        <f aca="false">1/(1+Inputs!$C$38)^(U$94-2026)</f>
        <v>0.179858789909214</v>
      </c>
      <c r="V125" s="23" t="n">
        <f aca="false">1/(1+Inputs!$C$38)^(V$94-2026)</f>
        <v>0.163507990826558</v>
      </c>
      <c r="W125" s="23" t="n">
        <f aca="false">1/(1+Inputs!$C$38)^(W$94-2026)</f>
        <v>0.148643628024143</v>
      </c>
      <c r="X125" s="23" t="n">
        <f aca="false">1/(1+Inputs!$C$38)^(X$94-2026)</f>
        <v>0.135130570931039</v>
      </c>
      <c r="Y125" s="23" t="n">
        <f aca="false">1/(1+Inputs!$C$38)^(Y$94-2026)</f>
        <v>0.122845973573672</v>
      </c>
      <c r="Z125" s="23" t="n">
        <f aca="false">1/(1+Inputs!$C$38)^(Z$94-2026)</f>
        <v>0.111678157794247</v>
      </c>
      <c r="AA125" s="23" t="n">
        <f aca="false">1/(1+Inputs!$C$38)^(AA$94-2026)</f>
        <v>0.10152559799477</v>
      </c>
      <c r="AB125" s="23" t="n">
        <f aca="false">1/(1+Inputs!$C$38)^(AB$94-2026)</f>
        <v>0.092295998177064</v>
      </c>
      <c r="AC125" s="23" t="n">
        <f aca="false">1/(1+Inputs!$C$38)^(AC$94-2026)</f>
        <v>0.08390545288824</v>
      </c>
      <c r="AD125" s="23" t="n">
        <f aca="false">1/(1+Inputs!$C$38)^(AD$94-2026)</f>
        <v>0.0762776844438546</v>
      </c>
      <c r="AE125" s="23" t="n">
        <f aca="false">1/(1+Inputs!$C$38)^(AE$94-2026)</f>
        <v>0.0693433494944132</v>
      </c>
      <c r="AF125" s="23" t="n">
        <f aca="false">1/(1+Inputs!$C$38)^(AF$94-2026)</f>
        <v>0.0630394086312848</v>
      </c>
      <c r="AG125" s="23" t="n">
        <f aca="false">1/(1+Inputs!$C$38)^(AG$94-2026)</f>
        <v>0.057308553301168</v>
      </c>
      <c r="AH125" s="23" t="n">
        <f aca="false">1/(1+Inputs!$C$38)^(AH$94-2026)</f>
        <v>0.0520986848192436</v>
      </c>
      <c r="AI125" s="23" t="n">
        <f aca="false">1/(1+Inputs!$C$38)^(AI$94-2026)</f>
        <v>0.0473624407447669</v>
      </c>
    </row>
    <row r="126" customFormat="false" ht="15" hidden="false" customHeight="false" outlineLevel="0" collapsed="false">
      <c r="B126" s="2" t="s">
        <v>191</v>
      </c>
      <c r="C126" s="14" t="n">
        <f aca="false">-Inputs!$C$40</f>
        <v>-4400000000</v>
      </c>
      <c r="D126" s="14" t="n">
        <f aca="false">D119</f>
        <v>295797897.530308</v>
      </c>
      <c r="E126" s="14" t="n">
        <f aca="false">E119</f>
        <v>532396492.968566</v>
      </c>
      <c r="F126" s="14" t="n">
        <f aca="false">F119</f>
        <v>449880834.824209</v>
      </c>
      <c r="G126" s="14" t="n">
        <f aca="false">G119</f>
        <v>455240416.674014</v>
      </c>
      <c r="H126" s="14" t="n">
        <f aca="false">H119</f>
        <v>460616239.289649</v>
      </c>
      <c r="I126" s="14" t="n">
        <f aca="false">I119</f>
        <v>466006353.71465</v>
      </c>
      <c r="J126" s="14" t="n">
        <f aca="false">J119</f>
        <v>471408715.169131</v>
      </c>
      <c r="K126" s="14" t="n">
        <f aca="false">K119</f>
        <v>476821179.712206</v>
      </c>
      <c r="L126" s="14" t="n">
        <f aca="false">L119</f>
        <v>482241500.802136</v>
      </c>
      <c r="M126" s="14" t="n">
        <f aca="false">M119</f>
        <v>594712723.175342</v>
      </c>
      <c r="N126" s="14" t="n">
        <f aca="false">N119</f>
        <v>602817724.432373</v>
      </c>
      <c r="O126" s="14" t="n">
        <f aca="false">O119</f>
        <v>610990094.384383</v>
      </c>
      <c r="P126" s="14" t="n">
        <f aca="false">P119</f>
        <v>619228812.122018</v>
      </c>
      <c r="Q126" s="14" t="n">
        <f aca="false">Q119</f>
        <v>627532777.110654</v>
      </c>
      <c r="R126" s="14" t="n">
        <f aca="false">R119</f>
        <v>635900806.117717</v>
      </c>
      <c r="S126" s="14" t="n">
        <f aca="false">S119</f>
        <v>644331630.041543</v>
      </c>
      <c r="T126" s="14" t="n">
        <f aca="false">T119</f>
        <v>652823890.638883</v>
      </c>
      <c r="U126" s="14" t="n">
        <f aca="false">U119</f>
        <v>661376137.148082</v>
      </c>
      <c r="V126" s="14" t="n">
        <f aca="false">V119</f>
        <v>669986822.804875</v>
      </c>
      <c r="W126" s="14" t="n">
        <f aca="false">W119</f>
        <v>678654301.24765</v>
      </c>
      <c r="X126" s="14" t="n">
        <f aca="false">X119</f>
        <v>687376822.808948</v>
      </c>
      <c r="Y126" s="14" t="n">
        <f aca="false">Y119</f>
        <v>348861660.333486</v>
      </c>
      <c r="Z126" s="14" t="n">
        <f aca="false">Z119</f>
        <v>350742769.250528</v>
      </c>
      <c r="AA126" s="14" t="n">
        <f aca="false">AA119</f>
        <v>352534097.238669</v>
      </c>
      <c r="AB126" s="14" t="n">
        <f aca="false">AB119</f>
        <v>354230663.601652</v>
      </c>
      <c r="AC126" s="14" t="n">
        <f aca="false">AC119</f>
        <v>355827308.40235</v>
      </c>
      <c r="AD126" s="14" t="n">
        <f aca="false">AD119</f>
        <v>357318686.887278</v>
      </c>
      <c r="AE126" s="14" t="n">
        <f aca="false">AE119</f>
        <v>358699263.749828</v>
      </c>
      <c r="AF126" s="14" t="n">
        <f aca="false">AF119</f>
        <v>359963307.227747</v>
      </c>
      <c r="AG126" s="14" t="n">
        <f aca="false">AG119</f>
        <v>361104883.030299</v>
      </c>
      <c r="AH126" s="14" t="n">
        <f aca="false">AH119</f>
        <v>236120072.996073</v>
      </c>
      <c r="AI126" s="14" t="n">
        <f aca="false">AI119</f>
        <v>237935599.742965</v>
      </c>
    </row>
    <row r="128" customFormat="false" ht="15" hidden="false" customHeight="false" outlineLevel="0" collapsed="false">
      <c r="B128" s="3" t="s">
        <v>192</v>
      </c>
      <c r="D128" s="24" t="n">
        <f aca="false">SUMPRODUCT(D122:AI122,D124:AI124)+SUMPRODUCT(D123:AI123,D125:AI125)</f>
        <v>5428974069.76365</v>
      </c>
    </row>
    <row r="129" customFormat="false" ht="15" hidden="false" customHeight="false" outlineLevel="0" collapsed="false">
      <c r="B129" s="3" t="s">
        <v>193</v>
      </c>
      <c r="D129" s="25" t="n">
        <f aca="false">IFERROR(IRR(C126:AI126),IFERROR(IRR(C126:AI126,-0.2),"n.m."))</f>
        <v>0.107539867034643</v>
      </c>
    </row>
    <row r="130" customFormat="false" ht="15" hidden="false" customHeight="false" outlineLevel="0" collapsed="false">
      <c r="B130" s="2" t="s">
        <v>194</v>
      </c>
      <c r="D130" s="14" t="n">
        <f aca="false">SUMPRODUCT(D119:AI119,D125:AI125)</f>
        <v>4698963160.38886</v>
      </c>
    </row>
    <row r="133" customFormat="false" ht="15" hidden="false" customHeight="false" outlineLevel="0" collapsed="false">
      <c r="B133" s="3" t="s">
        <v>197</v>
      </c>
    </row>
    <row r="134" customFormat="false" ht="15" hidden="false" customHeight="false" outlineLevel="0" collapsed="false">
      <c r="B134" s="2" t="s">
        <v>160</v>
      </c>
      <c r="D134" s="6" t="n">
        <v>1</v>
      </c>
      <c r="E134" s="6" t="n">
        <v>1</v>
      </c>
      <c r="F134" s="6" t="n">
        <v>1</v>
      </c>
      <c r="G134" s="6" t="n">
        <v>1</v>
      </c>
    </row>
    <row r="135" customFormat="false" ht="15" hidden="false" customHeight="false" outlineLevel="0" collapsed="false">
      <c r="B135" s="2" t="s">
        <v>161</v>
      </c>
      <c r="D135" s="15" t="n">
        <f aca="false">IF($D$134=1,Inputs!$C$10,Inputs!$C$8)</f>
        <v>2056</v>
      </c>
      <c r="E135" s="15" t="n">
        <f aca="false">IF($D$134=1,Inputs!$C$11,Inputs!$C$9)</f>
        <v>2058</v>
      </c>
      <c r="F135" s="15" t="n">
        <f aca="false">MAX(D135:E135)</f>
        <v>2058</v>
      </c>
    </row>
    <row r="137" customFormat="false" ht="15" hidden="false" customHeight="false" outlineLevel="0" collapsed="false">
      <c r="B137" s="2" t="s">
        <v>149</v>
      </c>
      <c r="C137" s="15" t="n">
        <v>2026</v>
      </c>
      <c r="D137" s="15" t="n">
        <v>2027</v>
      </c>
      <c r="E137" s="15" t="n">
        <v>2028</v>
      </c>
      <c r="F137" s="15" t="n">
        <v>2029</v>
      </c>
      <c r="G137" s="15" t="n">
        <v>2030</v>
      </c>
      <c r="H137" s="15" t="n">
        <v>2031</v>
      </c>
      <c r="I137" s="15" t="n">
        <v>2032</v>
      </c>
      <c r="J137" s="15" t="n">
        <v>2033</v>
      </c>
      <c r="K137" s="15" t="n">
        <v>2034</v>
      </c>
      <c r="L137" s="15" t="n">
        <v>2035</v>
      </c>
      <c r="M137" s="15" t="n">
        <v>2036</v>
      </c>
      <c r="N137" s="15" t="n">
        <v>2037</v>
      </c>
      <c r="O137" s="15" t="n">
        <v>2038</v>
      </c>
      <c r="P137" s="15" t="n">
        <v>2039</v>
      </c>
      <c r="Q137" s="15" t="n">
        <v>2040</v>
      </c>
      <c r="R137" s="15" t="n">
        <v>2041</v>
      </c>
      <c r="S137" s="15" t="n">
        <v>2042</v>
      </c>
      <c r="T137" s="15" t="n">
        <v>2043</v>
      </c>
      <c r="U137" s="15" t="n">
        <v>2044</v>
      </c>
      <c r="V137" s="15" t="n">
        <v>2045</v>
      </c>
      <c r="W137" s="15" t="n">
        <v>2046</v>
      </c>
      <c r="X137" s="15" t="n">
        <v>2047</v>
      </c>
      <c r="Y137" s="15" t="n">
        <v>2048</v>
      </c>
      <c r="Z137" s="15" t="n">
        <v>2049</v>
      </c>
      <c r="AA137" s="15" t="n">
        <v>2050</v>
      </c>
      <c r="AB137" s="15" t="n">
        <v>2051</v>
      </c>
      <c r="AC137" s="15" t="n">
        <v>2052</v>
      </c>
      <c r="AD137" s="15" t="n">
        <v>2053</v>
      </c>
      <c r="AE137" s="15" t="n">
        <v>2054</v>
      </c>
      <c r="AF137" s="15" t="n">
        <v>2055</v>
      </c>
      <c r="AG137" s="15" t="n">
        <v>2056</v>
      </c>
      <c r="AH137" s="15" t="n">
        <v>2057</v>
      </c>
      <c r="AI137" s="15" t="n">
        <v>2058</v>
      </c>
    </row>
    <row r="138" customFormat="false" ht="15" hidden="false" customHeight="false" outlineLevel="0" collapsed="false">
      <c r="B138" s="2" t="s">
        <v>162</v>
      </c>
      <c r="D138" s="14" t="n">
        <f aca="false">IF(D$137&lt;=$D$135,1,0)</f>
        <v>1</v>
      </c>
      <c r="E138" s="14" t="n">
        <f aca="false">IF(E$137&lt;=$D$135,1,0)</f>
        <v>1</v>
      </c>
      <c r="F138" s="14" t="n">
        <f aca="false">IF(F$137&lt;=$D$135,1,0)</f>
        <v>1</v>
      </c>
      <c r="G138" s="14" t="n">
        <f aca="false">IF(G$137&lt;=$D$135,1,0)</f>
        <v>1</v>
      </c>
      <c r="H138" s="14" t="n">
        <f aca="false">IF(H$137&lt;=$D$135,1,0)</f>
        <v>1</v>
      </c>
      <c r="I138" s="14" t="n">
        <f aca="false">IF(I$137&lt;=$D$135,1,0)</f>
        <v>1</v>
      </c>
      <c r="J138" s="14" t="n">
        <f aca="false">IF(J$137&lt;=$D$135,1,0)</f>
        <v>1</v>
      </c>
      <c r="K138" s="14" t="n">
        <f aca="false">IF(K$137&lt;=$D$135,1,0)</f>
        <v>1</v>
      </c>
      <c r="L138" s="14" t="n">
        <f aca="false">IF(L$137&lt;=$D$135,1,0)</f>
        <v>1</v>
      </c>
      <c r="M138" s="14" t="n">
        <f aca="false">IF(M$137&lt;=$D$135,1,0)</f>
        <v>1</v>
      </c>
      <c r="N138" s="14" t="n">
        <f aca="false">IF(N$137&lt;=$D$135,1,0)</f>
        <v>1</v>
      </c>
      <c r="O138" s="14" t="n">
        <f aca="false">IF(O$137&lt;=$D$135,1,0)</f>
        <v>1</v>
      </c>
      <c r="P138" s="14" t="n">
        <f aca="false">IF(P$137&lt;=$D$135,1,0)</f>
        <v>1</v>
      </c>
      <c r="Q138" s="14" t="n">
        <f aca="false">IF(Q$137&lt;=$D$135,1,0)</f>
        <v>1</v>
      </c>
      <c r="R138" s="14" t="n">
        <f aca="false">IF(R$137&lt;=$D$135,1,0)</f>
        <v>1</v>
      </c>
      <c r="S138" s="14" t="n">
        <f aca="false">IF(S$137&lt;=$D$135,1,0)</f>
        <v>1</v>
      </c>
      <c r="T138" s="14" t="n">
        <f aca="false">IF(T$137&lt;=$D$135,1,0)</f>
        <v>1</v>
      </c>
      <c r="U138" s="14" t="n">
        <f aca="false">IF(U$137&lt;=$D$135,1,0)</f>
        <v>1</v>
      </c>
      <c r="V138" s="14" t="n">
        <f aca="false">IF(V$137&lt;=$D$135,1,0)</f>
        <v>1</v>
      </c>
      <c r="W138" s="14" t="n">
        <f aca="false">IF(W$137&lt;=$D$135,1,0)</f>
        <v>1</v>
      </c>
      <c r="X138" s="14" t="n">
        <f aca="false">IF(X$137&lt;=$D$135,1,0)</f>
        <v>1</v>
      </c>
      <c r="Y138" s="14" t="n">
        <f aca="false">IF(Y$137&lt;=$D$135,1,0)</f>
        <v>1</v>
      </c>
      <c r="Z138" s="14" t="n">
        <f aca="false">IF(Z$137&lt;=$D$135,1,0)</f>
        <v>1</v>
      </c>
      <c r="AA138" s="14" t="n">
        <f aca="false">IF(AA$137&lt;=$D$135,1,0)</f>
        <v>1</v>
      </c>
      <c r="AB138" s="14" t="n">
        <f aca="false">IF(AB$137&lt;=$D$135,1,0)</f>
        <v>1</v>
      </c>
      <c r="AC138" s="14" t="n">
        <f aca="false">IF(AC$137&lt;=$D$135,1,0)</f>
        <v>1</v>
      </c>
      <c r="AD138" s="14" t="n">
        <f aca="false">IF(AD$137&lt;=$D$135,1,0)</f>
        <v>1</v>
      </c>
      <c r="AE138" s="14" t="n">
        <f aca="false">IF(AE$137&lt;=$D$135,1,0)</f>
        <v>1</v>
      </c>
      <c r="AF138" s="14" t="n">
        <f aca="false">IF(AF$137&lt;=$D$135,1,0)</f>
        <v>1</v>
      </c>
      <c r="AG138" s="14" t="n">
        <f aca="false">IF(AG$137&lt;=$D$135,1,0)</f>
        <v>1</v>
      </c>
      <c r="AH138" s="14" t="n">
        <f aca="false">IF(AH$137&lt;=$D$135,1,0)</f>
        <v>0</v>
      </c>
      <c r="AI138" s="14" t="n">
        <f aca="false">IF(AI$137&lt;=$D$135,1,0)</f>
        <v>0</v>
      </c>
    </row>
    <row r="139" customFormat="false" ht="15" hidden="false" customHeight="false" outlineLevel="0" collapsed="false">
      <c r="B139" s="2" t="s">
        <v>163</v>
      </c>
      <c r="D139" s="14" t="n">
        <f aca="false">IF(D$137&lt;=$E$135,1,0)</f>
        <v>1</v>
      </c>
      <c r="E139" s="14" t="n">
        <f aca="false">IF(E$137&lt;=$E$135,1,0)</f>
        <v>1</v>
      </c>
      <c r="F139" s="14" t="n">
        <f aca="false">IF(F$137&lt;=$E$135,1,0)</f>
        <v>1</v>
      </c>
      <c r="G139" s="14" t="n">
        <f aca="false">IF(G$137&lt;=$E$135,1,0)</f>
        <v>1</v>
      </c>
      <c r="H139" s="14" t="n">
        <f aca="false">IF(H$137&lt;=$E$135,1,0)</f>
        <v>1</v>
      </c>
      <c r="I139" s="14" t="n">
        <f aca="false">IF(I$137&lt;=$E$135,1,0)</f>
        <v>1</v>
      </c>
      <c r="J139" s="14" t="n">
        <f aca="false">IF(J$137&lt;=$E$135,1,0)</f>
        <v>1</v>
      </c>
      <c r="K139" s="14" t="n">
        <f aca="false">IF(K$137&lt;=$E$135,1,0)</f>
        <v>1</v>
      </c>
      <c r="L139" s="14" t="n">
        <f aca="false">IF(L$137&lt;=$E$135,1,0)</f>
        <v>1</v>
      </c>
      <c r="M139" s="14" t="n">
        <f aca="false">IF(M$137&lt;=$E$135,1,0)</f>
        <v>1</v>
      </c>
      <c r="N139" s="14" t="n">
        <f aca="false">IF(N$137&lt;=$E$135,1,0)</f>
        <v>1</v>
      </c>
      <c r="O139" s="14" t="n">
        <f aca="false">IF(O$137&lt;=$E$135,1,0)</f>
        <v>1</v>
      </c>
      <c r="P139" s="14" t="n">
        <f aca="false">IF(P$137&lt;=$E$135,1,0)</f>
        <v>1</v>
      </c>
      <c r="Q139" s="14" t="n">
        <f aca="false">IF(Q$137&lt;=$E$135,1,0)</f>
        <v>1</v>
      </c>
      <c r="R139" s="14" t="n">
        <f aca="false">IF(R$137&lt;=$E$135,1,0)</f>
        <v>1</v>
      </c>
      <c r="S139" s="14" t="n">
        <f aca="false">IF(S$137&lt;=$E$135,1,0)</f>
        <v>1</v>
      </c>
      <c r="T139" s="14" t="n">
        <f aca="false">IF(T$137&lt;=$E$135,1,0)</f>
        <v>1</v>
      </c>
      <c r="U139" s="14" t="n">
        <f aca="false">IF(U$137&lt;=$E$135,1,0)</f>
        <v>1</v>
      </c>
      <c r="V139" s="14" t="n">
        <f aca="false">IF(V$137&lt;=$E$135,1,0)</f>
        <v>1</v>
      </c>
      <c r="W139" s="14" t="n">
        <f aca="false">IF(W$137&lt;=$E$135,1,0)</f>
        <v>1</v>
      </c>
      <c r="X139" s="14" t="n">
        <f aca="false">IF(X$137&lt;=$E$135,1,0)</f>
        <v>1</v>
      </c>
      <c r="Y139" s="14" t="n">
        <f aca="false">IF(Y$137&lt;=$E$135,1,0)</f>
        <v>1</v>
      </c>
      <c r="Z139" s="14" t="n">
        <f aca="false">IF(Z$137&lt;=$E$135,1,0)</f>
        <v>1</v>
      </c>
      <c r="AA139" s="14" t="n">
        <f aca="false">IF(AA$137&lt;=$E$135,1,0)</f>
        <v>1</v>
      </c>
      <c r="AB139" s="14" t="n">
        <f aca="false">IF(AB$137&lt;=$E$135,1,0)</f>
        <v>1</v>
      </c>
      <c r="AC139" s="14" t="n">
        <f aca="false">IF(AC$137&lt;=$E$135,1,0)</f>
        <v>1</v>
      </c>
      <c r="AD139" s="14" t="n">
        <f aca="false">IF(AD$137&lt;=$E$135,1,0)</f>
        <v>1</v>
      </c>
      <c r="AE139" s="14" t="n">
        <f aca="false">IF(AE$137&lt;=$E$135,1,0)</f>
        <v>1</v>
      </c>
      <c r="AF139" s="14" t="n">
        <f aca="false">IF(AF$137&lt;=$E$135,1,0)</f>
        <v>1</v>
      </c>
      <c r="AG139" s="14" t="n">
        <f aca="false">IF(AG$137&lt;=$E$135,1,0)</f>
        <v>1</v>
      </c>
      <c r="AH139" s="14" t="n">
        <f aca="false">IF(AH$137&lt;=$E$135,1,0)</f>
        <v>1</v>
      </c>
      <c r="AI139" s="14" t="n">
        <f aca="false">IF(AI$137&lt;=$E$135,1,0)</f>
        <v>1</v>
      </c>
    </row>
    <row r="140" customFormat="false" ht="15" hidden="false" customHeight="false" outlineLevel="0" collapsed="false">
      <c r="B140" s="2" t="s">
        <v>164</v>
      </c>
      <c r="D140" s="14" t="n">
        <f aca="false">D138+D139</f>
        <v>2</v>
      </c>
      <c r="E140" s="14" t="n">
        <f aca="false">E138+E139</f>
        <v>2</v>
      </c>
      <c r="F140" s="14" t="n">
        <f aca="false">F138+F139</f>
        <v>2</v>
      </c>
      <c r="G140" s="14" t="n">
        <f aca="false">G138+G139</f>
        <v>2</v>
      </c>
      <c r="H140" s="14" t="n">
        <f aca="false">H138+H139</f>
        <v>2</v>
      </c>
      <c r="I140" s="14" t="n">
        <f aca="false">I138+I139</f>
        <v>2</v>
      </c>
      <c r="J140" s="14" t="n">
        <f aca="false">J138+J139</f>
        <v>2</v>
      </c>
      <c r="K140" s="14" t="n">
        <f aca="false">K138+K139</f>
        <v>2</v>
      </c>
      <c r="L140" s="14" t="n">
        <f aca="false">L138+L139</f>
        <v>2</v>
      </c>
      <c r="M140" s="14" t="n">
        <f aca="false">M138+M139</f>
        <v>2</v>
      </c>
      <c r="N140" s="14" t="n">
        <f aca="false">N138+N139</f>
        <v>2</v>
      </c>
      <c r="O140" s="14" t="n">
        <f aca="false">O138+O139</f>
        <v>2</v>
      </c>
      <c r="P140" s="14" t="n">
        <f aca="false">P138+P139</f>
        <v>2</v>
      </c>
      <c r="Q140" s="14" t="n">
        <f aca="false">Q138+Q139</f>
        <v>2</v>
      </c>
      <c r="R140" s="14" t="n">
        <f aca="false">R138+R139</f>
        <v>2</v>
      </c>
      <c r="S140" s="14" t="n">
        <f aca="false">S138+S139</f>
        <v>2</v>
      </c>
      <c r="T140" s="14" t="n">
        <f aca="false">T138+T139</f>
        <v>2</v>
      </c>
      <c r="U140" s="14" t="n">
        <f aca="false">U138+U139</f>
        <v>2</v>
      </c>
      <c r="V140" s="14" t="n">
        <f aca="false">V138+V139</f>
        <v>2</v>
      </c>
      <c r="W140" s="14" t="n">
        <f aca="false">W138+W139</f>
        <v>2</v>
      </c>
      <c r="X140" s="14" t="n">
        <f aca="false">X138+X139</f>
        <v>2</v>
      </c>
      <c r="Y140" s="14" t="n">
        <f aca="false">Y138+Y139</f>
        <v>2</v>
      </c>
      <c r="Z140" s="14" t="n">
        <f aca="false">Z138+Z139</f>
        <v>2</v>
      </c>
      <c r="AA140" s="14" t="n">
        <f aca="false">AA138+AA139</f>
        <v>2</v>
      </c>
      <c r="AB140" s="14" t="n">
        <f aca="false">AB138+AB139</f>
        <v>2</v>
      </c>
      <c r="AC140" s="14" t="n">
        <f aca="false">AC138+AC139</f>
        <v>2</v>
      </c>
      <c r="AD140" s="14" t="n">
        <f aca="false">AD138+AD139</f>
        <v>2</v>
      </c>
      <c r="AE140" s="14" t="n">
        <f aca="false">AE138+AE139</f>
        <v>2</v>
      </c>
      <c r="AF140" s="14" t="n">
        <f aca="false">AF138+AF139</f>
        <v>2</v>
      </c>
      <c r="AG140" s="14" t="n">
        <f aca="false">AG138+AG139</f>
        <v>2</v>
      </c>
      <c r="AH140" s="14" t="n">
        <f aca="false">AH138+AH139</f>
        <v>1</v>
      </c>
      <c r="AI140" s="14" t="n">
        <f aca="false">AI138+AI139</f>
        <v>1</v>
      </c>
    </row>
    <row r="141" customFormat="false" ht="15" hidden="false" customHeight="false" outlineLevel="0" collapsed="false">
      <c r="B141" s="2" t="s">
        <v>165</v>
      </c>
      <c r="D141" s="14" t="n">
        <f aca="false">IF(AND($F$134=1,D$137&gt;=Inputs!$C$48),1,0)</f>
        <v>0</v>
      </c>
      <c r="E141" s="14" t="n">
        <f aca="false">IF(AND($F$134=1,E$137&gt;=Inputs!$C$48),1,0)</f>
        <v>0</v>
      </c>
      <c r="F141" s="14" t="n">
        <f aca="false">IF(AND($F$134=1,F$137&gt;=Inputs!$C$48),1,0)</f>
        <v>0</v>
      </c>
      <c r="G141" s="14" t="n">
        <f aca="false">IF(AND($F$134=1,G$137&gt;=Inputs!$C$48),1,0)</f>
        <v>0</v>
      </c>
      <c r="H141" s="14" t="n">
        <f aca="false">IF(AND($F$134=1,H$137&gt;=Inputs!$C$48),1,0)</f>
        <v>1</v>
      </c>
      <c r="I141" s="14" t="n">
        <f aca="false">IF(AND($F$134=1,I$137&gt;=Inputs!$C$48),1,0)</f>
        <v>1</v>
      </c>
      <c r="J141" s="14" t="n">
        <f aca="false">IF(AND($F$134=1,J$137&gt;=Inputs!$C$48),1,0)</f>
        <v>1</v>
      </c>
      <c r="K141" s="14" t="n">
        <f aca="false">IF(AND($F$134=1,K$137&gt;=Inputs!$C$48),1,0)</f>
        <v>1</v>
      </c>
      <c r="L141" s="14" t="n">
        <f aca="false">IF(AND($F$134=1,L$137&gt;=Inputs!$C$48),1,0)</f>
        <v>1</v>
      </c>
      <c r="M141" s="14" t="n">
        <f aca="false">IF(AND($F$134=1,M$137&gt;=Inputs!$C$48),1,0)</f>
        <v>1</v>
      </c>
      <c r="N141" s="14" t="n">
        <f aca="false">IF(AND($F$134=1,N$137&gt;=Inputs!$C$48),1,0)</f>
        <v>1</v>
      </c>
      <c r="O141" s="14" t="n">
        <f aca="false">IF(AND($F$134=1,O$137&gt;=Inputs!$C$48),1,0)</f>
        <v>1</v>
      </c>
      <c r="P141" s="14" t="n">
        <f aca="false">IF(AND($F$134=1,P$137&gt;=Inputs!$C$48),1,0)</f>
        <v>1</v>
      </c>
      <c r="Q141" s="14" t="n">
        <f aca="false">IF(AND($F$134=1,Q$137&gt;=Inputs!$C$48),1,0)</f>
        <v>1</v>
      </c>
      <c r="R141" s="14" t="n">
        <f aca="false">IF(AND($F$134=1,R$137&gt;=Inputs!$C$48),1,0)</f>
        <v>1</v>
      </c>
      <c r="S141" s="14" t="n">
        <f aca="false">IF(AND($F$134=1,S$137&gt;=Inputs!$C$48),1,0)</f>
        <v>1</v>
      </c>
      <c r="T141" s="14" t="n">
        <f aca="false">IF(AND($F$134=1,T$137&gt;=Inputs!$C$48),1,0)</f>
        <v>1</v>
      </c>
      <c r="U141" s="14" t="n">
        <f aca="false">IF(AND($F$134=1,U$137&gt;=Inputs!$C$48),1,0)</f>
        <v>1</v>
      </c>
      <c r="V141" s="14" t="n">
        <f aca="false">IF(AND($F$134=1,V$137&gt;=Inputs!$C$48),1,0)</f>
        <v>1</v>
      </c>
      <c r="W141" s="14" t="n">
        <f aca="false">IF(AND($F$134=1,W$137&gt;=Inputs!$C$48),1,0)</f>
        <v>1</v>
      </c>
      <c r="X141" s="14" t="n">
        <f aca="false">IF(AND($F$134=1,X$137&gt;=Inputs!$C$48),1,0)</f>
        <v>1</v>
      </c>
      <c r="Y141" s="14" t="n">
        <f aca="false">IF(AND($F$134=1,Y$137&gt;=Inputs!$C$48),1,0)</f>
        <v>1</v>
      </c>
      <c r="Z141" s="14" t="n">
        <f aca="false">IF(AND($F$134=1,Z$137&gt;=Inputs!$C$48),1,0)</f>
        <v>1</v>
      </c>
      <c r="AA141" s="14" t="n">
        <f aca="false">IF(AND($F$134=1,AA$137&gt;=Inputs!$C$48),1,0)</f>
        <v>1</v>
      </c>
      <c r="AB141" s="14" t="n">
        <f aca="false">IF(AND($F$134=1,AB$137&gt;=Inputs!$C$48),1,0)</f>
        <v>1</v>
      </c>
      <c r="AC141" s="14" t="n">
        <f aca="false">IF(AND($F$134=1,AC$137&gt;=Inputs!$C$48),1,0)</f>
        <v>1</v>
      </c>
      <c r="AD141" s="14" t="n">
        <f aca="false">IF(AND($F$134=1,AD$137&gt;=Inputs!$C$48),1,0)</f>
        <v>1</v>
      </c>
      <c r="AE141" s="14" t="n">
        <f aca="false">IF(AND($F$134=1,AE$137&gt;=Inputs!$C$48),1,0)</f>
        <v>1</v>
      </c>
      <c r="AF141" s="14" t="n">
        <f aca="false">IF(AND($F$134=1,AF$137&gt;=Inputs!$C$48),1,0)</f>
        <v>1</v>
      </c>
      <c r="AG141" s="14" t="n">
        <f aca="false">IF(AND($F$134=1,AG$137&gt;=Inputs!$C$48),1,0)</f>
        <v>1</v>
      </c>
      <c r="AH141" s="14" t="n">
        <f aca="false">IF(AND($F$134=1,AH$137&gt;=Inputs!$C$48),1,0)</f>
        <v>1</v>
      </c>
      <c r="AI141" s="14" t="n">
        <f aca="false">IF(AND($F$134=1,AI$137&gt;=Inputs!$C$48),1,0)</f>
        <v>1</v>
      </c>
    </row>
    <row r="142" customFormat="false" ht="15" hidden="false" customHeight="false" outlineLevel="0" collapsed="false">
      <c r="B142" s="2" t="s">
        <v>93</v>
      </c>
      <c r="D142" s="21" t="n">
        <f aca="false">D140*Inputs!$C$6*(1+Inputs!$C$44*D141)</f>
        <v>2240</v>
      </c>
      <c r="E142" s="21" t="n">
        <f aca="false">E140*Inputs!$C$6*(1+Inputs!$C$44*E141)</f>
        <v>2240</v>
      </c>
      <c r="F142" s="21" t="n">
        <f aca="false">F140*Inputs!$C$6*(1+Inputs!$C$44*F141)</f>
        <v>2240</v>
      </c>
      <c r="G142" s="21" t="n">
        <f aca="false">G140*Inputs!$C$6*(1+Inputs!$C$44*G141)</f>
        <v>2240</v>
      </c>
      <c r="H142" s="21" t="n">
        <f aca="false">H140*Inputs!$C$6*(1+Inputs!$C$44*H141)</f>
        <v>2374.4</v>
      </c>
      <c r="I142" s="21" t="n">
        <f aca="false">I140*Inputs!$C$6*(1+Inputs!$C$44*I141)</f>
        <v>2374.4</v>
      </c>
      <c r="J142" s="21" t="n">
        <f aca="false">J140*Inputs!$C$6*(1+Inputs!$C$44*J141)</f>
        <v>2374.4</v>
      </c>
      <c r="K142" s="21" t="n">
        <f aca="false">K140*Inputs!$C$6*(1+Inputs!$C$44*K141)</f>
        <v>2374.4</v>
      </c>
      <c r="L142" s="21" t="n">
        <f aca="false">L140*Inputs!$C$6*(1+Inputs!$C$44*L141)</f>
        <v>2374.4</v>
      </c>
      <c r="M142" s="21" t="n">
        <f aca="false">M140*Inputs!$C$6*(1+Inputs!$C$44*M141)</f>
        <v>2374.4</v>
      </c>
      <c r="N142" s="21" t="n">
        <f aca="false">N140*Inputs!$C$6*(1+Inputs!$C$44*N141)</f>
        <v>2374.4</v>
      </c>
      <c r="O142" s="21" t="n">
        <f aca="false">O140*Inputs!$C$6*(1+Inputs!$C$44*O141)</f>
        <v>2374.4</v>
      </c>
      <c r="P142" s="21" t="n">
        <f aca="false">P140*Inputs!$C$6*(1+Inputs!$C$44*P141)</f>
        <v>2374.4</v>
      </c>
      <c r="Q142" s="21" t="n">
        <f aca="false">Q140*Inputs!$C$6*(1+Inputs!$C$44*Q141)</f>
        <v>2374.4</v>
      </c>
      <c r="R142" s="21" t="n">
        <f aca="false">R140*Inputs!$C$6*(1+Inputs!$C$44*R141)</f>
        <v>2374.4</v>
      </c>
      <c r="S142" s="21" t="n">
        <f aca="false">S140*Inputs!$C$6*(1+Inputs!$C$44*S141)</f>
        <v>2374.4</v>
      </c>
      <c r="T142" s="21" t="n">
        <f aca="false">T140*Inputs!$C$6*(1+Inputs!$C$44*T141)</f>
        <v>2374.4</v>
      </c>
      <c r="U142" s="21" t="n">
        <f aca="false">U140*Inputs!$C$6*(1+Inputs!$C$44*U141)</f>
        <v>2374.4</v>
      </c>
      <c r="V142" s="21" t="n">
        <f aca="false">V140*Inputs!$C$6*(1+Inputs!$C$44*V141)</f>
        <v>2374.4</v>
      </c>
      <c r="W142" s="21" t="n">
        <f aca="false">W140*Inputs!$C$6*(1+Inputs!$C$44*W141)</f>
        <v>2374.4</v>
      </c>
      <c r="X142" s="21" t="n">
        <f aca="false">X140*Inputs!$C$6*(1+Inputs!$C$44*X141)</f>
        <v>2374.4</v>
      </c>
      <c r="Y142" s="21" t="n">
        <f aca="false">Y140*Inputs!$C$6*(1+Inputs!$C$44*Y141)</f>
        <v>2374.4</v>
      </c>
      <c r="Z142" s="21" t="n">
        <f aca="false">Z140*Inputs!$C$6*(1+Inputs!$C$44*Z141)</f>
        <v>2374.4</v>
      </c>
      <c r="AA142" s="21" t="n">
        <f aca="false">AA140*Inputs!$C$6*(1+Inputs!$C$44*AA141)</f>
        <v>2374.4</v>
      </c>
      <c r="AB142" s="21" t="n">
        <f aca="false">AB140*Inputs!$C$6*(1+Inputs!$C$44*AB141)</f>
        <v>2374.4</v>
      </c>
      <c r="AC142" s="21" t="n">
        <f aca="false">AC140*Inputs!$C$6*(1+Inputs!$C$44*AC141)</f>
        <v>2374.4</v>
      </c>
      <c r="AD142" s="21" t="n">
        <f aca="false">AD140*Inputs!$C$6*(1+Inputs!$C$44*AD141)</f>
        <v>2374.4</v>
      </c>
      <c r="AE142" s="21" t="n">
        <f aca="false">AE140*Inputs!$C$6*(1+Inputs!$C$44*AE141)</f>
        <v>2374.4</v>
      </c>
      <c r="AF142" s="21" t="n">
        <f aca="false">AF140*Inputs!$C$6*(1+Inputs!$C$44*AF141)</f>
        <v>2374.4</v>
      </c>
      <c r="AG142" s="21" t="n">
        <f aca="false">AG140*Inputs!$C$6*(1+Inputs!$C$44*AG141)</f>
        <v>2374.4</v>
      </c>
      <c r="AH142" s="21" t="n">
        <f aca="false">AH140*Inputs!$C$6*(1+Inputs!$C$44*AH141)</f>
        <v>1187.2</v>
      </c>
      <c r="AI142" s="21" t="n">
        <f aca="false">AI140*Inputs!$C$6*(1+Inputs!$C$44*AI141)</f>
        <v>1187.2</v>
      </c>
    </row>
    <row r="143" customFormat="false" ht="15" hidden="false" customHeight="false" outlineLevel="0" collapsed="false">
      <c r="B143" s="2" t="s">
        <v>166</v>
      </c>
      <c r="D143" s="14" t="n">
        <f aca="false">D142*8760*Inputs!$C$7</f>
        <v>18052608</v>
      </c>
      <c r="E143" s="14" t="n">
        <f aca="false">E142*8760*Inputs!$C$7</f>
        <v>18052608</v>
      </c>
      <c r="F143" s="14" t="n">
        <f aca="false">F142*8760*Inputs!$C$7</f>
        <v>18052608</v>
      </c>
      <c r="G143" s="14" t="n">
        <f aca="false">G142*8760*Inputs!$C$7</f>
        <v>18052608</v>
      </c>
      <c r="H143" s="14" t="n">
        <f aca="false">H142*8760*Inputs!$C$7</f>
        <v>19135764.48</v>
      </c>
      <c r="I143" s="14" t="n">
        <f aca="false">I142*8760*Inputs!$C$7</f>
        <v>19135764.48</v>
      </c>
      <c r="J143" s="14" t="n">
        <f aca="false">J142*8760*Inputs!$C$7</f>
        <v>19135764.48</v>
      </c>
      <c r="K143" s="14" t="n">
        <f aca="false">K142*8760*Inputs!$C$7</f>
        <v>19135764.48</v>
      </c>
      <c r="L143" s="14" t="n">
        <f aca="false">L142*8760*Inputs!$C$7</f>
        <v>19135764.48</v>
      </c>
      <c r="M143" s="14" t="n">
        <f aca="false">M142*8760*Inputs!$C$7</f>
        <v>19135764.48</v>
      </c>
      <c r="N143" s="14" t="n">
        <f aca="false">N142*8760*Inputs!$C$7</f>
        <v>19135764.48</v>
      </c>
      <c r="O143" s="14" t="n">
        <f aca="false">O142*8760*Inputs!$C$7</f>
        <v>19135764.48</v>
      </c>
      <c r="P143" s="14" t="n">
        <f aca="false">P142*8760*Inputs!$C$7</f>
        <v>19135764.48</v>
      </c>
      <c r="Q143" s="14" t="n">
        <f aca="false">Q142*8760*Inputs!$C$7</f>
        <v>19135764.48</v>
      </c>
      <c r="R143" s="14" t="n">
        <f aca="false">R142*8760*Inputs!$C$7</f>
        <v>19135764.48</v>
      </c>
      <c r="S143" s="14" t="n">
        <f aca="false">S142*8760*Inputs!$C$7</f>
        <v>19135764.48</v>
      </c>
      <c r="T143" s="14" t="n">
        <f aca="false">T142*8760*Inputs!$C$7</f>
        <v>19135764.48</v>
      </c>
      <c r="U143" s="14" t="n">
        <f aca="false">U142*8760*Inputs!$C$7</f>
        <v>19135764.48</v>
      </c>
      <c r="V143" s="14" t="n">
        <f aca="false">V142*8760*Inputs!$C$7</f>
        <v>19135764.48</v>
      </c>
      <c r="W143" s="14" t="n">
        <f aca="false">W142*8760*Inputs!$C$7</f>
        <v>19135764.48</v>
      </c>
      <c r="X143" s="14" t="n">
        <f aca="false">X142*8760*Inputs!$C$7</f>
        <v>19135764.48</v>
      </c>
      <c r="Y143" s="14" t="n">
        <f aca="false">Y142*8760*Inputs!$C$7</f>
        <v>19135764.48</v>
      </c>
      <c r="Z143" s="14" t="n">
        <f aca="false">Z142*8760*Inputs!$C$7</f>
        <v>19135764.48</v>
      </c>
      <c r="AA143" s="14" t="n">
        <f aca="false">AA142*8760*Inputs!$C$7</f>
        <v>19135764.48</v>
      </c>
      <c r="AB143" s="14" t="n">
        <f aca="false">AB142*8760*Inputs!$C$7</f>
        <v>19135764.48</v>
      </c>
      <c r="AC143" s="14" t="n">
        <f aca="false">AC142*8760*Inputs!$C$7</f>
        <v>19135764.48</v>
      </c>
      <c r="AD143" s="14" t="n">
        <f aca="false">AD142*8760*Inputs!$C$7</f>
        <v>19135764.48</v>
      </c>
      <c r="AE143" s="14" t="n">
        <f aca="false">AE142*8760*Inputs!$C$7</f>
        <v>19135764.48</v>
      </c>
      <c r="AF143" s="14" t="n">
        <f aca="false">AF142*8760*Inputs!$C$7</f>
        <v>19135764.48</v>
      </c>
      <c r="AG143" s="14" t="n">
        <f aca="false">AG142*8760*Inputs!$C$7</f>
        <v>19135764.48</v>
      </c>
      <c r="AH143" s="14" t="n">
        <f aca="false">AH142*8760*Inputs!$C$7</f>
        <v>9567882.24</v>
      </c>
      <c r="AI143" s="14" t="n">
        <f aca="false">AI142*8760*Inputs!$C$7</f>
        <v>9567882.24</v>
      </c>
    </row>
    <row r="144" customFormat="false" ht="15" hidden="false" customHeight="false" outlineLevel="0" collapsed="false">
      <c r="B144" s="2" t="s">
        <v>167</v>
      </c>
      <c r="D144" s="13" t="n">
        <f aca="false">Inputs!$C$21*(1+Inputs!$C$22)^(D$137-2027)*(1+Inputs!$C$23)</f>
        <v>50</v>
      </c>
      <c r="E144" s="13" t="n">
        <f aca="false">Inputs!$C$21*(1+Inputs!$C$22)^(E$137-2027)*(1+Inputs!$C$23)</f>
        <v>51</v>
      </c>
      <c r="F144" s="13" t="n">
        <f aca="false">Inputs!$C$21*(1+Inputs!$C$22)^(F$137-2027)*(1+Inputs!$C$23)</f>
        <v>52.02</v>
      </c>
      <c r="G144" s="13" t="n">
        <f aca="false">Inputs!$C$21*(1+Inputs!$C$22)^(G$137-2027)*(1+Inputs!$C$23)</f>
        <v>53.0604</v>
      </c>
      <c r="H144" s="13" t="n">
        <f aca="false">Inputs!$C$21*(1+Inputs!$C$22)^(H$137-2027)*(1+Inputs!$C$23)</f>
        <v>54.121608</v>
      </c>
      <c r="I144" s="13" t="n">
        <f aca="false">Inputs!$C$21*(1+Inputs!$C$22)^(I$137-2027)*(1+Inputs!$C$23)</f>
        <v>55.20404016</v>
      </c>
      <c r="J144" s="13" t="n">
        <f aca="false">Inputs!$C$21*(1+Inputs!$C$22)^(J$137-2027)*(1+Inputs!$C$23)</f>
        <v>56.3081209632</v>
      </c>
      <c r="K144" s="13" t="n">
        <f aca="false">Inputs!$C$21*(1+Inputs!$C$22)^(K$137-2027)*(1+Inputs!$C$23)</f>
        <v>57.434283382464</v>
      </c>
      <c r="L144" s="13" t="n">
        <f aca="false">Inputs!$C$21*(1+Inputs!$C$22)^(L$137-2027)*(1+Inputs!$C$23)</f>
        <v>58.5829690501133</v>
      </c>
      <c r="M144" s="13" t="n">
        <f aca="false">Inputs!$C$21*(1+Inputs!$C$22)^(M$137-2027)*(1+Inputs!$C$23)</f>
        <v>59.7546284311156</v>
      </c>
      <c r="N144" s="13" t="n">
        <f aca="false">Inputs!$C$21*(1+Inputs!$C$22)^(N$137-2027)*(1+Inputs!$C$23)</f>
        <v>60.9497209997379</v>
      </c>
      <c r="O144" s="13" t="n">
        <f aca="false">Inputs!$C$21*(1+Inputs!$C$22)^(O$137-2027)*(1+Inputs!$C$23)</f>
        <v>62.1687154197326</v>
      </c>
      <c r="P144" s="13" t="n">
        <f aca="false">Inputs!$C$21*(1+Inputs!$C$22)^(P$137-2027)*(1+Inputs!$C$23)</f>
        <v>63.4120897281273</v>
      </c>
      <c r="Q144" s="13" t="n">
        <f aca="false">Inputs!$C$21*(1+Inputs!$C$22)^(Q$137-2027)*(1+Inputs!$C$23)</f>
        <v>64.6803315226898</v>
      </c>
      <c r="R144" s="13" t="n">
        <f aca="false">Inputs!$C$21*(1+Inputs!$C$22)^(R$137-2027)*(1+Inputs!$C$23)</f>
        <v>65.9739381531436</v>
      </c>
      <c r="S144" s="13" t="n">
        <f aca="false">Inputs!$C$21*(1+Inputs!$C$22)^(S$137-2027)*(1+Inputs!$C$23)</f>
        <v>67.2934169162065</v>
      </c>
      <c r="T144" s="13" t="n">
        <f aca="false">Inputs!$C$21*(1+Inputs!$C$22)^(T$137-2027)*(1+Inputs!$C$23)</f>
        <v>68.6392852545306</v>
      </c>
      <c r="U144" s="13" t="n">
        <f aca="false">Inputs!$C$21*(1+Inputs!$C$22)^(U$137-2027)*(1+Inputs!$C$23)</f>
        <v>70.0120709596212</v>
      </c>
      <c r="V144" s="13" t="n">
        <f aca="false">Inputs!$C$21*(1+Inputs!$C$22)^(V$137-2027)*(1+Inputs!$C$23)</f>
        <v>71.4123123788137</v>
      </c>
      <c r="W144" s="13" t="n">
        <f aca="false">Inputs!$C$21*(1+Inputs!$C$22)^(W$137-2027)*(1+Inputs!$C$23)</f>
        <v>72.8405586263899</v>
      </c>
      <c r="X144" s="13" t="n">
        <f aca="false">Inputs!$C$21*(1+Inputs!$C$22)^(X$137-2027)*(1+Inputs!$C$23)</f>
        <v>74.2973697989177</v>
      </c>
      <c r="Y144" s="13" t="n">
        <f aca="false">Inputs!$C$21*(1+Inputs!$C$22)^(Y$137-2027)*(1+Inputs!$C$23)</f>
        <v>75.7833171948961</v>
      </c>
      <c r="Z144" s="13" t="n">
        <f aca="false">Inputs!$C$21*(1+Inputs!$C$22)^(Z$137-2027)*(1+Inputs!$C$23)</f>
        <v>77.298983538794</v>
      </c>
      <c r="AA144" s="13" t="n">
        <f aca="false">Inputs!$C$21*(1+Inputs!$C$22)^(AA$137-2027)*(1+Inputs!$C$23)</f>
        <v>78.8449632095699</v>
      </c>
      <c r="AB144" s="13" t="n">
        <f aca="false">Inputs!$C$21*(1+Inputs!$C$22)^(AB$137-2027)*(1+Inputs!$C$23)</f>
        <v>80.4218624737613</v>
      </c>
      <c r="AC144" s="13" t="n">
        <f aca="false">Inputs!$C$21*(1+Inputs!$C$22)^(AC$137-2027)*(1+Inputs!$C$23)</f>
        <v>82.0302997232365</v>
      </c>
      <c r="AD144" s="13" t="n">
        <f aca="false">Inputs!$C$21*(1+Inputs!$C$22)^(AD$137-2027)*(1+Inputs!$C$23)</f>
        <v>83.6709057177013</v>
      </c>
      <c r="AE144" s="13" t="n">
        <f aca="false">Inputs!$C$21*(1+Inputs!$C$22)^(AE$137-2027)*(1+Inputs!$C$23)</f>
        <v>85.3443238320553</v>
      </c>
      <c r="AF144" s="13" t="n">
        <f aca="false">Inputs!$C$21*(1+Inputs!$C$22)^(AF$137-2027)*(1+Inputs!$C$23)</f>
        <v>87.0512103086964</v>
      </c>
      <c r="AG144" s="13" t="n">
        <f aca="false">Inputs!$C$21*(1+Inputs!$C$22)^(AG$137-2027)*(1+Inputs!$C$23)</f>
        <v>88.7922345148703</v>
      </c>
      <c r="AH144" s="13" t="n">
        <f aca="false">Inputs!$C$21*(1+Inputs!$C$22)^(AH$137-2027)*(1+Inputs!$C$23)</f>
        <v>90.5680792051677</v>
      </c>
      <c r="AI144" s="13" t="n">
        <f aca="false">Inputs!$C$21*(1+Inputs!$C$22)^(AI$137-2027)*(1+Inputs!$C$23)</f>
        <v>92.3794407892711</v>
      </c>
    </row>
    <row r="145" customFormat="false" ht="15" hidden="false" customHeight="false" outlineLevel="0" collapsed="false">
      <c r="B145" s="2" t="s">
        <v>168</v>
      </c>
      <c r="D145" s="14" t="n">
        <f aca="false">IF(AND($E$134=1,D$137&gt;=Inputs!$C$27,D$137&lt;=Inputs!$C$28),1,0)</f>
        <v>0</v>
      </c>
      <c r="E145" s="14" t="n">
        <f aca="false">IF(AND($E$134=1,E$137&gt;=Inputs!$C$27,E$137&lt;=Inputs!$C$28),1,0)</f>
        <v>1</v>
      </c>
      <c r="F145" s="14" t="n">
        <f aca="false">IF(AND($E$134=1,F$137&gt;=Inputs!$C$27,F$137&lt;=Inputs!$C$28),1,0)</f>
        <v>1</v>
      </c>
      <c r="G145" s="14" t="n">
        <f aca="false">IF(AND($E$134=1,G$137&gt;=Inputs!$C$27,G$137&lt;=Inputs!$C$28),1,0)</f>
        <v>1</v>
      </c>
      <c r="H145" s="14" t="n">
        <f aca="false">IF(AND($E$134=1,H$137&gt;=Inputs!$C$27,H$137&lt;=Inputs!$C$28),1,0)</f>
        <v>1</v>
      </c>
      <c r="I145" s="14" t="n">
        <f aca="false">IF(AND($E$134=1,I$137&gt;=Inputs!$C$27,I$137&lt;=Inputs!$C$28),1,0)</f>
        <v>1</v>
      </c>
      <c r="J145" s="14" t="n">
        <f aca="false">IF(AND($E$134=1,J$137&gt;=Inputs!$C$27,J$137&lt;=Inputs!$C$28),1,0)</f>
        <v>1</v>
      </c>
      <c r="K145" s="14" t="n">
        <f aca="false">IF(AND($E$134=1,K$137&gt;=Inputs!$C$27,K$137&lt;=Inputs!$C$28),1,0)</f>
        <v>1</v>
      </c>
      <c r="L145" s="14" t="n">
        <f aca="false">IF(AND($E$134=1,L$137&gt;=Inputs!$C$27,L$137&lt;=Inputs!$C$28),1,0)</f>
        <v>1</v>
      </c>
      <c r="M145" s="14" t="n">
        <f aca="false">IF(AND($E$134=1,M$137&gt;=Inputs!$C$27,M$137&lt;=Inputs!$C$28),1,0)</f>
        <v>1</v>
      </c>
      <c r="N145" s="14" t="n">
        <f aca="false">IF(AND($E$134=1,N$137&gt;=Inputs!$C$27,N$137&lt;=Inputs!$C$28),1,0)</f>
        <v>1</v>
      </c>
      <c r="O145" s="14" t="n">
        <f aca="false">IF(AND($E$134=1,O$137&gt;=Inputs!$C$27,O$137&lt;=Inputs!$C$28),1,0)</f>
        <v>1</v>
      </c>
      <c r="P145" s="14" t="n">
        <f aca="false">IF(AND($E$134=1,P$137&gt;=Inputs!$C$27,P$137&lt;=Inputs!$C$28),1,0)</f>
        <v>1</v>
      </c>
      <c r="Q145" s="14" t="n">
        <f aca="false">IF(AND($E$134=1,Q$137&gt;=Inputs!$C$27,Q$137&lt;=Inputs!$C$28),1,0)</f>
        <v>1</v>
      </c>
      <c r="R145" s="14" t="n">
        <f aca="false">IF(AND($E$134=1,R$137&gt;=Inputs!$C$27,R$137&lt;=Inputs!$C$28),1,0)</f>
        <v>1</v>
      </c>
      <c r="S145" s="14" t="n">
        <f aca="false">IF(AND($E$134=1,S$137&gt;=Inputs!$C$27,S$137&lt;=Inputs!$C$28),1,0)</f>
        <v>1</v>
      </c>
      <c r="T145" s="14" t="n">
        <f aca="false">IF(AND($E$134=1,T$137&gt;=Inputs!$C$27,T$137&lt;=Inputs!$C$28),1,0)</f>
        <v>1</v>
      </c>
      <c r="U145" s="14" t="n">
        <f aca="false">IF(AND($E$134=1,U$137&gt;=Inputs!$C$27,U$137&lt;=Inputs!$C$28),1,0)</f>
        <v>1</v>
      </c>
      <c r="V145" s="14" t="n">
        <f aca="false">IF(AND($E$134=1,V$137&gt;=Inputs!$C$27,V$137&lt;=Inputs!$C$28),1,0)</f>
        <v>1</v>
      </c>
      <c r="W145" s="14" t="n">
        <f aca="false">IF(AND($E$134=1,W$137&gt;=Inputs!$C$27,W$137&lt;=Inputs!$C$28),1,0)</f>
        <v>1</v>
      </c>
      <c r="X145" s="14" t="n">
        <f aca="false">IF(AND($E$134=1,X$137&gt;=Inputs!$C$27,X$137&lt;=Inputs!$C$28),1,0)</f>
        <v>1</v>
      </c>
      <c r="Y145" s="14" t="n">
        <f aca="false">IF(AND($E$134=1,Y$137&gt;=Inputs!$C$27,Y$137&lt;=Inputs!$C$28),1,0)</f>
        <v>0</v>
      </c>
      <c r="Z145" s="14" t="n">
        <f aca="false">IF(AND($E$134=1,Z$137&gt;=Inputs!$C$27,Z$137&lt;=Inputs!$C$28),1,0)</f>
        <v>0</v>
      </c>
      <c r="AA145" s="14" t="n">
        <f aca="false">IF(AND($E$134=1,AA$137&gt;=Inputs!$C$27,AA$137&lt;=Inputs!$C$28),1,0)</f>
        <v>0</v>
      </c>
      <c r="AB145" s="14" t="n">
        <f aca="false">IF(AND($E$134=1,AB$137&gt;=Inputs!$C$27,AB$137&lt;=Inputs!$C$28),1,0)</f>
        <v>0</v>
      </c>
      <c r="AC145" s="14" t="n">
        <f aca="false">IF(AND($E$134=1,AC$137&gt;=Inputs!$C$27,AC$137&lt;=Inputs!$C$28),1,0)</f>
        <v>0</v>
      </c>
      <c r="AD145" s="14" t="n">
        <f aca="false">IF(AND($E$134=1,AD$137&gt;=Inputs!$C$27,AD$137&lt;=Inputs!$C$28),1,0)</f>
        <v>0</v>
      </c>
      <c r="AE145" s="14" t="n">
        <f aca="false">IF(AND($E$134=1,AE$137&gt;=Inputs!$C$27,AE$137&lt;=Inputs!$C$28),1,0)</f>
        <v>0</v>
      </c>
      <c r="AF145" s="14" t="n">
        <f aca="false">IF(AND($E$134=1,AF$137&gt;=Inputs!$C$27,AF$137&lt;=Inputs!$C$28),1,0)</f>
        <v>0</v>
      </c>
      <c r="AG145" s="14" t="n">
        <f aca="false">IF(AND($E$134=1,AG$137&gt;=Inputs!$C$27,AG$137&lt;=Inputs!$C$28),1,0)</f>
        <v>0</v>
      </c>
      <c r="AH145" s="14" t="n">
        <f aca="false">IF(AND($E$134=1,AH$137&gt;=Inputs!$C$27,AH$137&lt;=Inputs!$C$28),1,0)</f>
        <v>0</v>
      </c>
      <c r="AI145" s="14" t="n">
        <f aca="false">IF(AND($E$134=1,AI$137&gt;=Inputs!$C$27,AI$137&lt;=Inputs!$C$28),1,0)</f>
        <v>0</v>
      </c>
    </row>
    <row r="146" customFormat="false" ht="15" hidden="false" customHeight="false" outlineLevel="0" collapsed="false">
      <c r="B146" s="2" t="s">
        <v>169</v>
      </c>
      <c r="D146" s="21" t="n">
        <f aca="false">IF(D145=1,MIN(Inputs!$C$24+IF(AND($F$134=1,$G$134=1,D$137&gt;=Inputs!$C$48),Inputs!$C$6*2*Inputs!$C$44,0),D142),0)</f>
        <v>0</v>
      </c>
      <c r="E146" s="21" t="n">
        <f aca="false">IF(E145=1,MIN(Inputs!$C$24+IF(AND($F$134=1,$G$134=1,E$137&gt;=Inputs!$C$48),Inputs!$C$6*2*Inputs!$C$44,0),E142),0)</f>
        <v>1000</v>
      </c>
      <c r="F146" s="21" t="n">
        <f aca="false">IF(F145=1,MIN(Inputs!$C$24+IF(AND($F$134=1,$G$134=1,F$137&gt;=Inputs!$C$48),Inputs!$C$6*2*Inputs!$C$44,0),F142),0)</f>
        <v>1000</v>
      </c>
      <c r="G146" s="21" t="n">
        <f aca="false">IF(G145=1,MIN(Inputs!$C$24+IF(AND($F$134=1,$G$134=1,G$137&gt;=Inputs!$C$48),Inputs!$C$6*2*Inputs!$C$44,0),G142),0)</f>
        <v>1000</v>
      </c>
      <c r="H146" s="21" t="n">
        <f aca="false">IF(H145=1,MIN(Inputs!$C$24+IF(AND($F$134=1,$G$134=1,H$137&gt;=Inputs!$C$48),Inputs!$C$6*2*Inputs!$C$44,0),H142),0)</f>
        <v>1134.4</v>
      </c>
      <c r="I146" s="21" t="n">
        <f aca="false">IF(I145=1,MIN(Inputs!$C$24+IF(AND($F$134=1,$G$134=1,I$137&gt;=Inputs!$C$48),Inputs!$C$6*2*Inputs!$C$44,0),I142),0)</f>
        <v>1134.4</v>
      </c>
      <c r="J146" s="21" t="n">
        <f aca="false">IF(J145=1,MIN(Inputs!$C$24+IF(AND($F$134=1,$G$134=1,J$137&gt;=Inputs!$C$48),Inputs!$C$6*2*Inputs!$C$44,0),J142),0)</f>
        <v>1134.4</v>
      </c>
      <c r="K146" s="21" t="n">
        <f aca="false">IF(K145=1,MIN(Inputs!$C$24+IF(AND($F$134=1,$G$134=1,K$137&gt;=Inputs!$C$48),Inputs!$C$6*2*Inputs!$C$44,0),K142),0)</f>
        <v>1134.4</v>
      </c>
      <c r="L146" s="21" t="n">
        <f aca="false">IF(L145=1,MIN(Inputs!$C$24+IF(AND($F$134=1,$G$134=1,L$137&gt;=Inputs!$C$48),Inputs!$C$6*2*Inputs!$C$44,0),L142),0)</f>
        <v>1134.4</v>
      </c>
      <c r="M146" s="21" t="n">
        <f aca="false">IF(M145=1,MIN(Inputs!$C$24+IF(AND($F$134=1,$G$134=1,M$137&gt;=Inputs!$C$48),Inputs!$C$6*2*Inputs!$C$44,0),M142),0)</f>
        <v>1134.4</v>
      </c>
      <c r="N146" s="21" t="n">
        <f aca="false">IF(N145=1,MIN(Inputs!$C$24+IF(AND($F$134=1,$G$134=1,N$137&gt;=Inputs!$C$48),Inputs!$C$6*2*Inputs!$C$44,0),N142),0)</f>
        <v>1134.4</v>
      </c>
      <c r="O146" s="21" t="n">
        <f aca="false">IF(O145=1,MIN(Inputs!$C$24+IF(AND($F$134=1,$G$134=1,O$137&gt;=Inputs!$C$48),Inputs!$C$6*2*Inputs!$C$44,0),O142),0)</f>
        <v>1134.4</v>
      </c>
      <c r="P146" s="21" t="n">
        <f aca="false">IF(P145=1,MIN(Inputs!$C$24+IF(AND($F$134=1,$G$134=1,P$137&gt;=Inputs!$C$48),Inputs!$C$6*2*Inputs!$C$44,0),P142),0)</f>
        <v>1134.4</v>
      </c>
      <c r="Q146" s="21" t="n">
        <f aca="false">IF(Q145=1,MIN(Inputs!$C$24+IF(AND($F$134=1,$G$134=1,Q$137&gt;=Inputs!$C$48),Inputs!$C$6*2*Inputs!$C$44,0),Q142),0)</f>
        <v>1134.4</v>
      </c>
      <c r="R146" s="21" t="n">
        <f aca="false">IF(R145=1,MIN(Inputs!$C$24+IF(AND($F$134=1,$G$134=1,R$137&gt;=Inputs!$C$48),Inputs!$C$6*2*Inputs!$C$44,0),R142),0)</f>
        <v>1134.4</v>
      </c>
      <c r="S146" s="21" t="n">
        <f aca="false">IF(S145=1,MIN(Inputs!$C$24+IF(AND($F$134=1,$G$134=1,S$137&gt;=Inputs!$C$48),Inputs!$C$6*2*Inputs!$C$44,0),S142),0)</f>
        <v>1134.4</v>
      </c>
      <c r="T146" s="21" t="n">
        <f aca="false">IF(T145=1,MIN(Inputs!$C$24+IF(AND($F$134=1,$G$134=1,T$137&gt;=Inputs!$C$48),Inputs!$C$6*2*Inputs!$C$44,0),T142),0)</f>
        <v>1134.4</v>
      </c>
      <c r="U146" s="21" t="n">
        <f aca="false">IF(U145=1,MIN(Inputs!$C$24+IF(AND($F$134=1,$G$134=1,U$137&gt;=Inputs!$C$48),Inputs!$C$6*2*Inputs!$C$44,0),U142),0)</f>
        <v>1134.4</v>
      </c>
      <c r="V146" s="21" t="n">
        <f aca="false">IF(V145=1,MIN(Inputs!$C$24+IF(AND($F$134=1,$G$134=1,V$137&gt;=Inputs!$C$48),Inputs!$C$6*2*Inputs!$C$44,0),V142),0)</f>
        <v>1134.4</v>
      </c>
      <c r="W146" s="21" t="n">
        <f aca="false">IF(W145=1,MIN(Inputs!$C$24+IF(AND($F$134=1,$G$134=1,W$137&gt;=Inputs!$C$48),Inputs!$C$6*2*Inputs!$C$44,0),W142),0)</f>
        <v>1134.4</v>
      </c>
      <c r="X146" s="21" t="n">
        <f aca="false">IF(X145=1,MIN(Inputs!$C$24+IF(AND($F$134=1,$G$134=1,X$137&gt;=Inputs!$C$48),Inputs!$C$6*2*Inputs!$C$44,0),X142),0)</f>
        <v>1134.4</v>
      </c>
      <c r="Y146" s="21" t="n">
        <f aca="false">IF(Y145=1,MIN(Inputs!$C$24+IF(AND($F$134=1,$G$134=1,Y$137&gt;=Inputs!$C$48),Inputs!$C$6*2*Inputs!$C$44,0),Y142),0)</f>
        <v>0</v>
      </c>
      <c r="Z146" s="21" t="n">
        <f aca="false">IF(Z145=1,MIN(Inputs!$C$24+IF(AND($F$134=1,$G$134=1,Z$137&gt;=Inputs!$C$48),Inputs!$C$6*2*Inputs!$C$44,0),Z142),0)</f>
        <v>0</v>
      </c>
      <c r="AA146" s="21" t="n">
        <f aca="false">IF(AA145=1,MIN(Inputs!$C$24+IF(AND($F$134=1,$G$134=1,AA$137&gt;=Inputs!$C$48),Inputs!$C$6*2*Inputs!$C$44,0),AA142),0)</f>
        <v>0</v>
      </c>
      <c r="AB146" s="21" t="n">
        <f aca="false">IF(AB145=1,MIN(Inputs!$C$24+IF(AND($F$134=1,$G$134=1,AB$137&gt;=Inputs!$C$48),Inputs!$C$6*2*Inputs!$C$44,0),AB142),0)</f>
        <v>0</v>
      </c>
      <c r="AC146" s="21" t="n">
        <f aca="false">IF(AC145=1,MIN(Inputs!$C$24+IF(AND($F$134=1,$G$134=1,AC$137&gt;=Inputs!$C$48),Inputs!$C$6*2*Inputs!$C$44,0),AC142),0)</f>
        <v>0</v>
      </c>
      <c r="AD146" s="21" t="n">
        <f aca="false">IF(AD145=1,MIN(Inputs!$C$24+IF(AND($F$134=1,$G$134=1,AD$137&gt;=Inputs!$C$48),Inputs!$C$6*2*Inputs!$C$44,0),AD142),0)</f>
        <v>0</v>
      </c>
      <c r="AE146" s="21" t="n">
        <f aca="false">IF(AE145=1,MIN(Inputs!$C$24+IF(AND($F$134=1,$G$134=1,AE$137&gt;=Inputs!$C$48),Inputs!$C$6*2*Inputs!$C$44,0),AE142),0)</f>
        <v>0</v>
      </c>
      <c r="AF146" s="21" t="n">
        <f aca="false">IF(AF145=1,MIN(Inputs!$C$24+IF(AND($F$134=1,$G$134=1,AF$137&gt;=Inputs!$C$48),Inputs!$C$6*2*Inputs!$C$44,0),AF142),0)</f>
        <v>0</v>
      </c>
      <c r="AG146" s="21" t="n">
        <f aca="false">IF(AG145=1,MIN(Inputs!$C$24+IF(AND($F$134=1,$G$134=1,AG$137&gt;=Inputs!$C$48),Inputs!$C$6*2*Inputs!$C$44,0),AG142),0)</f>
        <v>0</v>
      </c>
      <c r="AH146" s="21" t="n">
        <f aca="false">IF(AH145=1,MIN(Inputs!$C$24+IF(AND($F$134=1,$G$134=1,AH$137&gt;=Inputs!$C$48),Inputs!$C$6*2*Inputs!$C$44,0),AH142),0)</f>
        <v>0</v>
      </c>
      <c r="AI146" s="21" t="n">
        <f aca="false">IF(AI145=1,MIN(Inputs!$C$24+IF(AND($F$134=1,$G$134=1,AI$137&gt;=Inputs!$C$48),Inputs!$C$6*2*Inputs!$C$44,0),AI142),0)</f>
        <v>0</v>
      </c>
    </row>
    <row r="147" customFormat="false" ht="15" hidden="false" customHeight="false" outlineLevel="0" collapsed="false">
      <c r="B147" s="2" t="s">
        <v>170</v>
      </c>
      <c r="D147" s="14" t="n">
        <f aca="false">D146*8760*Inputs!$C$7</f>
        <v>0</v>
      </c>
      <c r="E147" s="14" t="n">
        <f aca="false">E146*8760*Inputs!$C$7</f>
        <v>8059200</v>
      </c>
      <c r="F147" s="14" t="n">
        <f aca="false">F146*8760*Inputs!$C$7</f>
        <v>8059200</v>
      </c>
      <c r="G147" s="14" t="n">
        <f aca="false">G146*8760*Inputs!$C$7</f>
        <v>8059200</v>
      </c>
      <c r="H147" s="14" t="n">
        <f aca="false">H146*8760*Inputs!$C$7</f>
        <v>9142356.48</v>
      </c>
      <c r="I147" s="14" t="n">
        <f aca="false">I146*8760*Inputs!$C$7</f>
        <v>9142356.48</v>
      </c>
      <c r="J147" s="14" t="n">
        <f aca="false">J146*8760*Inputs!$C$7</f>
        <v>9142356.48</v>
      </c>
      <c r="K147" s="14" t="n">
        <f aca="false">K146*8760*Inputs!$C$7</f>
        <v>9142356.48</v>
      </c>
      <c r="L147" s="14" t="n">
        <f aca="false">L146*8760*Inputs!$C$7</f>
        <v>9142356.48</v>
      </c>
      <c r="M147" s="14" t="n">
        <f aca="false">M146*8760*Inputs!$C$7</f>
        <v>9142356.48</v>
      </c>
      <c r="N147" s="14" t="n">
        <f aca="false">N146*8760*Inputs!$C$7</f>
        <v>9142356.48</v>
      </c>
      <c r="O147" s="14" t="n">
        <f aca="false">O146*8760*Inputs!$C$7</f>
        <v>9142356.48</v>
      </c>
      <c r="P147" s="14" t="n">
        <f aca="false">P146*8760*Inputs!$C$7</f>
        <v>9142356.48</v>
      </c>
      <c r="Q147" s="14" t="n">
        <f aca="false">Q146*8760*Inputs!$C$7</f>
        <v>9142356.48</v>
      </c>
      <c r="R147" s="14" t="n">
        <f aca="false">R146*8760*Inputs!$C$7</f>
        <v>9142356.48</v>
      </c>
      <c r="S147" s="14" t="n">
        <f aca="false">S146*8760*Inputs!$C$7</f>
        <v>9142356.48</v>
      </c>
      <c r="T147" s="14" t="n">
        <f aca="false">T146*8760*Inputs!$C$7</f>
        <v>9142356.48</v>
      </c>
      <c r="U147" s="14" t="n">
        <f aca="false">U146*8760*Inputs!$C$7</f>
        <v>9142356.48</v>
      </c>
      <c r="V147" s="14" t="n">
        <f aca="false">V146*8760*Inputs!$C$7</f>
        <v>9142356.48</v>
      </c>
      <c r="W147" s="14" t="n">
        <f aca="false">W146*8760*Inputs!$C$7</f>
        <v>9142356.48</v>
      </c>
      <c r="X147" s="14" t="n">
        <f aca="false">X146*8760*Inputs!$C$7</f>
        <v>9142356.48</v>
      </c>
      <c r="Y147" s="14" t="n">
        <f aca="false">Y146*8760*Inputs!$C$7</f>
        <v>0</v>
      </c>
      <c r="Z147" s="14" t="n">
        <f aca="false">Z146*8760*Inputs!$C$7</f>
        <v>0</v>
      </c>
      <c r="AA147" s="14" t="n">
        <f aca="false">AA146*8760*Inputs!$C$7</f>
        <v>0</v>
      </c>
      <c r="AB147" s="14" t="n">
        <f aca="false">AB146*8760*Inputs!$C$7</f>
        <v>0</v>
      </c>
      <c r="AC147" s="14" t="n">
        <f aca="false">AC146*8760*Inputs!$C$7</f>
        <v>0</v>
      </c>
      <c r="AD147" s="14" t="n">
        <f aca="false">AD146*8760*Inputs!$C$7</f>
        <v>0</v>
      </c>
      <c r="AE147" s="14" t="n">
        <f aca="false">AE146*8760*Inputs!$C$7</f>
        <v>0</v>
      </c>
      <c r="AF147" s="14" t="n">
        <f aca="false">AF146*8760*Inputs!$C$7</f>
        <v>0</v>
      </c>
      <c r="AG147" s="14" t="n">
        <f aca="false">AG146*8760*Inputs!$C$7</f>
        <v>0</v>
      </c>
      <c r="AH147" s="14" t="n">
        <f aca="false">AH146*8760*Inputs!$C$7</f>
        <v>0</v>
      </c>
      <c r="AI147" s="14" t="n">
        <f aca="false">AI146*8760*Inputs!$C$7</f>
        <v>0</v>
      </c>
    </row>
    <row r="148" customFormat="false" ht="15" hidden="false" customHeight="false" outlineLevel="0" collapsed="false">
      <c r="B148" s="2" t="s">
        <v>171</v>
      </c>
      <c r="D148" s="13" t="n">
        <f aca="false">IF(D145=1,Inputs!$C$25*(1+Inputs!$C$26)^(D$137-2028),0)</f>
        <v>0</v>
      </c>
      <c r="E148" s="13" t="n">
        <f aca="false">IF(E145=1,Inputs!$C$25*(1+Inputs!$C$26)^(E$137-2028),0)</f>
        <v>80</v>
      </c>
      <c r="F148" s="13" t="n">
        <f aca="false">IF(F145=1,Inputs!$C$25*(1+Inputs!$C$26)^(F$137-2028),0)</f>
        <v>81.6</v>
      </c>
      <c r="G148" s="13" t="n">
        <f aca="false">IF(G145=1,Inputs!$C$25*(1+Inputs!$C$26)^(G$137-2028),0)</f>
        <v>83.232</v>
      </c>
      <c r="H148" s="13" t="n">
        <f aca="false">IF(H145=1,Inputs!$C$25*(1+Inputs!$C$26)^(H$137-2028),0)</f>
        <v>84.89664</v>
      </c>
      <c r="I148" s="13" t="n">
        <f aca="false">IF(I145=1,Inputs!$C$25*(1+Inputs!$C$26)^(I$137-2028),0)</f>
        <v>86.5945728</v>
      </c>
      <c r="J148" s="13" t="n">
        <f aca="false">IF(J145=1,Inputs!$C$25*(1+Inputs!$C$26)^(J$137-2028),0)</f>
        <v>88.326464256</v>
      </c>
      <c r="K148" s="13" t="n">
        <f aca="false">IF(K145=1,Inputs!$C$25*(1+Inputs!$C$26)^(K$137-2028),0)</f>
        <v>90.09299354112</v>
      </c>
      <c r="L148" s="13" t="n">
        <f aca="false">IF(L145=1,Inputs!$C$25*(1+Inputs!$C$26)^(L$137-2028),0)</f>
        <v>91.8948534119424</v>
      </c>
      <c r="M148" s="13" t="n">
        <f aca="false">IF(M145=1,Inputs!$C$25*(1+Inputs!$C$26)^(M$137-2028),0)</f>
        <v>93.7327504801813</v>
      </c>
      <c r="N148" s="13" t="n">
        <f aca="false">IF(N145=1,Inputs!$C$25*(1+Inputs!$C$26)^(N$137-2028),0)</f>
        <v>95.6074054897849</v>
      </c>
      <c r="O148" s="13" t="n">
        <f aca="false">IF(O145=1,Inputs!$C$25*(1+Inputs!$C$26)^(O$137-2028),0)</f>
        <v>97.5195535995806</v>
      </c>
      <c r="P148" s="13" t="n">
        <f aca="false">IF(P145=1,Inputs!$C$25*(1+Inputs!$C$26)^(P$137-2028),0)</f>
        <v>99.4699446715722</v>
      </c>
      <c r="Q148" s="13" t="n">
        <f aca="false">IF(Q145=1,Inputs!$C$25*(1+Inputs!$C$26)^(Q$137-2028),0)</f>
        <v>101.459343565004</v>
      </c>
      <c r="R148" s="13" t="n">
        <f aca="false">IF(R145=1,Inputs!$C$25*(1+Inputs!$C$26)^(R$137-2028),0)</f>
        <v>103.488530436304</v>
      </c>
      <c r="S148" s="13" t="n">
        <f aca="false">IF(S145=1,Inputs!$C$25*(1+Inputs!$C$26)^(S$137-2028),0)</f>
        <v>105.55830104503</v>
      </c>
      <c r="T148" s="13" t="n">
        <f aca="false">IF(T145=1,Inputs!$C$25*(1+Inputs!$C$26)^(T$137-2028),0)</f>
        <v>107.66946706593</v>
      </c>
      <c r="U148" s="13" t="n">
        <f aca="false">IF(U145=1,Inputs!$C$25*(1+Inputs!$C$26)^(U$137-2028),0)</f>
        <v>109.822856407249</v>
      </c>
      <c r="V148" s="13" t="n">
        <f aca="false">IF(V145=1,Inputs!$C$25*(1+Inputs!$C$26)^(V$137-2028),0)</f>
        <v>112.019313535394</v>
      </c>
      <c r="W148" s="13" t="n">
        <f aca="false">IF(W145=1,Inputs!$C$25*(1+Inputs!$C$26)^(W$137-2028),0)</f>
        <v>114.259699806102</v>
      </c>
      <c r="X148" s="13" t="n">
        <f aca="false">IF(X145=1,Inputs!$C$25*(1+Inputs!$C$26)^(X$137-2028),0)</f>
        <v>116.544893802224</v>
      </c>
      <c r="Y148" s="13" t="n">
        <f aca="false">IF(Y145=1,Inputs!$C$25*(1+Inputs!$C$26)^(Y$137-2028),0)</f>
        <v>0</v>
      </c>
      <c r="Z148" s="13" t="n">
        <f aca="false">IF(Z145=1,Inputs!$C$25*(1+Inputs!$C$26)^(Z$137-2028),0)</f>
        <v>0</v>
      </c>
      <c r="AA148" s="13" t="n">
        <f aca="false">IF(AA145=1,Inputs!$C$25*(1+Inputs!$C$26)^(AA$137-2028),0)</f>
        <v>0</v>
      </c>
      <c r="AB148" s="13" t="n">
        <f aca="false">IF(AB145=1,Inputs!$C$25*(1+Inputs!$C$26)^(AB$137-2028),0)</f>
        <v>0</v>
      </c>
      <c r="AC148" s="13" t="n">
        <f aca="false">IF(AC145=1,Inputs!$C$25*(1+Inputs!$C$26)^(AC$137-2028),0)</f>
        <v>0</v>
      </c>
      <c r="AD148" s="13" t="n">
        <f aca="false">IF(AD145=1,Inputs!$C$25*(1+Inputs!$C$26)^(AD$137-2028),0)</f>
        <v>0</v>
      </c>
      <c r="AE148" s="13" t="n">
        <f aca="false">IF(AE145=1,Inputs!$C$25*(1+Inputs!$C$26)^(AE$137-2028),0)</f>
        <v>0</v>
      </c>
      <c r="AF148" s="13" t="n">
        <f aca="false">IF(AF145=1,Inputs!$C$25*(1+Inputs!$C$26)^(AF$137-2028),0)</f>
        <v>0</v>
      </c>
      <c r="AG148" s="13" t="n">
        <f aca="false">IF(AG145=1,Inputs!$C$25*(1+Inputs!$C$26)^(AG$137-2028),0)</f>
        <v>0</v>
      </c>
      <c r="AH148" s="13" t="n">
        <f aca="false">IF(AH145=1,Inputs!$C$25*(1+Inputs!$C$26)^(AH$137-2028),0)</f>
        <v>0</v>
      </c>
      <c r="AI148" s="13" t="n">
        <f aca="false">IF(AI145=1,Inputs!$C$25*(1+Inputs!$C$26)^(AI$137-2028),0)</f>
        <v>0</v>
      </c>
    </row>
    <row r="149" customFormat="false" ht="15" hidden="false" customHeight="false" outlineLevel="0" collapsed="false">
      <c r="B149" s="2" t="s">
        <v>172</v>
      </c>
      <c r="D149" s="14" t="n">
        <f aca="false">D147*D148</f>
        <v>0</v>
      </c>
      <c r="E149" s="14" t="n">
        <f aca="false">E147*E148</f>
        <v>644736000</v>
      </c>
      <c r="F149" s="14" t="n">
        <f aca="false">F147*F148</f>
        <v>657630720</v>
      </c>
      <c r="G149" s="14" t="n">
        <f aca="false">G147*G148</f>
        <v>670783334.4</v>
      </c>
      <c r="H149" s="14" t="n">
        <f aca="false">H147*H148</f>
        <v>776155346.834227</v>
      </c>
      <c r="I149" s="14" t="n">
        <f aca="false">I147*I148</f>
        <v>791678453.770912</v>
      </c>
      <c r="J149" s="14" t="n">
        <f aca="false">J147*J148</f>
        <v>807512022.84633</v>
      </c>
      <c r="K149" s="14" t="n">
        <f aca="false">K147*K148</f>
        <v>823662263.303257</v>
      </c>
      <c r="L149" s="14" t="n">
        <f aca="false">L147*L148</f>
        <v>840135508.569322</v>
      </c>
      <c r="M149" s="14" t="n">
        <f aca="false">M147*M148</f>
        <v>856938218.740708</v>
      </c>
      <c r="N149" s="14" t="n">
        <f aca="false">N147*N148</f>
        <v>874076983.115522</v>
      </c>
      <c r="O149" s="14" t="n">
        <f aca="false">O147*O148</f>
        <v>891558522.777833</v>
      </c>
      <c r="P149" s="14" t="n">
        <f aca="false">P147*P148</f>
        <v>909389693.23339</v>
      </c>
      <c r="Q149" s="14" t="n">
        <f aca="false">Q147*Q148</f>
        <v>927577487.098057</v>
      </c>
      <c r="R149" s="14" t="n">
        <f aca="false">R147*R148</f>
        <v>946129036.840019</v>
      </c>
      <c r="S149" s="14" t="n">
        <f aca="false">S147*S148</f>
        <v>965051617.576819</v>
      </c>
      <c r="T149" s="14" t="n">
        <f aca="false">T147*T148</f>
        <v>984352649.928355</v>
      </c>
      <c r="U149" s="14" t="n">
        <f aca="false">U147*U148</f>
        <v>1004039702.92692</v>
      </c>
      <c r="V149" s="14" t="n">
        <f aca="false">V147*V148</f>
        <v>1024120496.98546</v>
      </c>
      <c r="W149" s="14" t="n">
        <f aca="false">W147*W148</f>
        <v>1044602906.92517</v>
      </c>
      <c r="X149" s="14" t="n">
        <f aca="false">X147*X148</f>
        <v>1065494965.06367</v>
      </c>
      <c r="Y149" s="14" t="n">
        <f aca="false">Y147*Y148</f>
        <v>0</v>
      </c>
      <c r="Z149" s="14" t="n">
        <f aca="false">Z147*Z148</f>
        <v>0</v>
      </c>
      <c r="AA149" s="14" t="n">
        <f aca="false">AA147*AA148</f>
        <v>0</v>
      </c>
      <c r="AB149" s="14" t="n">
        <f aca="false">AB147*AB148</f>
        <v>0</v>
      </c>
      <c r="AC149" s="14" t="n">
        <f aca="false">AC147*AC148</f>
        <v>0</v>
      </c>
      <c r="AD149" s="14" t="n">
        <f aca="false">AD147*AD148</f>
        <v>0</v>
      </c>
      <c r="AE149" s="14" t="n">
        <f aca="false">AE147*AE148</f>
        <v>0</v>
      </c>
      <c r="AF149" s="14" t="n">
        <f aca="false">AF147*AF148</f>
        <v>0</v>
      </c>
      <c r="AG149" s="14" t="n">
        <f aca="false">AG147*AG148</f>
        <v>0</v>
      </c>
      <c r="AH149" s="14" t="n">
        <f aca="false">AH147*AH148</f>
        <v>0</v>
      </c>
      <c r="AI149" s="14" t="n">
        <f aca="false">AI147*AI148</f>
        <v>0</v>
      </c>
    </row>
    <row r="150" customFormat="false" ht="15" hidden="false" customHeight="false" outlineLevel="0" collapsed="false">
      <c r="B150" s="2" t="s">
        <v>173</v>
      </c>
      <c r="D150" s="14" t="n">
        <f aca="false">(D143-D147)*D144</f>
        <v>902630400</v>
      </c>
      <c r="E150" s="14" t="n">
        <f aca="false">(E143-E147)*E144</f>
        <v>509663808</v>
      </c>
      <c r="F150" s="14" t="n">
        <f aca="false">(F143-F147)*F144</f>
        <v>519857084.16</v>
      </c>
      <c r="G150" s="14" t="n">
        <f aca="false">(G143-G147)*G144</f>
        <v>530254225.8432</v>
      </c>
      <c r="H150" s="14" t="n">
        <f aca="false">(H143-H147)*H144</f>
        <v>540859310.360064</v>
      </c>
      <c r="I150" s="14" t="n">
        <f aca="false">(I143-I147)*I144</f>
        <v>551676496.567265</v>
      </c>
      <c r="J150" s="14" t="n">
        <f aca="false">(J143-J147)*J144</f>
        <v>562710026.498611</v>
      </c>
      <c r="K150" s="14" t="n">
        <f aca="false">(K143-K147)*K144</f>
        <v>573964227.028583</v>
      </c>
      <c r="L150" s="14" t="n">
        <f aca="false">(L143-L147)*L144</f>
        <v>585443511.569155</v>
      </c>
      <c r="M150" s="14" t="n">
        <f aca="false">(M143-M147)*M144</f>
        <v>597152381.800538</v>
      </c>
      <c r="N150" s="14" t="n">
        <f aca="false">(N143-N147)*N144</f>
        <v>609095429.436548</v>
      </c>
      <c r="O150" s="14" t="n">
        <f aca="false">(O143-O147)*O144</f>
        <v>621277338.025279</v>
      </c>
      <c r="P150" s="14" t="n">
        <f aca="false">(P143-P147)*P144</f>
        <v>633702884.785785</v>
      </c>
      <c r="Q150" s="14" t="n">
        <f aca="false">(Q143-Q147)*Q144</f>
        <v>646376942.481501</v>
      </c>
      <c r="R150" s="14" t="n">
        <f aca="false">(R143-R147)*R144</f>
        <v>659304481.331131</v>
      </c>
      <c r="S150" s="14" t="n">
        <f aca="false">(S143-S147)*S144</f>
        <v>672490570.957753</v>
      </c>
      <c r="T150" s="14" t="n">
        <f aca="false">(T143-T147)*T144</f>
        <v>685940382.376908</v>
      </c>
      <c r="U150" s="14" t="n">
        <f aca="false">(U143-U147)*U144</f>
        <v>699659190.024447</v>
      </c>
      <c r="V150" s="14" t="n">
        <f aca="false">(V143-V147)*V144</f>
        <v>713652373.824936</v>
      </c>
      <c r="W150" s="14" t="n">
        <f aca="false">(W143-W147)*W144</f>
        <v>727925421.301434</v>
      </c>
      <c r="X150" s="14" t="n">
        <f aca="false">(X143-X147)*X144</f>
        <v>742483929.727463</v>
      </c>
      <c r="Y150" s="14" t="n">
        <f aca="false">(Y143-Y147)*Y144</f>
        <v>1450171709.35467</v>
      </c>
      <c r="Z150" s="14" t="n">
        <f aca="false">(Z143-Z147)*Z144</f>
        <v>1479175143.54176</v>
      </c>
      <c r="AA150" s="14" t="n">
        <f aca="false">(AA143-AA147)*AA144</f>
        <v>1508758646.41259</v>
      </c>
      <c r="AB150" s="14" t="n">
        <f aca="false">(AB143-AB147)*AB144</f>
        <v>1538933819.34085</v>
      </c>
      <c r="AC150" s="14" t="n">
        <f aca="false">(AC143-AC147)*AC144</f>
        <v>1569712495.72766</v>
      </c>
      <c r="AD150" s="14" t="n">
        <f aca="false">(AD143-AD147)*AD144</f>
        <v>1601106745.64222</v>
      </c>
      <c r="AE150" s="14" t="n">
        <f aca="false">(AE143-AE147)*AE144</f>
        <v>1633128880.55506</v>
      </c>
      <c r="AF150" s="14" t="n">
        <f aca="false">(AF143-AF147)*AF144</f>
        <v>1665791458.16616</v>
      </c>
      <c r="AG150" s="14" t="n">
        <f aca="false">(AG143-AG147)*AG144</f>
        <v>1699107287.32949</v>
      </c>
      <c r="AH150" s="14" t="n">
        <f aca="false">(AH143-AH147)*AH144</f>
        <v>866544716.538038</v>
      </c>
      <c r="AI150" s="14" t="n">
        <f aca="false">(AI143-AI147)*AI144</f>
        <v>883875610.868799</v>
      </c>
    </row>
    <row r="151" customFormat="false" ht="15" hidden="false" customHeight="false" outlineLevel="0" collapsed="false">
      <c r="B151" s="2" t="s">
        <v>174</v>
      </c>
      <c r="D151" s="14" t="n">
        <f aca="false">D149+D150</f>
        <v>902630400</v>
      </c>
      <c r="E151" s="14" t="n">
        <f aca="false">E149+E150</f>
        <v>1154399808</v>
      </c>
      <c r="F151" s="14" t="n">
        <f aca="false">F149+F150</f>
        <v>1177487804.16</v>
      </c>
      <c r="G151" s="14" t="n">
        <f aca="false">G149+G150</f>
        <v>1201037560.2432</v>
      </c>
      <c r="H151" s="14" t="n">
        <f aca="false">H149+H150</f>
        <v>1317014657.19429</v>
      </c>
      <c r="I151" s="14" t="n">
        <f aca="false">I149+I150</f>
        <v>1343354950.33818</v>
      </c>
      <c r="J151" s="14" t="n">
        <f aca="false">J149+J150</f>
        <v>1370222049.34494</v>
      </c>
      <c r="K151" s="14" t="n">
        <f aca="false">K149+K150</f>
        <v>1397626490.33184</v>
      </c>
      <c r="L151" s="14" t="n">
        <f aca="false">L149+L150</f>
        <v>1425579020.13848</v>
      </c>
      <c r="M151" s="14" t="n">
        <f aca="false">M149+M150</f>
        <v>1454090600.54125</v>
      </c>
      <c r="N151" s="14" t="n">
        <f aca="false">N149+N150</f>
        <v>1483172412.55207</v>
      </c>
      <c r="O151" s="14" t="n">
        <f aca="false">O149+O150</f>
        <v>1512835860.80311</v>
      </c>
      <c r="P151" s="14" t="n">
        <f aca="false">P149+P150</f>
        <v>1543092578.01917</v>
      </c>
      <c r="Q151" s="14" t="n">
        <f aca="false">Q149+Q150</f>
        <v>1573954429.57956</v>
      </c>
      <c r="R151" s="14" t="n">
        <f aca="false">R149+R150</f>
        <v>1605433518.17115</v>
      </c>
      <c r="S151" s="14" t="n">
        <f aca="false">S149+S150</f>
        <v>1637542188.53457</v>
      </c>
      <c r="T151" s="14" t="n">
        <f aca="false">T149+T150</f>
        <v>1670293032.30526</v>
      </c>
      <c r="U151" s="14" t="n">
        <f aca="false">U149+U150</f>
        <v>1703698892.95137</v>
      </c>
      <c r="V151" s="14" t="n">
        <f aca="false">V149+V150</f>
        <v>1737772870.8104</v>
      </c>
      <c r="W151" s="14" t="n">
        <f aca="false">W149+W150</f>
        <v>1772528328.2266</v>
      </c>
      <c r="X151" s="14" t="n">
        <f aca="false">X149+X150</f>
        <v>1807978894.79114</v>
      </c>
      <c r="Y151" s="14" t="n">
        <f aca="false">Y149+Y150</f>
        <v>1450171709.35467</v>
      </c>
      <c r="Z151" s="14" t="n">
        <f aca="false">Z149+Z150</f>
        <v>1479175143.54176</v>
      </c>
      <c r="AA151" s="14" t="n">
        <f aca="false">AA149+AA150</f>
        <v>1508758646.41259</v>
      </c>
      <c r="AB151" s="14" t="n">
        <f aca="false">AB149+AB150</f>
        <v>1538933819.34085</v>
      </c>
      <c r="AC151" s="14" t="n">
        <f aca="false">AC149+AC150</f>
        <v>1569712495.72766</v>
      </c>
      <c r="AD151" s="14" t="n">
        <f aca="false">AD149+AD150</f>
        <v>1601106745.64222</v>
      </c>
      <c r="AE151" s="14" t="n">
        <f aca="false">AE149+AE150</f>
        <v>1633128880.55506</v>
      </c>
      <c r="AF151" s="14" t="n">
        <f aca="false">AF149+AF150</f>
        <v>1665791458.16616</v>
      </c>
      <c r="AG151" s="14" t="n">
        <f aca="false">AG149+AG150</f>
        <v>1699107287.32949</v>
      </c>
      <c r="AH151" s="14" t="n">
        <f aca="false">AH149+AH150</f>
        <v>866544716.538038</v>
      </c>
      <c r="AI151" s="14" t="n">
        <f aca="false">AI149+AI150</f>
        <v>883875610.868799</v>
      </c>
    </row>
    <row r="152" customFormat="false" ht="15" hidden="false" customHeight="false" outlineLevel="0" collapsed="false">
      <c r="B152" s="2" t="s">
        <v>175</v>
      </c>
      <c r="D152" s="13" t="n">
        <f aca="false">IF(D143&gt;0,D151/D143,0)</f>
        <v>50</v>
      </c>
      <c r="E152" s="13" t="n">
        <f aca="false">IF(E143&gt;0,E151/E143,0)</f>
        <v>63.9464285714286</v>
      </c>
      <c r="F152" s="13" t="n">
        <f aca="false">IF(F143&gt;0,F151/F143,0)</f>
        <v>65.2253571428571</v>
      </c>
      <c r="G152" s="13" t="n">
        <f aca="false">IF(G143&gt;0,G151/G143,0)</f>
        <v>66.5298642857143</v>
      </c>
      <c r="H152" s="13" t="n">
        <f aca="false">IF(H143&gt;0,H151/H143,0)</f>
        <v>68.8247735579515</v>
      </c>
      <c r="I152" s="13" t="n">
        <f aca="false">IF(I143&gt;0,I151/I143,0)</f>
        <v>70.2012690291105</v>
      </c>
      <c r="J152" s="13" t="n">
        <f aca="false">IF(J143&gt;0,J151/J143,0)</f>
        <v>71.6052944096927</v>
      </c>
      <c r="K152" s="13" t="n">
        <f aca="false">IF(K143&gt;0,K151/K143,0)</f>
        <v>73.0374002978866</v>
      </c>
      <c r="L152" s="13" t="n">
        <f aca="false">IF(L143&gt;0,L151/L143,0)</f>
        <v>74.4981483038443</v>
      </c>
      <c r="M152" s="13" t="n">
        <f aca="false">IF(M143&gt;0,M151/M143,0)</f>
        <v>75.9881112699212</v>
      </c>
      <c r="N152" s="13" t="n">
        <f aca="false">IF(N143&gt;0,N151/N143,0)</f>
        <v>77.5078734953196</v>
      </c>
      <c r="O152" s="13" t="n">
        <f aca="false">IF(O143&gt;0,O151/O143,0)</f>
        <v>79.058030965226</v>
      </c>
      <c r="P152" s="13" t="n">
        <f aca="false">IF(P143&gt;0,P151/P143,0)</f>
        <v>80.6391915845306</v>
      </c>
      <c r="Q152" s="13" t="n">
        <f aca="false">IF(Q143&gt;0,Q151/Q143,0)</f>
        <v>82.2519754162212</v>
      </c>
      <c r="R152" s="13" t="n">
        <f aca="false">IF(R143&gt;0,R151/R143,0)</f>
        <v>83.8970149245456</v>
      </c>
      <c r="S152" s="13" t="n">
        <f aca="false">IF(S143&gt;0,S151/S143,0)</f>
        <v>85.5749552230365</v>
      </c>
      <c r="T152" s="13" t="n">
        <f aca="false">IF(T143&gt;0,T151/T143,0)</f>
        <v>87.2864543274972</v>
      </c>
      <c r="U152" s="13" t="n">
        <f aca="false">IF(U143&gt;0,U151/U143,0)</f>
        <v>89.0321834140472</v>
      </c>
      <c r="V152" s="13" t="n">
        <f aca="false">IF(V143&gt;0,V151/V143,0)</f>
        <v>90.8128270823281</v>
      </c>
      <c r="W152" s="13" t="n">
        <f aca="false">IF(W143&gt;0,W151/W143,0)</f>
        <v>92.6290836239747</v>
      </c>
      <c r="X152" s="13" t="n">
        <f aca="false">IF(X143&gt;0,X151/X143,0)</f>
        <v>94.4816652964542</v>
      </c>
      <c r="Y152" s="13" t="n">
        <f aca="false">IF(Y143&gt;0,Y151/Y143,0)</f>
        <v>75.7833171948961</v>
      </c>
      <c r="Z152" s="13" t="n">
        <f aca="false">IF(Z143&gt;0,Z151/Z143,0)</f>
        <v>77.298983538794</v>
      </c>
      <c r="AA152" s="13" t="n">
        <f aca="false">IF(AA143&gt;0,AA151/AA143,0)</f>
        <v>78.8449632095699</v>
      </c>
      <c r="AB152" s="13" t="n">
        <f aca="false">IF(AB143&gt;0,AB151/AB143,0)</f>
        <v>80.4218624737613</v>
      </c>
      <c r="AC152" s="13" t="n">
        <f aca="false">IF(AC143&gt;0,AC151/AC143,0)</f>
        <v>82.0302997232365</v>
      </c>
      <c r="AD152" s="13" t="n">
        <f aca="false">IF(AD143&gt;0,AD151/AD143,0)</f>
        <v>83.6709057177013</v>
      </c>
      <c r="AE152" s="13" t="n">
        <f aca="false">IF(AE143&gt;0,AE151/AE143,0)</f>
        <v>85.3443238320553</v>
      </c>
      <c r="AF152" s="13" t="n">
        <f aca="false">IF(AF143&gt;0,AF151/AF143,0)</f>
        <v>87.0512103086964</v>
      </c>
      <c r="AG152" s="13" t="n">
        <f aca="false">IF(AG143&gt;0,AG151/AG143,0)</f>
        <v>88.7922345148703</v>
      </c>
      <c r="AH152" s="13" t="n">
        <f aca="false">IF(AH143&gt;0,AH151/AH143,0)</f>
        <v>90.5680792051677</v>
      </c>
      <c r="AI152" s="13" t="n">
        <f aca="false">IF(AI143&gt;0,AI151/AI143,0)</f>
        <v>92.3794407892711</v>
      </c>
    </row>
    <row r="153" customFormat="false" ht="15" hidden="false" customHeight="false" outlineLevel="0" collapsed="false">
      <c r="B153" s="2" t="s">
        <v>176</v>
      </c>
      <c r="D153" s="13" t="n">
        <f aca="false">IF(AND(D$137&lt;=Inputs!$C$34,D143&gt;0),MAX(0,Inputs!$C$31-Inputs!$C$33*MAX(0,D152-Inputs!$C$32)),0)</f>
        <v>0</v>
      </c>
      <c r="E153" s="13" t="n">
        <f aca="false">IF(AND(E$137&lt;=Inputs!$C$34,E143&gt;0),MAX(0,Inputs!$C$31-Inputs!$C$33*MAX(0,E152-Inputs!$C$32)),0)</f>
        <v>0</v>
      </c>
      <c r="F153" s="13" t="n">
        <f aca="false">IF(AND(F$137&lt;=Inputs!$C$34,F143&gt;0),MAX(0,Inputs!$C$31-Inputs!$C$33*MAX(0,F152-Inputs!$C$32)),0)</f>
        <v>0</v>
      </c>
      <c r="G153" s="13" t="n">
        <f aca="false">IF(AND(G$137&lt;=Inputs!$C$34,G143&gt;0),MAX(0,Inputs!$C$31-Inputs!$C$33*MAX(0,G152-Inputs!$C$32)),0)</f>
        <v>0</v>
      </c>
      <c r="H153" s="13" t="n">
        <f aca="false">IF(AND(H$137&lt;=Inputs!$C$34,H143&gt;0),MAX(0,Inputs!$C$31-Inputs!$C$33*MAX(0,H152-Inputs!$C$32)),0)</f>
        <v>0</v>
      </c>
      <c r="I153" s="13" t="n">
        <f aca="false">IF(AND(I$137&lt;=Inputs!$C$34,I143&gt;0),MAX(0,Inputs!$C$31-Inputs!$C$33*MAX(0,I152-Inputs!$C$32)),0)</f>
        <v>0</v>
      </c>
      <c r="J153" s="13" t="n">
        <f aca="false">IF(AND(J$137&lt;=Inputs!$C$34,J143&gt;0),MAX(0,Inputs!$C$31-Inputs!$C$33*MAX(0,J152-Inputs!$C$32)),0)</f>
        <v>0</v>
      </c>
      <c r="K153" s="13" t="n">
        <f aca="false">IF(AND(K$137&lt;=Inputs!$C$34,K143&gt;0),MAX(0,Inputs!$C$31-Inputs!$C$33*MAX(0,K152-Inputs!$C$32)),0)</f>
        <v>0</v>
      </c>
      <c r="L153" s="13" t="n">
        <f aca="false">IF(AND(L$137&lt;=Inputs!$C$34,L143&gt;0),MAX(0,Inputs!$C$31-Inputs!$C$33*MAX(0,L152-Inputs!$C$32)),0)</f>
        <v>0</v>
      </c>
      <c r="M153" s="13" t="n">
        <f aca="false">IF(AND(M$137&lt;=Inputs!$C$34,M143&gt;0),MAX(0,Inputs!$C$31-Inputs!$C$33*MAX(0,M152-Inputs!$C$32)),0)</f>
        <v>0</v>
      </c>
      <c r="N153" s="13" t="n">
        <f aca="false">IF(AND(N$137&lt;=Inputs!$C$34,N143&gt;0),MAX(0,Inputs!$C$31-Inputs!$C$33*MAX(0,N152-Inputs!$C$32)),0)</f>
        <v>0</v>
      </c>
      <c r="O153" s="13" t="n">
        <f aca="false">IF(AND(O$137&lt;=Inputs!$C$34,O143&gt;0),MAX(0,Inputs!$C$31-Inputs!$C$33*MAX(0,O152-Inputs!$C$32)),0)</f>
        <v>0</v>
      </c>
      <c r="P153" s="13" t="n">
        <f aca="false">IF(AND(P$137&lt;=Inputs!$C$34,P143&gt;0),MAX(0,Inputs!$C$31-Inputs!$C$33*MAX(0,P152-Inputs!$C$32)),0)</f>
        <v>0</v>
      </c>
      <c r="Q153" s="13" t="n">
        <f aca="false">IF(AND(Q$137&lt;=Inputs!$C$34,Q143&gt;0),MAX(0,Inputs!$C$31-Inputs!$C$33*MAX(0,Q152-Inputs!$C$32)),0)</f>
        <v>0</v>
      </c>
      <c r="R153" s="13" t="n">
        <f aca="false">IF(AND(R$137&lt;=Inputs!$C$34,R143&gt;0),MAX(0,Inputs!$C$31-Inputs!$C$33*MAX(0,R152-Inputs!$C$32)),0)</f>
        <v>0</v>
      </c>
      <c r="S153" s="13" t="n">
        <f aca="false">IF(AND(S$137&lt;=Inputs!$C$34,S143&gt;0),MAX(0,Inputs!$C$31-Inputs!$C$33*MAX(0,S152-Inputs!$C$32)),0)</f>
        <v>0</v>
      </c>
      <c r="T153" s="13" t="n">
        <f aca="false">IF(AND(T$137&lt;=Inputs!$C$34,T143&gt;0),MAX(0,Inputs!$C$31-Inputs!$C$33*MAX(0,T152-Inputs!$C$32)),0)</f>
        <v>0</v>
      </c>
      <c r="U153" s="13" t="n">
        <f aca="false">IF(AND(U$137&lt;=Inputs!$C$34,U143&gt;0),MAX(0,Inputs!$C$31-Inputs!$C$33*MAX(0,U152-Inputs!$C$32)),0)</f>
        <v>0</v>
      </c>
      <c r="V153" s="13" t="n">
        <f aca="false">IF(AND(V$137&lt;=Inputs!$C$34,V143&gt;0),MAX(0,Inputs!$C$31-Inputs!$C$33*MAX(0,V152-Inputs!$C$32)),0)</f>
        <v>0</v>
      </c>
      <c r="W153" s="13" t="n">
        <f aca="false">IF(AND(W$137&lt;=Inputs!$C$34,W143&gt;0),MAX(0,Inputs!$C$31-Inputs!$C$33*MAX(0,W152-Inputs!$C$32)),0)</f>
        <v>0</v>
      </c>
      <c r="X153" s="13" t="n">
        <f aca="false">IF(AND(X$137&lt;=Inputs!$C$34,X143&gt;0),MAX(0,Inputs!$C$31-Inputs!$C$33*MAX(0,X152-Inputs!$C$32)),0)</f>
        <v>0</v>
      </c>
      <c r="Y153" s="13" t="n">
        <f aca="false">IF(AND(Y$137&lt;=Inputs!$C$34,Y143&gt;0),MAX(0,Inputs!$C$31-Inputs!$C$33*MAX(0,Y152-Inputs!$C$32)),0)</f>
        <v>0</v>
      </c>
      <c r="Z153" s="13" t="n">
        <f aca="false">IF(AND(Z$137&lt;=Inputs!$C$34,Z143&gt;0),MAX(0,Inputs!$C$31-Inputs!$C$33*MAX(0,Z152-Inputs!$C$32)),0)</f>
        <v>0</v>
      </c>
      <c r="AA153" s="13" t="n">
        <f aca="false">IF(AND(AA$137&lt;=Inputs!$C$34,AA143&gt;0),MAX(0,Inputs!$C$31-Inputs!$C$33*MAX(0,AA152-Inputs!$C$32)),0)</f>
        <v>0</v>
      </c>
      <c r="AB153" s="13" t="n">
        <f aca="false">IF(AND(AB$137&lt;=Inputs!$C$34,AB143&gt;0),MAX(0,Inputs!$C$31-Inputs!$C$33*MAX(0,AB152-Inputs!$C$32)),0)</f>
        <v>0</v>
      </c>
      <c r="AC153" s="13" t="n">
        <f aca="false">IF(AND(AC$137&lt;=Inputs!$C$34,AC143&gt;0),MAX(0,Inputs!$C$31-Inputs!$C$33*MAX(0,AC152-Inputs!$C$32)),0)</f>
        <v>0</v>
      </c>
      <c r="AD153" s="13" t="n">
        <f aca="false">IF(AND(AD$137&lt;=Inputs!$C$34,AD143&gt;0),MAX(0,Inputs!$C$31-Inputs!$C$33*MAX(0,AD152-Inputs!$C$32)),0)</f>
        <v>0</v>
      </c>
      <c r="AE153" s="13" t="n">
        <f aca="false">IF(AND(AE$137&lt;=Inputs!$C$34,AE143&gt;0),MAX(0,Inputs!$C$31-Inputs!$C$33*MAX(0,AE152-Inputs!$C$32)),0)</f>
        <v>0</v>
      </c>
      <c r="AF153" s="13" t="n">
        <f aca="false">IF(AND(AF$137&lt;=Inputs!$C$34,AF143&gt;0),MAX(0,Inputs!$C$31-Inputs!$C$33*MAX(0,AF152-Inputs!$C$32)),0)</f>
        <v>0</v>
      </c>
      <c r="AG153" s="13" t="n">
        <f aca="false">IF(AND(AG$137&lt;=Inputs!$C$34,AG143&gt;0),MAX(0,Inputs!$C$31-Inputs!$C$33*MAX(0,AG152-Inputs!$C$32)),0)</f>
        <v>0</v>
      </c>
      <c r="AH153" s="13" t="n">
        <f aca="false">IF(AND(AH$137&lt;=Inputs!$C$34,AH143&gt;0),MAX(0,Inputs!$C$31-Inputs!$C$33*MAX(0,AH152-Inputs!$C$32)),0)</f>
        <v>0</v>
      </c>
      <c r="AI153" s="13" t="n">
        <f aca="false">IF(AND(AI$137&lt;=Inputs!$C$34,AI143&gt;0),MAX(0,Inputs!$C$31-Inputs!$C$33*MAX(0,AI152-Inputs!$C$32)),0)</f>
        <v>0</v>
      </c>
    </row>
    <row r="154" customFormat="false" ht="15" hidden="false" customHeight="false" outlineLevel="0" collapsed="false">
      <c r="B154" s="2" t="s">
        <v>177</v>
      </c>
      <c r="D154" s="14" t="n">
        <f aca="false">D153*D143*Inputs!$C$35</f>
        <v>0</v>
      </c>
      <c r="E154" s="14" t="n">
        <f aca="false">E153*E143*Inputs!$C$35</f>
        <v>0</v>
      </c>
      <c r="F154" s="14" t="n">
        <f aca="false">F153*F143*Inputs!$C$35</f>
        <v>0</v>
      </c>
      <c r="G154" s="14" t="n">
        <f aca="false">G153*G143*Inputs!$C$35</f>
        <v>0</v>
      </c>
      <c r="H154" s="14" t="n">
        <f aca="false">H153*H143*Inputs!$C$35</f>
        <v>0</v>
      </c>
      <c r="I154" s="14" t="n">
        <f aca="false">I153*I143*Inputs!$C$35</f>
        <v>0</v>
      </c>
      <c r="J154" s="14" t="n">
        <f aca="false">J153*J143*Inputs!$C$35</f>
        <v>0</v>
      </c>
      <c r="K154" s="14" t="n">
        <f aca="false">K153*K143*Inputs!$C$35</f>
        <v>0</v>
      </c>
      <c r="L154" s="14" t="n">
        <f aca="false">L153*L143*Inputs!$C$35</f>
        <v>0</v>
      </c>
      <c r="M154" s="14" t="n">
        <f aca="false">M153*M143*Inputs!$C$35</f>
        <v>0</v>
      </c>
      <c r="N154" s="14" t="n">
        <f aca="false">N153*N143*Inputs!$C$35</f>
        <v>0</v>
      </c>
      <c r="O154" s="14" t="n">
        <f aca="false">O153*O143*Inputs!$C$35</f>
        <v>0</v>
      </c>
      <c r="P154" s="14" t="n">
        <f aca="false">P153*P143*Inputs!$C$35</f>
        <v>0</v>
      </c>
      <c r="Q154" s="14" t="n">
        <f aca="false">Q153*Q143*Inputs!$C$35</f>
        <v>0</v>
      </c>
      <c r="R154" s="14" t="n">
        <f aca="false">R153*R143*Inputs!$C$35</f>
        <v>0</v>
      </c>
      <c r="S154" s="14" t="n">
        <f aca="false">S153*S143*Inputs!$C$35</f>
        <v>0</v>
      </c>
      <c r="T154" s="14" t="n">
        <f aca="false">T153*T143*Inputs!$C$35</f>
        <v>0</v>
      </c>
      <c r="U154" s="14" t="n">
        <f aca="false">U153*U143*Inputs!$C$35</f>
        <v>0</v>
      </c>
      <c r="V154" s="14" t="n">
        <f aca="false">V153*V143*Inputs!$C$35</f>
        <v>0</v>
      </c>
      <c r="W154" s="14" t="n">
        <f aca="false">W153*W143*Inputs!$C$35</f>
        <v>0</v>
      </c>
      <c r="X154" s="14" t="n">
        <f aca="false">X153*X143*Inputs!$C$35</f>
        <v>0</v>
      </c>
      <c r="Y154" s="14" t="n">
        <f aca="false">Y153*Y143*Inputs!$C$35</f>
        <v>0</v>
      </c>
      <c r="Z154" s="14" t="n">
        <f aca="false">Z153*Z143*Inputs!$C$35</f>
        <v>0</v>
      </c>
      <c r="AA154" s="14" t="n">
        <f aca="false">AA153*AA143*Inputs!$C$35</f>
        <v>0</v>
      </c>
      <c r="AB154" s="14" t="n">
        <f aca="false">AB153*AB143*Inputs!$C$35</f>
        <v>0</v>
      </c>
      <c r="AC154" s="14" t="n">
        <f aca="false">AC153*AC143*Inputs!$C$35</f>
        <v>0</v>
      </c>
      <c r="AD154" s="14" t="n">
        <f aca="false">AD153*AD143*Inputs!$C$35</f>
        <v>0</v>
      </c>
      <c r="AE154" s="14" t="n">
        <f aca="false">AE153*AE143*Inputs!$C$35</f>
        <v>0</v>
      </c>
      <c r="AF154" s="14" t="n">
        <f aca="false">AF153*AF143*Inputs!$C$35</f>
        <v>0</v>
      </c>
      <c r="AG154" s="14" t="n">
        <f aca="false">AG153*AG143*Inputs!$C$35</f>
        <v>0</v>
      </c>
      <c r="AH154" s="14" t="n">
        <f aca="false">AH153*AH143*Inputs!$C$35</f>
        <v>0</v>
      </c>
      <c r="AI154" s="14" t="n">
        <f aca="false">AI153*AI143*Inputs!$C$35</f>
        <v>0</v>
      </c>
    </row>
    <row r="155" customFormat="false" ht="15" hidden="false" customHeight="false" outlineLevel="0" collapsed="false">
      <c r="B155" s="2" t="s">
        <v>178</v>
      </c>
      <c r="D155" s="14" t="n">
        <f aca="false">Inputs!$C$12*D140/2*(1+Inputs!$C$18)^(D$137-2027)</f>
        <v>330000000</v>
      </c>
      <c r="E155" s="14" t="n">
        <f aca="false">Inputs!$C$12*E140/2*(1+Inputs!$C$18)^(E$137-2027)</f>
        <v>338250000</v>
      </c>
      <c r="F155" s="14" t="n">
        <f aca="false">Inputs!$C$12*F140/2*(1+Inputs!$C$18)^(F$137-2027)</f>
        <v>346706250</v>
      </c>
      <c r="G155" s="14" t="n">
        <f aca="false">Inputs!$C$12*G140/2*(1+Inputs!$C$18)^(G$137-2027)</f>
        <v>355373906.25</v>
      </c>
      <c r="H155" s="14" t="n">
        <f aca="false">Inputs!$C$12*H140/2*(1+Inputs!$C$18)^(H$137-2027)</f>
        <v>364258253.90625</v>
      </c>
      <c r="I155" s="14" t="n">
        <f aca="false">Inputs!$C$12*I140/2*(1+Inputs!$C$18)^(I$137-2027)</f>
        <v>373364710.253906</v>
      </c>
      <c r="J155" s="14" t="n">
        <f aca="false">Inputs!$C$12*J140/2*(1+Inputs!$C$18)^(J$137-2027)</f>
        <v>382698828.010254</v>
      </c>
      <c r="K155" s="14" t="n">
        <f aca="false">Inputs!$C$12*K140/2*(1+Inputs!$C$18)^(K$137-2027)</f>
        <v>392266298.71051</v>
      </c>
      <c r="L155" s="14" t="n">
        <f aca="false">Inputs!$C$12*L140/2*(1+Inputs!$C$18)^(L$137-2027)</f>
        <v>402072956.178273</v>
      </c>
      <c r="M155" s="14" t="n">
        <f aca="false">Inputs!$C$12*M140/2*(1+Inputs!$C$18)^(M$137-2027)</f>
        <v>412124780.08273</v>
      </c>
      <c r="N155" s="14" t="n">
        <f aca="false">Inputs!$C$12*N140/2*(1+Inputs!$C$18)^(N$137-2027)</f>
        <v>422427899.584798</v>
      </c>
      <c r="O155" s="14" t="n">
        <f aca="false">Inputs!$C$12*O140/2*(1+Inputs!$C$18)^(O$137-2027)</f>
        <v>432988597.074418</v>
      </c>
      <c r="P155" s="14" t="n">
        <f aca="false">Inputs!$C$12*P140/2*(1+Inputs!$C$18)^(P$137-2027)</f>
        <v>443813312.001278</v>
      </c>
      <c r="Q155" s="14" t="n">
        <f aca="false">Inputs!$C$12*Q140/2*(1+Inputs!$C$18)^(Q$137-2027)</f>
        <v>454908644.80131</v>
      </c>
      <c r="R155" s="14" t="n">
        <f aca="false">Inputs!$C$12*R140/2*(1+Inputs!$C$18)^(R$137-2027)</f>
        <v>466281360.921343</v>
      </c>
      <c r="S155" s="14" t="n">
        <f aca="false">Inputs!$C$12*S140/2*(1+Inputs!$C$18)^(S$137-2027)</f>
        <v>477938394.944376</v>
      </c>
      <c r="T155" s="14" t="n">
        <f aca="false">Inputs!$C$12*T140/2*(1+Inputs!$C$18)^(T$137-2027)</f>
        <v>489886854.817986</v>
      </c>
      <c r="U155" s="14" t="n">
        <f aca="false">Inputs!$C$12*U140/2*(1+Inputs!$C$18)^(U$137-2027)</f>
        <v>502134026.188435</v>
      </c>
      <c r="V155" s="14" t="n">
        <f aca="false">Inputs!$C$12*V140/2*(1+Inputs!$C$18)^(V$137-2027)</f>
        <v>514687376.843146</v>
      </c>
      <c r="W155" s="14" t="n">
        <f aca="false">Inputs!$C$12*W140/2*(1+Inputs!$C$18)^(W$137-2027)</f>
        <v>527554561.264225</v>
      </c>
      <c r="X155" s="14" t="n">
        <f aca="false">Inputs!$C$12*X140/2*(1+Inputs!$C$18)^(X$137-2027)</f>
        <v>540743425.29583</v>
      </c>
      <c r="Y155" s="14" t="n">
        <f aca="false">Inputs!$C$12*Y140/2*(1+Inputs!$C$18)^(Y$137-2027)</f>
        <v>554262010.928226</v>
      </c>
      <c r="Z155" s="14" t="n">
        <f aca="false">Inputs!$C$12*Z140/2*(1+Inputs!$C$18)^(Z$137-2027)</f>
        <v>568118561.201431</v>
      </c>
      <c r="AA155" s="14" t="n">
        <f aca="false">Inputs!$C$12*AA140/2*(1+Inputs!$C$18)^(AA$137-2027)</f>
        <v>582321525.231467</v>
      </c>
      <c r="AB155" s="14" t="n">
        <f aca="false">Inputs!$C$12*AB140/2*(1+Inputs!$C$18)^(AB$137-2027)</f>
        <v>596879563.362254</v>
      </c>
      <c r="AC155" s="14" t="n">
        <f aca="false">Inputs!$C$12*AC140/2*(1+Inputs!$C$18)^(AC$137-2027)</f>
        <v>611801552.44631</v>
      </c>
      <c r="AD155" s="14" t="n">
        <f aca="false">Inputs!$C$12*AD140/2*(1+Inputs!$C$18)^(AD$137-2027)</f>
        <v>627096591.257468</v>
      </c>
      <c r="AE155" s="14" t="n">
        <f aca="false">Inputs!$C$12*AE140/2*(1+Inputs!$C$18)^(AE$137-2027)</f>
        <v>642774006.038904</v>
      </c>
      <c r="AF155" s="14" t="n">
        <f aca="false">Inputs!$C$12*AF140/2*(1+Inputs!$C$18)^(AF$137-2027)</f>
        <v>658843356.189877</v>
      </c>
      <c r="AG155" s="14" t="n">
        <f aca="false">Inputs!$C$12*AG140/2*(1+Inputs!$C$18)^(AG$137-2027)</f>
        <v>675314440.094624</v>
      </c>
      <c r="AH155" s="14" t="n">
        <f aca="false">Inputs!$C$12*AH140/2*(1+Inputs!$C$18)^(AH$137-2027)</f>
        <v>346098650.548495</v>
      </c>
      <c r="AI155" s="14" t="n">
        <f aca="false">Inputs!$C$12*AI140/2*(1+Inputs!$C$18)^(AI$137-2027)</f>
        <v>354751116.812207</v>
      </c>
    </row>
    <row r="156" customFormat="false" ht="15" hidden="false" customHeight="false" outlineLevel="0" collapsed="false">
      <c r="B156" s="2" t="s">
        <v>179</v>
      </c>
      <c r="D156" s="14" t="n">
        <f aca="false">Inputs!$C$13*D140/2*(1+Inputs!$C$18)^(D$137-2027)</f>
        <v>25000000</v>
      </c>
      <c r="E156" s="14" t="n">
        <f aca="false">Inputs!$C$13*E140/2*(1+Inputs!$C$18)^(E$137-2027)</f>
        <v>25625000</v>
      </c>
      <c r="F156" s="14" t="n">
        <f aca="false">Inputs!$C$13*F140/2*(1+Inputs!$C$18)^(F$137-2027)</f>
        <v>26265625</v>
      </c>
      <c r="G156" s="14" t="n">
        <f aca="false">Inputs!$C$13*G140/2*(1+Inputs!$C$18)^(G$137-2027)</f>
        <v>26922265.625</v>
      </c>
      <c r="H156" s="14" t="n">
        <f aca="false">Inputs!$C$13*H140/2*(1+Inputs!$C$18)^(H$137-2027)</f>
        <v>27595322.265625</v>
      </c>
      <c r="I156" s="14" t="n">
        <f aca="false">Inputs!$C$13*I140/2*(1+Inputs!$C$18)^(I$137-2027)</f>
        <v>28285205.3222656</v>
      </c>
      <c r="J156" s="14" t="n">
        <f aca="false">Inputs!$C$13*J140/2*(1+Inputs!$C$18)^(J$137-2027)</f>
        <v>28992335.4553223</v>
      </c>
      <c r="K156" s="14" t="n">
        <f aca="false">Inputs!$C$13*K140/2*(1+Inputs!$C$18)^(K$137-2027)</f>
        <v>29717143.8417053</v>
      </c>
      <c r="L156" s="14" t="n">
        <f aca="false">Inputs!$C$13*L140/2*(1+Inputs!$C$18)^(L$137-2027)</f>
        <v>30460072.4377479</v>
      </c>
      <c r="M156" s="14" t="n">
        <f aca="false">Inputs!$C$13*M140/2*(1+Inputs!$C$18)^(M$137-2027)</f>
        <v>31221574.2486916</v>
      </c>
      <c r="N156" s="14" t="n">
        <f aca="false">Inputs!$C$13*N140/2*(1+Inputs!$C$18)^(N$137-2027)</f>
        <v>32002113.6049089</v>
      </c>
      <c r="O156" s="14" t="n">
        <f aca="false">Inputs!$C$13*O140/2*(1+Inputs!$C$18)^(O$137-2027)</f>
        <v>32802166.4450316</v>
      </c>
      <c r="P156" s="14" t="n">
        <f aca="false">Inputs!$C$13*P140/2*(1+Inputs!$C$18)^(P$137-2027)</f>
        <v>33622220.6061574</v>
      </c>
      <c r="Q156" s="14" t="n">
        <f aca="false">Inputs!$C$13*Q140/2*(1+Inputs!$C$18)^(Q$137-2027)</f>
        <v>34462776.1213114</v>
      </c>
      <c r="R156" s="14" t="n">
        <f aca="false">Inputs!$C$13*R140/2*(1+Inputs!$C$18)^(R$137-2027)</f>
        <v>35324345.5243441</v>
      </c>
      <c r="S156" s="14" t="n">
        <f aca="false">Inputs!$C$13*S140/2*(1+Inputs!$C$18)^(S$137-2027)</f>
        <v>36207454.1624527</v>
      </c>
      <c r="T156" s="14" t="n">
        <f aca="false">Inputs!$C$13*T140/2*(1+Inputs!$C$18)^(T$137-2027)</f>
        <v>37112640.5165141</v>
      </c>
      <c r="U156" s="14" t="n">
        <f aca="false">Inputs!$C$13*U140/2*(1+Inputs!$C$18)^(U$137-2027)</f>
        <v>38040456.5294269</v>
      </c>
      <c r="V156" s="14" t="n">
        <f aca="false">Inputs!$C$13*V140/2*(1+Inputs!$C$18)^(V$137-2027)</f>
        <v>38991467.9426626</v>
      </c>
      <c r="W156" s="14" t="n">
        <f aca="false">Inputs!$C$13*W140/2*(1+Inputs!$C$18)^(W$137-2027)</f>
        <v>39966254.6412291</v>
      </c>
      <c r="X156" s="14" t="n">
        <f aca="false">Inputs!$C$13*X140/2*(1+Inputs!$C$18)^(X$137-2027)</f>
        <v>40965411.0072599</v>
      </c>
      <c r="Y156" s="14" t="n">
        <f aca="false">Inputs!$C$13*Y140/2*(1+Inputs!$C$18)^(Y$137-2027)</f>
        <v>41989546.2824414</v>
      </c>
      <c r="Z156" s="14" t="n">
        <f aca="false">Inputs!$C$13*Z140/2*(1+Inputs!$C$18)^(Z$137-2027)</f>
        <v>43039284.9395024</v>
      </c>
      <c r="AA156" s="14" t="n">
        <f aca="false">Inputs!$C$13*AA140/2*(1+Inputs!$C$18)^(AA$137-2027)</f>
        <v>44115267.0629899</v>
      </c>
      <c r="AB156" s="14" t="n">
        <f aca="false">Inputs!$C$13*AB140/2*(1+Inputs!$C$18)^(AB$137-2027)</f>
        <v>45218148.7395647</v>
      </c>
      <c r="AC156" s="14" t="n">
        <f aca="false">Inputs!$C$13*AC140/2*(1+Inputs!$C$18)^(AC$137-2027)</f>
        <v>46348602.4580538</v>
      </c>
      <c r="AD156" s="14" t="n">
        <f aca="false">Inputs!$C$13*AD140/2*(1+Inputs!$C$18)^(AD$137-2027)</f>
        <v>47507317.5195051</v>
      </c>
      <c r="AE156" s="14" t="n">
        <f aca="false">Inputs!$C$13*AE140/2*(1+Inputs!$C$18)^(AE$137-2027)</f>
        <v>48695000.4574928</v>
      </c>
      <c r="AF156" s="14" t="n">
        <f aca="false">Inputs!$C$13*AF140/2*(1+Inputs!$C$18)^(AF$137-2027)</f>
        <v>49912375.4689301</v>
      </c>
      <c r="AG156" s="14" t="n">
        <f aca="false">Inputs!$C$13*AG140/2*(1+Inputs!$C$18)^(AG$137-2027)</f>
        <v>51160184.8556533</v>
      </c>
      <c r="AH156" s="14" t="n">
        <f aca="false">Inputs!$C$13*AH140/2*(1+Inputs!$C$18)^(AH$137-2027)</f>
        <v>26219594.7385223</v>
      </c>
      <c r="AI156" s="14" t="n">
        <f aca="false">Inputs!$C$13*AI140/2*(1+Inputs!$C$18)^(AI$137-2027)</f>
        <v>26875084.6069854</v>
      </c>
    </row>
    <row r="157" customFormat="false" ht="15" hidden="false" customHeight="false" outlineLevel="0" collapsed="false">
      <c r="B157" s="2" t="s">
        <v>66</v>
      </c>
      <c r="D157" s="14" t="n">
        <f aca="false">D143*Fuel!$C$13*(1+Inputs!$C$18)^(D$137-2027)</f>
        <v>181832502.469692</v>
      </c>
      <c r="E157" s="14" t="n">
        <f aca="false">E143*Fuel!$C$13*(1+Inputs!$C$18)^(E$137-2027)</f>
        <v>186378315.031434</v>
      </c>
      <c r="F157" s="14" t="n">
        <f aca="false">F143*Fuel!$C$13*(1+Inputs!$C$18)^(F$137-2027)</f>
        <v>191037772.90722</v>
      </c>
      <c r="G157" s="14" t="n">
        <f aca="false">G143*Fuel!$C$13*(1+Inputs!$C$18)^(G$137-2027)</f>
        <v>195813717.2299</v>
      </c>
      <c r="H157" s="14" t="n">
        <f aca="false">H143*Fuel!$C$13*(1+Inputs!$C$18)^(H$137-2027)</f>
        <v>212751603.770287</v>
      </c>
      <c r="I157" s="14" t="n">
        <f aca="false">I143*Fuel!$C$13*(1+Inputs!$C$18)^(I$137-2027)</f>
        <v>218070393.864544</v>
      </c>
      <c r="J157" s="14" t="n">
        <f aca="false">J143*Fuel!$C$13*(1+Inputs!$C$18)^(J$137-2027)</f>
        <v>223522153.711157</v>
      </c>
      <c r="K157" s="14" t="n">
        <f aca="false">K143*Fuel!$C$13*(1+Inputs!$C$18)^(K$137-2027)</f>
        <v>229110207.553936</v>
      </c>
      <c r="L157" s="14" t="n">
        <f aca="false">L143*Fuel!$C$13*(1+Inputs!$C$18)^(L$137-2027)</f>
        <v>234837962.742785</v>
      </c>
      <c r="M157" s="14" t="n">
        <f aca="false">M143*Fuel!$C$13*(1+Inputs!$C$18)^(M$137-2027)</f>
        <v>240708911.811354</v>
      </c>
      <c r="N157" s="14" t="n">
        <f aca="false">N143*Fuel!$C$13*(1+Inputs!$C$18)^(N$137-2027)</f>
        <v>246726634.606638</v>
      </c>
      <c r="O157" s="14" t="n">
        <f aca="false">O143*Fuel!$C$13*(1+Inputs!$C$18)^(O$137-2027)</f>
        <v>252894800.471804</v>
      </c>
      <c r="P157" s="14" t="n">
        <f aca="false">P143*Fuel!$C$13*(1+Inputs!$C$18)^(P$137-2027)</f>
        <v>259217170.483599</v>
      </c>
      <c r="Q157" s="14" t="n">
        <f aca="false">Q143*Fuel!$C$13*(1+Inputs!$C$18)^(Q$137-2027)</f>
        <v>265697599.745689</v>
      </c>
      <c r="R157" s="14" t="n">
        <f aca="false">R143*Fuel!$C$13*(1+Inputs!$C$18)^(R$137-2027)</f>
        <v>272340039.739331</v>
      </c>
      <c r="S157" s="14" t="n">
        <f aca="false">S143*Fuel!$C$13*(1+Inputs!$C$18)^(S$137-2027)</f>
        <v>279148540.732815</v>
      </c>
      <c r="T157" s="14" t="n">
        <f aca="false">T143*Fuel!$C$13*(1+Inputs!$C$18)^(T$137-2027)</f>
        <v>286127254.251135</v>
      </c>
      <c r="U157" s="14" t="n">
        <f aca="false">U143*Fuel!$C$13*(1+Inputs!$C$18)^(U$137-2027)</f>
        <v>293280435.607413</v>
      </c>
      <c r="V157" s="14" t="n">
        <f aca="false">V143*Fuel!$C$13*(1+Inputs!$C$18)^(V$137-2027)</f>
        <v>300612446.497599</v>
      </c>
      <c r="W157" s="14" t="n">
        <f aca="false">W143*Fuel!$C$13*(1+Inputs!$C$18)^(W$137-2027)</f>
        <v>308127757.660039</v>
      </c>
      <c r="X157" s="14" t="n">
        <f aca="false">X143*Fuel!$C$13*(1+Inputs!$C$18)^(X$137-2027)</f>
        <v>315830951.601539</v>
      </c>
      <c r="Y157" s="14" t="n">
        <f aca="false">Y143*Fuel!$C$13*(1+Inputs!$C$18)^(Y$137-2027)</f>
        <v>323726725.391578</v>
      </c>
      <c r="Z157" s="14" t="n">
        <f aca="false">Z143*Fuel!$C$13*(1+Inputs!$C$18)^(Z$137-2027)</f>
        <v>331819893.526367</v>
      </c>
      <c r="AA157" s="14" t="n">
        <f aca="false">AA143*Fuel!$C$13*(1+Inputs!$C$18)^(AA$137-2027)</f>
        <v>340115390.864526</v>
      </c>
      <c r="AB157" s="14" t="n">
        <f aca="false">AB143*Fuel!$C$13*(1+Inputs!$C$18)^(AB$137-2027)</f>
        <v>348618275.63614</v>
      </c>
      <c r="AC157" s="14" t="n">
        <f aca="false">AC143*Fuel!$C$13*(1+Inputs!$C$18)^(AC$137-2027)</f>
        <v>357333732.527043</v>
      </c>
      <c r="AD157" s="14" t="n">
        <f aca="false">AD143*Fuel!$C$13*(1+Inputs!$C$18)^(AD$137-2027)</f>
        <v>366267075.840219</v>
      </c>
      <c r="AE157" s="14" t="n">
        <f aca="false">AE143*Fuel!$C$13*(1+Inputs!$C$18)^(AE$137-2027)</f>
        <v>375423752.736225</v>
      </c>
      <c r="AF157" s="14" t="n">
        <f aca="false">AF143*Fuel!$C$13*(1+Inputs!$C$18)^(AF$137-2027)</f>
        <v>384809346.55463</v>
      </c>
      <c r="AG157" s="14" t="n">
        <f aca="false">AG143*Fuel!$C$13*(1+Inputs!$C$18)^(AG$137-2027)</f>
        <v>394429580.218496</v>
      </c>
      <c r="AH157" s="14" t="n">
        <f aca="false">AH143*Fuel!$C$13*(1+Inputs!$C$18)^(AH$137-2027)</f>
        <v>202145159.861979</v>
      </c>
      <c r="AI157" s="14" t="n">
        <f aca="false">AI143*Fuel!$C$13*(1+Inputs!$C$18)^(AI$137-2027)</f>
        <v>207198788.858529</v>
      </c>
    </row>
    <row r="158" customFormat="false" ht="15" hidden="false" customHeight="false" outlineLevel="0" collapsed="false">
      <c r="B158" s="2" t="s">
        <v>180</v>
      </c>
      <c r="D158" s="14" t="n">
        <f aca="false">Inputs!$C$14*D140/2*(1+Inputs!$C$18)^(D$137-2027)*IF(AND(D140&gt;0,D$137&gt;$F$135-2),0.25,1)</f>
        <v>70000000</v>
      </c>
      <c r="E158" s="14" t="n">
        <f aca="false">Inputs!$C$14*E140/2*(1+Inputs!$C$18)^(E$137-2027)*IF(AND(E140&gt;0,E$137&gt;$F$135-2),0.25,1)</f>
        <v>71750000</v>
      </c>
      <c r="F158" s="14" t="n">
        <f aca="false">Inputs!$C$14*F140/2*(1+Inputs!$C$18)^(F$137-2027)*IF(AND(F140&gt;0,F$137&gt;$F$135-2),0.25,1)</f>
        <v>73543750</v>
      </c>
      <c r="G158" s="14" t="n">
        <f aca="false">Inputs!$C$14*G140/2*(1+Inputs!$C$18)^(G$137-2027)*IF(AND(G140&gt;0,G$137&gt;$F$135-2),0.25,1)</f>
        <v>75382343.75</v>
      </c>
      <c r="H158" s="14" t="n">
        <f aca="false">Inputs!$C$14*H140/2*(1+Inputs!$C$18)^(H$137-2027)*IF(AND(H140&gt;0,H$137&gt;$F$135-2),0.25,1)</f>
        <v>77266902.34375</v>
      </c>
      <c r="I158" s="14" t="n">
        <f aca="false">Inputs!$C$14*I140/2*(1+Inputs!$C$18)^(I$137-2027)*IF(AND(I140&gt;0,I$137&gt;$F$135-2),0.25,1)</f>
        <v>79198574.9023437</v>
      </c>
      <c r="J158" s="14" t="n">
        <f aca="false">Inputs!$C$14*J140/2*(1+Inputs!$C$18)^(J$137-2027)*IF(AND(J140&gt;0,J$137&gt;$F$135-2),0.25,1)</f>
        <v>81178539.2749023</v>
      </c>
      <c r="K158" s="14" t="n">
        <f aca="false">Inputs!$C$14*K140/2*(1+Inputs!$C$18)^(K$137-2027)*IF(AND(K140&gt;0,K$137&gt;$F$135-2),0.25,1)</f>
        <v>83208002.7567749</v>
      </c>
      <c r="L158" s="14" t="n">
        <f aca="false">Inputs!$C$14*L140/2*(1+Inputs!$C$18)^(L$137-2027)*IF(AND(L140&gt;0,L$137&gt;$F$135-2),0.25,1)</f>
        <v>85288202.8256942</v>
      </c>
      <c r="M158" s="14" t="n">
        <f aca="false">Inputs!$C$14*M140/2*(1+Inputs!$C$18)^(M$137-2027)*IF(AND(M140&gt;0,M$137&gt;$F$135-2),0.25,1)</f>
        <v>87420407.8963366</v>
      </c>
      <c r="N158" s="14" t="n">
        <f aca="false">Inputs!$C$14*N140/2*(1+Inputs!$C$18)^(N$137-2027)*IF(AND(N140&gt;0,N$137&gt;$F$135-2),0.25,1)</f>
        <v>89605918.093745</v>
      </c>
      <c r="O158" s="14" t="n">
        <f aca="false">Inputs!$C$14*O140/2*(1+Inputs!$C$18)^(O$137-2027)*IF(AND(O140&gt;0,O$137&gt;$F$135-2),0.25,1)</f>
        <v>91846066.0460886</v>
      </c>
      <c r="P158" s="14" t="n">
        <f aca="false">Inputs!$C$14*P140/2*(1+Inputs!$C$18)^(P$137-2027)*IF(AND(P140&gt;0,P$137&gt;$F$135-2),0.25,1)</f>
        <v>94142217.6972408</v>
      </c>
      <c r="Q158" s="14" t="n">
        <f aca="false">Inputs!$C$14*Q140/2*(1+Inputs!$C$18)^(Q$137-2027)*IF(AND(Q140&gt;0,Q$137&gt;$F$135-2),0.25,1)</f>
        <v>96495773.1396718</v>
      </c>
      <c r="R158" s="14" t="n">
        <f aca="false">Inputs!$C$14*R140/2*(1+Inputs!$C$18)^(R$137-2027)*IF(AND(R140&gt;0,R$137&gt;$F$135-2),0.25,1)</f>
        <v>98908167.4681636</v>
      </c>
      <c r="S158" s="14" t="n">
        <f aca="false">Inputs!$C$14*S140/2*(1+Inputs!$C$18)^(S$137-2027)*IF(AND(S140&gt;0,S$137&gt;$F$135-2),0.25,1)</f>
        <v>101380871.654868</v>
      </c>
      <c r="T158" s="14" t="n">
        <f aca="false">Inputs!$C$14*T140/2*(1+Inputs!$C$18)^(T$137-2027)*IF(AND(T140&gt;0,T$137&gt;$F$135-2),0.25,1)</f>
        <v>103915393.446239</v>
      </c>
      <c r="U158" s="14" t="n">
        <f aca="false">Inputs!$C$14*U140/2*(1+Inputs!$C$18)^(U$137-2027)*IF(AND(U140&gt;0,U$137&gt;$F$135-2),0.25,1)</f>
        <v>106513278.282395</v>
      </c>
      <c r="V158" s="14" t="n">
        <f aca="false">Inputs!$C$14*V140/2*(1+Inputs!$C$18)^(V$137-2027)*IF(AND(V140&gt;0,V$137&gt;$F$135-2),0.25,1)</f>
        <v>109176110.239455</v>
      </c>
      <c r="W158" s="14" t="n">
        <f aca="false">Inputs!$C$14*W140/2*(1+Inputs!$C$18)^(W$137-2027)*IF(AND(W140&gt;0,W$137&gt;$F$135-2),0.25,1)</f>
        <v>111905512.995442</v>
      </c>
      <c r="X158" s="14" t="n">
        <f aca="false">Inputs!$C$14*X140/2*(1+Inputs!$C$18)^(X$137-2027)*IF(AND(X140&gt;0,X$137&gt;$F$135-2),0.25,1)</f>
        <v>114703150.820328</v>
      </c>
      <c r="Y158" s="14" t="n">
        <f aca="false">Inputs!$C$14*Y140/2*(1+Inputs!$C$18)^(Y$137-2027)*IF(AND(Y140&gt;0,Y$137&gt;$F$135-2),0.25,1)</f>
        <v>117570729.590836</v>
      </c>
      <c r="Z158" s="14" t="n">
        <f aca="false">Inputs!$C$14*Z140/2*(1+Inputs!$C$18)^(Z$137-2027)*IF(AND(Z140&gt;0,Z$137&gt;$F$135-2),0.25,1)</f>
        <v>120509997.830607</v>
      </c>
      <c r="AA158" s="14" t="n">
        <f aca="false">Inputs!$C$14*AA140/2*(1+Inputs!$C$18)^(AA$137-2027)*IF(AND(AA140&gt;0,AA$137&gt;$F$135-2),0.25,1)</f>
        <v>123522747.776372</v>
      </c>
      <c r="AB158" s="14" t="n">
        <f aca="false">Inputs!$C$14*AB140/2*(1+Inputs!$C$18)^(AB$137-2027)*IF(AND(AB140&gt;0,AB$137&gt;$F$135-2),0.25,1)</f>
        <v>126610816.470781</v>
      </c>
      <c r="AC158" s="14" t="n">
        <f aca="false">Inputs!$C$14*AC140/2*(1+Inputs!$C$18)^(AC$137-2027)*IF(AND(AC140&gt;0,AC$137&gt;$F$135-2),0.25,1)</f>
        <v>129776086.882551</v>
      </c>
      <c r="AD158" s="14" t="n">
        <f aca="false">Inputs!$C$14*AD140/2*(1+Inputs!$C$18)^(AD$137-2027)*IF(AND(AD140&gt;0,AD$137&gt;$F$135-2),0.25,1)</f>
        <v>133020489.054614</v>
      </c>
      <c r="AE158" s="14" t="n">
        <f aca="false">Inputs!$C$14*AE140/2*(1+Inputs!$C$18)^(AE$137-2027)*IF(AND(AE140&gt;0,AE$137&gt;$F$135-2),0.25,1)</f>
        <v>136346001.28098</v>
      </c>
      <c r="AF158" s="14" t="n">
        <f aca="false">Inputs!$C$14*AF140/2*(1+Inputs!$C$18)^(AF$137-2027)*IF(AND(AF140&gt;0,AF$137&gt;$F$135-2),0.25,1)</f>
        <v>139754651.313004</v>
      </c>
      <c r="AG158" s="14" t="n">
        <f aca="false">Inputs!$C$14*AG140/2*(1+Inputs!$C$18)^(AG$137-2027)*IF(AND(AG140&gt;0,AG$137&gt;$F$135-2),0.25,1)</f>
        <v>143248517.595829</v>
      </c>
      <c r="AH158" s="14" t="n">
        <f aca="false">Inputs!$C$14*AH140/2*(1+Inputs!$C$18)^(AH$137-2027)*IF(AND(AH140&gt;0,AH$137&gt;$F$135-2),0.25,1)</f>
        <v>18353716.3169656</v>
      </c>
      <c r="AI158" s="14" t="n">
        <f aca="false">Inputs!$C$14*AI140/2*(1+Inputs!$C$18)^(AI$137-2027)*IF(AND(AI140&gt;0,AI$137&gt;$F$135-2),0.25,1)</f>
        <v>18812559.2248898</v>
      </c>
    </row>
    <row r="159" customFormat="false" ht="15" hidden="false" customHeight="false" outlineLevel="0" collapsed="false">
      <c r="B159" s="2" t="s">
        <v>181</v>
      </c>
      <c r="D159" s="14" t="n">
        <f aca="false">IF(AND($D$134=1,D$137&gt;=Inputs!$C$16,D$137&lt;=Inputs!$C$17),Inputs!$C$15*2/(Inputs!$C$17-Inputs!$C$16+1)*(1+Inputs!$C$18)^(D$137-2027),0)</f>
        <v>0</v>
      </c>
      <c r="E159" s="14" t="n">
        <f aca="false">IF(AND($D$134=1,E$137&gt;=Inputs!$C$16,E$137&lt;=Inputs!$C$17),Inputs!$C$15*2/(Inputs!$C$17-Inputs!$C$16+1)*(1+Inputs!$C$18)^(E$137-2027),0)</f>
        <v>0</v>
      </c>
      <c r="F159" s="14" t="n">
        <f aca="false">IF(AND($D$134=1,F$137&gt;=Inputs!$C$16,F$137&lt;=Inputs!$C$17),Inputs!$C$15*2/(Inputs!$C$17-Inputs!$C$16+1)*(1+Inputs!$C$18)^(F$137-2027),0)</f>
        <v>90053571.4285714</v>
      </c>
      <c r="G159" s="14" t="n">
        <f aca="false">IF(AND($D$134=1,G$137&gt;=Inputs!$C$16,G$137&lt;=Inputs!$C$17),Inputs!$C$15*2/(Inputs!$C$17-Inputs!$C$16+1)*(1+Inputs!$C$18)^(G$137-2027),0)</f>
        <v>92304910.7142857</v>
      </c>
      <c r="H159" s="14" t="n">
        <f aca="false">IF(AND($D$134=1,H$137&gt;=Inputs!$C$16,H$137&lt;=Inputs!$C$17),Inputs!$C$15*2/(Inputs!$C$17-Inputs!$C$16+1)*(1+Inputs!$C$18)^(H$137-2027),0)</f>
        <v>94612533.4821428</v>
      </c>
      <c r="I159" s="14" t="n">
        <f aca="false">IF(AND($D$134=1,I$137&gt;=Inputs!$C$16,I$137&lt;=Inputs!$C$17),Inputs!$C$15*2/(Inputs!$C$17-Inputs!$C$16+1)*(1+Inputs!$C$18)^(I$137-2027),0)</f>
        <v>96977846.8191964</v>
      </c>
      <c r="J159" s="14" t="n">
        <f aca="false">IF(AND($D$134=1,J$137&gt;=Inputs!$C$16,J$137&lt;=Inputs!$C$17),Inputs!$C$15*2/(Inputs!$C$17-Inputs!$C$16+1)*(1+Inputs!$C$18)^(J$137-2027),0)</f>
        <v>99402292.9896763</v>
      </c>
      <c r="K159" s="14" t="n">
        <f aca="false">IF(AND($D$134=1,K$137&gt;=Inputs!$C$16,K$137&lt;=Inputs!$C$17),Inputs!$C$15*2/(Inputs!$C$17-Inputs!$C$16+1)*(1+Inputs!$C$18)^(K$137-2027),0)</f>
        <v>101887350.314418</v>
      </c>
      <c r="L159" s="14" t="n">
        <f aca="false">IF(AND($D$134=1,L$137&gt;=Inputs!$C$16,L$137&lt;=Inputs!$C$17),Inputs!$C$15*2/(Inputs!$C$17-Inputs!$C$16+1)*(1+Inputs!$C$18)^(L$137-2027),0)</f>
        <v>104434534.072279</v>
      </c>
      <c r="M159" s="14" t="n">
        <f aca="false">IF(AND($D$134=1,M$137&gt;=Inputs!$C$16,M$137&lt;=Inputs!$C$17),Inputs!$C$15*2/(Inputs!$C$17-Inputs!$C$16+1)*(1+Inputs!$C$18)^(M$137-2027),0)</f>
        <v>0</v>
      </c>
      <c r="N159" s="14" t="n">
        <f aca="false">IF(AND($D$134=1,N$137&gt;=Inputs!$C$16,N$137&lt;=Inputs!$C$17),Inputs!$C$15*2/(Inputs!$C$17-Inputs!$C$16+1)*(1+Inputs!$C$18)^(N$137-2027),0)</f>
        <v>0</v>
      </c>
      <c r="O159" s="14" t="n">
        <f aca="false">IF(AND($D$134=1,O$137&gt;=Inputs!$C$16,O$137&lt;=Inputs!$C$17),Inputs!$C$15*2/(Inputs!$C$17-Inputs!$C$16+1)*(1+Inputs!$C$18)^(O$137-2027),0)</f>
        <v>0</v>
      </c>
      <c r="P159" s="14" t="n">
        <f aca="false">IF(AND($D$134=1,P$137&gt;=Inputs!$C$16,P$137&lt;=Inputs!$C$17),Inputs!$C$15*2/(Inputs!$C$17-Inputs!$C$16+1)*(1+Inputs!$C$18)^(P$137-2027),0)</f>
        <v>0</v>
      </c>
      <c r="Q159" s="14" t="n">
        <f aca="false">IF(AND($D$134=1,Q$137&gt;=Inputs!$C$16,Q$137&lt;=Inputs!$C$17),Inputs!$C$15*2/(Inputs!$C$17-Inputs!$C$16+1)*(1+Inputs!$C$18)^(Q$137-2027),0)</f>
        <v>0</v>
      </c>
      <c r="R159" s="14" t="n">
        <f aca="false">IF(AND($D$134=1,R$137&gt;=Inputs!$C$16,R$137&lt;=Inputs!$C$17),Inputs!$C$15*2/(Inputs!$C$17-Inputs!$C$16+1)*(1+Inputs!$C$18)^(R$137-2027),0)</f>
        <v>0</v>
      </c>
      <c r="S159" s="14" t="n">
        <f aca="false">IF(AND($D$134=1,S$137&gt;=Inputs!$C$16,S$137&lt;=Inputs!$C$17),Inputs!$C$15*2/(Inputs!$C$17-Inputs!$C$16+1)*(1+Inputs!$C$18)^(S$137-2027),0)</f>
        <v>0</v>
      </c>
      <c r="T159" s="14" t="n">
        <f aca="false">IF(AND($D$134=1,T$137&gt;=Inputs!$C$16,T$137&lt;=Inputs!$C$17),Inputs!$C$15*2/(Inputs!$C$17-Inputs!$C$16+1)*(1+Inputs!$C$18)^(T$137-2027),0)</f>
        <v>0</v>
      </c>
      <c r="U159" s="14" t="n">
        <f aca="false">IF(AND($D$134=1,U$137&gt;=Inputs!$C$16,U$137&lt;=Inputs!$C$17),Inputs!$C$15*2/(Inputs!$C$17-Inputs!$C$16+1)*(1+Inputs!$C$18)^(U$137-2027),0)</f>
        <v>0</v>
      </c>
      <c r="V159" s="14" t="n">
        <f aca="false">IF(AND($D$134=1,V$137&gt;=Inputs!$C$16,V$137&lt;=Inputs!$C$17),Inputs!$C$15*2/(Inputs!$C$17-Inputs!$C$16+1)*(1+Inputs!$C$18)^(V$137-2027),0)</f>
        <v>0</v>
      </c>
      <c r="W159" s="14" t="n">
        <f aca="false">IF(AND($D$134=1,W$137&gt;=Inputs!$C$16,W$137&lt;=Inputs!$C$17),Inputs!$C$15*2/(Inputs!$C$17-Inputs!$C$16+1)*(1+Inputs!$C$18)^(W$137-2027),0)</f>
        <v>0</v>
      </c>
      <c r="X159" s="14" t="n">
        <f aca="false">IF(AND($D$134=1,X$137&gt;=Inputs!$C$16,X$137&lt;=Inputs!$C$17),Inputs!$C$15*2/(Inputs!$C$17-Inputs!$C$16+1)*(1+Inputs!$C$18)^(X$137-2027),0)</f>
        <v>0</v>
      </c>
      <c r="Y159" s="14" t="n">
        <f aca="false">IF(AND($D$134=1,Y$137&gt;=Inputs!$C$16,Y$137&lt;=Inputs!$C$17),Inputs!$C$15*2/(Inputs!$C$17-Inputs!$C$16+1)*(1+Inputs!$C$18)^(Y$137-2027),0)</f>
        <v>0</v>
      </c>
      <c r="Z159" s="14" t="n">
        <f aca="false">IF(AND($D$134=1,Z$137&gt;=Inputs!$C$16,Z$137&lt;=Inputs!$C$17),Inputs!$C$15*2/(Inputs!$C$17-Inputs!$C$16+1)*(1+Inputs!$C$18)^(Z$137-2027),0)</f>
        <v>0</v>
      </c>
      <c r="AA159" s="14" t="n">
        <f aca="false">IF(AND($D$134=1,AA$137&gt;=Inputs!$C$16,AA$137&lt;=Inputs!$C$17),Inputs!$C$15*2/(Inputs!$C$17-Inputs!$C$16+1)*(1+Inputs!$C$18)^(AA$137-2027),0)</f>
        <v>0</v>
      </c>
      <c r="AB159" s="14" t="n">
        <f aca="false">IF(AND($D$134=1,AB$137&gt;=Inputs!$C$16,AB$137&lt;=Inputs!$C$17),Inputs!$C$15*2/(Inputs!$C$17-Inputs!$C$16+1)*(1+Inputs!$C$18)^(AB$137-2027),0)</f>
        <v>0</v>
      </c>
      <c r="AC159" s="14" t="n">
        <f aca="false">IF(AND($D$134=1,AC$137&gt;=Inputs!$C$16,AC$137&lt;=Inputs!$C$17),Inputs!$C$15*2/(Inputs!$C$17-Inputs!$C$16+1)*(1+Inputs!$C$18)^(AC$137-2027),0)</f>
        <v>0</v>
      </c>
      <c r="AD159" s="14" t="n">
        <f aca="false">IF(AND($D$134=1,AD$137&gt;=Inputs!$C$16,AD$137&lt;=Inputs!$C$17),Inputs!$C$15*2/(Inputs!$C$17-Inputs!$C$16+1)*(1+Inputs!$C$18)^(AD$137-2027),0)</f>
        <v>0</v>
      </c>
      <c r="AE159" s="14" t="n">
        <f aca="false">IF(AND($D$134=1,AE$137&gt;=Inputs!$C$16,AE$137&lt;=Inputs!$C$17),Inputs!$C$15*2/(Inputs!$C$17-Inputs!$C$16+1)*(1+Inputs!$C$18)^(AE$137-2027),0)</f>
        <v>0</v>
      </c>
      <c r="AF159" s="14" t="n">
        <f aca="false">IF(AND($D$134=1,AF$137&gt;=Inputs!$C$16,AF$137&lt;=Inputs!$C$17),Inputs!$C$15*2/(Inputs!$C$17-Inputs!$C$16+1)*(1+Inputs!$C$18)^(AF$137-2027),0)</f>
        <v>0</v>
      </c>
      <c r="AG159" s="14" t="n">
        <f aca="false">IF(AND($D$134=1,AG$137&gt;=Inputs!$C$16,AG$137&lt;=Inputs!$C$17),Inputs!$C$15*2/(Inputs!$C$17-Inputs!$C$16+1)*(1+Inputs!$C$18)^(AG$137-2027),0)</f>
        <v>0</v>
      </c>
      <c r="AH159" s="14" t="n">
        <f aca="false">IF(AND($D$134=1,AH$137&gt;=Inputs!$C$16,AH$137&lt;=Inputs!$C$17),Inputs!$C$15*2/(Inputs!$C$17-Inputs!$C$16+1)*(1+Inputs!$C$18)^(AH$137-2027),0)</f>
        <v>0</v>
      </c>
      <c r="AI159" s="14" t="n">
        <f aca="false">IF(AND($D$134=1,AI$137&gt;=Inputs!$C$16,AI$137&lt;=Inputs!$C$17),Inputs!$C$15*2/(Inputs!$C$17-Inputs!$C$16+1)*(1+Inputs!$C$18)^(AI$137-2027),0)</f>
        <v>0</v>
      </c>
    </row>
    <row r="160" customFormat="false" ht="15" hidden="false" customHeight="false" outlineLevel="0" collapsed="false">
      <c r="B160" s="2" t="s">
        <v>182</v>
      </c>
      <c r="D160" s="14" t="n">
        <f aca="false">IF(AND($F$134=1,D$137&gt;=Inputs!$C$46,D$137&lt;=Inputs!$C$47),Inputs!$C$6*2*Inputs!$C$44*1000*Inputs!$C$45/(Inputs!$C$47-Inputs!$C$46+1),0)</f>
        <v>0</v>
      </c>
      <c r="E160" s="14" t="n">
        <f aca="false">IF(AND($F$134=1,E$137&gt;=Inputs!$C$46,E$137&lt;=Inputs!$C$47),Inputs!$C$6*2*Inputs!$C$44*1000*Inputs!$C$45/(Inputs!$C$47-Inputs!$C$46+1),0)</f>
        <v>0</v>
      </c>
      <c r="F160" s="14" t="n">
        <f aca="false">IF(AND($F$134=1,F$137&gt;=Inputs!$C$46,F$137&lt;=Inputs!$C$47),Inputs!$C$6*2*Inputs!$C$44*1000*Inputs!$C$45/(Inputs!$C$47-Inputs!$C$46+1),0)</f>
        <v>168000000</v>
      </c>
      <c r="G160" s="14" t="n">
        <f aca="false">IF(AND($F$134=1,G$137&gt;=Inputs!$C$46,G$137&lt;=Inputs!$C$47),Inputs!$C$6*2*Inputs!$C$44*1000*Inputs!$C$45/(Inputs!$C$47-Inputs!$C$46+1),0)</f>
        <v>168000000</v>
      </c>
      <c r="H160" s="14" t="n">
        <f aca="false">IF(AND($F$134=1,H$137&gt;=Inputs!$C$46,H$137&lt;=Inputs!$C$47),Inputs!$C$6*2*Inputs!$C$44*1000*Inputs!$C$45/(Inputs!$C$47-Inputs!$C$46+1),0)</f>
        <v>0</v>
      </c>
      <c r="I160" s="14" t="n">
        <f aca="false">IF(AND($F$134=1,I$137&gt;=Inputs!$C$46,I$137&lt;=Inputs!$C$47),Inputs!$C$6*2*Inputs!$C$44*1000*Inputs!$C$45/(Inputs!$C$47-Inputs!$C$46+1),0)</f>
        <v>0</v>
      </c>
      <c r="J160" s="14" t="n">
        <f aca="false">IF(AND($F$134=1,J$137&gt;=Inputs!$C$46,J$137&lt;=Inputs!$C$47),Inputs!$C$6*2*Inputs!$C$44*1000*Inputs!$C$45/(Inputs!$C$47-Inputs!$C$46+1),0)</f>
        <v>0</v>
      </c>
      <c r="K160" s="14" t="n">
        <f aca="false">IF(AND($F$134=1,K$137&gt;=Inputs!$C$46,K$137&lt;=Inputs!$C$47),Inputs!$C$6*2*Inputs!$C$44*1000*Inputs!$C$45/(Inputs!$C$47-Inputs!$C$46+1),0)</f>
        <v>0</v>
      </c>
      <c r="L160" s="14" t="n">
        <f aca="false">IF(AND($F$134=1,L$137&gt;=Inputs!$C$46,L$137&lt;=Inputs!$C$47),Inputs!$C$6*2*Inputs!$C$44*1000*Inputs!$C$45/(Inputs!$C$47-Inputs!$C$46+1),0)</f>
        <v>0</v>
      </c>
      <c r="M160" s="14" t="n">
        <f aca="false">IF(AND($F$134=1,M$137&gt;=Inputs!$C$46,M$137&lt;=Inputs!$C$47),Inputs!$C$6*2*Inputs!$C$44*1000*Inputs!$C$45/(Inputs!$C$47-Inputs!$C$46+1),0)</f>
        <v>0</v>
      </c>
      <c r="N160" s="14" t="n">
        <f aca="false">IF(AND($F$134=1,N$137&gt;=Inputs!$C$46,N$137&lt;=Inputs!$C$47),Inputs!$C$6*2*Inputs!$C$44*1000*Inputs!$C$45/(Inputs!$C$47-Inputs!$C$46+1),0)</f>
        <v>0</v>
      </c>
      <c r="O160" s="14" t="n">
        <f aca="false">IF(AND($F$134=1,O$137&gt;=Inputs!$C$46,O$137&lt;=Inputs!$C$47),Inputs!$C$6*2*Inputs!$C$44*1000*Inputs!$C$45/(Inputs!$C$47-Inputs!$C$46+1),0)</f>
        <v>0</v>
      </c>
      <c r="P160" s="14" t="n">
        <f aca="false">IF(AND($F$134=1,P$137&gt;=Inputs!$C$46,P$137&lt;=Inputs!$C$47),Inputs!$C$6*2*Inputs!$C$44*1000*Inputs!$C$45/(Inputs!$C$47-Inputs!$C$46+1),0)</f>
        <v>0</v>
      </c>
      <c r="Q160" s="14" t="n">
        <f aca="false">IF(AND($F$134=1,Q$137&gt;=Inputs!$C$46,Q$137&lt;=Inputs!$C$47),Inputs!$C$6*2*Inputs!$C$44*1000*Inputs!$C$45/(Inputs!$C$47-Inputs!$C$46+1),0)</f>
        <v>0</v>
      </c>
      <c r="R160" s="14" t="n">
        <f aca="false">IF(AND($F$134=1,R$137&gt;=Inputs!$C$46,R$137&lt;=Inputs!$C$47),Inputs!$C$6*2*Inputs!$C$44*1000*Inputs!$C$45/(Inputs!$C$47-Inputs!$C$46+1),0)</f>
        <v>0</v>
      </c>
      <c r="S160" s="14" t="n">
        <f aca="false">IF(AND($F$134=1,S$137&gt;=Inputs!$C$46,S$137&lt;=Inputs!$C$47),Inputs!$C$6*2*Inputs!$C$44*1000*Inputs!$C$45/(Inputs!$C$47-Inputs!$C$46+1),0)</f>
        <v>0</v>
      </c>
      <c r="T160" s="14" t="n">
        <f aca="false">IF(AND($F$134=1,T$137&gt;=Inputs!$C$46,T$137&lt;=Inputs!$C$47),Inputs!$C$6*2*Inputs!$C$44*1000*Inputs!$C$45/(Inputs!$C$47-Inputs!$C$46+1),0)</f>
        <v>0</v>
      </c>
      <c r="U160" s="14" t="n">
        <f aca="false">IF(AND($F$134=1,U$137&gt;=Inputs!$C$46,U$137&lt;=Inputs!$C$47),Inputs!$C$6*2*Inputs!$C$44*1000*Inputs!$C$45/(Inputs!$C$47-Inputs!$C$46+1),0)</f>
        <v>0</v>
      </c>
      <c r="V160" s="14" t="n">
        <f aca="false">IF(AND($F$134=1,V$137&gt;=Inputs!$C$46,V$137&lt;=Inputs!$C$47),Inputs!$C$6*2*Inputs!$C$44*1000*Inputs!$C$45/(Inputs!$C$47-Inputs!$C$46+1),0)</f>
        <v>0</v>
      </c>
      <c r="W160" s="14" t="n">
        <f aca="false">IF(AND($F$134=1,W$137&gt;=Inputs!$C$46,W$137&lt;=Inputs!$C$47),Inputs!$C$6*2*Inputs!$C$44*1000*Inputs!$C$45/(Inputs!$C$47-Inputs!$C$46+1),0)</f>
        <v>0</v>
      </c>
      <c r="X160" s="14" t="n">
        <f aca="false">IF(AND($F$134=1,X$137&gt;=Inputs!$C$46,X$137&lt;=Inputs!$C$47),Inputs!$C$6*2*Inputs!$C$44*1000*Inputs!$C$45/(Inputs!$C$47-Inputs!$C$46+1),0)</f>
        <v>0</v>
      </c>
      <c r="Y160" s="14" t="n">
        <f aca="false">IF(AND($F$134=1,Y$137&gt;=Inputs!$C$46,Y$137&lt;=Inputs!$C$47),Inputs!$C$6*2*Inputs!$C$44*1000*Inputs!$C$45/(Inputs!$C$47-Inputs!$C$46+1),0)</f>
        <v>0</v>
      </c>
      <c r="Z160" s="14" t="n">
        <f aca="false">IF(AND($F$134=1,Z$137&gt;=Inputs!$C$46,Z$137&lt;=Inputs!$C$47),Inputs!$C$6*2*Inputs!$C$44*1000*Inputs!$C$45/(Inputs!$C$47-Inputs!$C$46+1),0)</f>
        <v>0</v>
      </c>
      <c r="AA160" s="14" t="n">
        <f aca="false">IF(AND($F$134=1,AA$137&gt;=Inputs!$C$46,AA$137&lt;=Inputs!$C$47),Inputs!$C$6*2*Inputs!$C$44*1000*Inputs!$C$45/(Inputs!$C$47-Inputs!$C$46+1),0)</f>
        <v>0</v>
      </c>
      <c r="AB160" s="14" t="n">
        <f aca="false">IF(AND($F$134=1,AB$137&gt;=Inputs!$C$46,AB$137&lt;=Inputs!$C$47),Inputs!$C$6*2*Inputs!$C$44*1000*Inputs!$C$45/(Inputs!$C$47-Inputs!$C$46+1),0)</f>
        <v>0</v>
      </c>
      <c r="AC160" s="14" t="n">
        <f aca="false">IF(AND($F$134=1,AC$137&gt;=Inputs!$C$46,AC$137&lt;=Inputs!$C$47),Inputs!$C$6*2*Inputs!$C$44*1000*Inputs!$C$45/(Inputs!$C$47-Inputs!$C$46+1),0)</f>
        <v>0</v>
      </c>
      <c r="AD160" s="14" t="n">
        <f aca="false">IF(AND($F$134=1,AD$137&gt;=Inputs!$C$46,AD$137&lt;=Inputs!$C$47),Inputs!$C$6*2*Inputs!$C$44*1000*Inputs!$C$45/(Inputs!$C$47-Inputs!$C$46+1),0)</f>
        <v>0</v>
      </c>
      <c r="AE160" s="14" t="n">
        <f aca="false">IF(AND($F$134=1,AE$137&gt;=Inputs!$C$46,AE$137&lt;=Inputs!$C$47),Inputs!$C$6*2*Inputs!$C$44*1000*Inputs!$C$45/(Inputs!$C$47-Inputs!$C$46+1),0)</f>
        <v>0</v>
      </c>
      <c r="AF160" s="14" t="n">
        <f aca="false">IF(AND($F$134=1,AF$137&gt;=Inputs!$C$46,AF$137&lt;=Inputs!$C$47),Inputs!$C$6*2*Inputs!$C$44*1000*Inputs!$C$45/(Inputs!$C$47-Inputs!$C$46+1),0)</f>
        <v>0</v>
      </c>
      <c r="AG160" s="14" t="n">
        <f aca="false">IF(AND($F$134=1,AG$137&gt;=Inputs!$C$46,AG$137&lt;=Inputs!$C$47),Inputs!$C$6*2*Inputs!$C$44*1000*Inputs!$C$45/(Inputs!$C$47-Inputs!$C$46+1),0)</f>
        <v>0</v>
      </c>
      <c r="AH160" s="14" t="n">
        <f aca="false">IF(AND($F$134=1,AH$137&gt;=Inputs!$C$46,AH$137&lt;=Inputs!$C$47),Inputs!$C$6*2*Inputs!$C$44*1000*Inputs!$C$45/(Inputs!$C$47-Inputs!$C$46+1),0)</f>
        <v>0</v>
      </c>
      <c r="AI160" s="14" t="n">
        <f aca="false">IF(AND($F$134=1,AI$137&gt;=Inputs!$C$46,AI$137&lt;=Inputs!$C$47),Inputs!$C$6*2*Inputs!$C$44*1000*Inputs!$C$45/(Inputs!$C$47-Inputs!$C$46+1),0)</f>
        <v>0</v>
      </c>
    </row>
    <row r="161" customFormat="false" ht="15" hidden="false" customHeight="false" outlineLevel="0" collapsed="false">
      <c r="B161" s="2" t="s">
        <v>183</v>
      </c>
      <c r="D161" s="14" t="n">
        <f aca="false">D151+D154-D155-D156-D157</f>
        <v>365797897.530308</v>
      </c>
      <c r="E161" s="14" t="n">
        <f aca="false">E151+E154-E155-E156-E157</f>
        <v>604146492.968566</v>
      </c>
      <c r="F161" s="14" t="n">
        <f aca="false">F151+F154-F155-F156-F157</f>
        <v>613478156.25278</v>
      </c>
      <c r="G161" s="14" t="n">
        <f aca="false">G151+G154-G155-G156-G157</f>
        <v>622927671.1383</v>
      </c>
      <c r="H161" s="14" t="n">
        <f aca="false">H151+H154-H155-H156-H157</f>
        <v>712409477.25213</v>
      </c>
      <c r="I161" s="14" t="n">
        <f aca="false">I151+I154-I155-I156-I157</f>
        <v>723634640.897462</v>
      </c>
      <c r="J161" s="14" t="n">
        <f aca="false">J151+J154-J155-J156-J157</f>
        <v>735008732.168207</v>
      </c>
      <c r="K161" s="14" t="n">
        <f aca="false">K151+K154-K155-K156-K157</f>
        <v>746532840.225688</v>
      </c>
      <c r="L161" s="14" t="n">
        <f aca="false">L151+L154-L155-L156-L157</f>
        <v>758208028.779671</v>
      </c>
      <c r="M161" s="14" t="n">
        <f aca="false">M151+M154-M155-M156-M157</f>
        <v>770035334.39847</v>
      </c>
      <c r="N161" s="14" t="n">
        <f aca="false">N151+N154-N155-N156-N157</f>
        <v>782015764.755726</v>
      </c>
      <c r="O161" s="14" t="n">
        <f aca="false">O151+O154-O155-O156-O157</f>
        <v>794150296.811859</v>
      </c>
      <c r="P161" s="14" t="n">
        <f aca="false">P151+P154-P155-P156-P157</f>
        <v>806439874.92814</v>
      </c>
      <c r="Q161" s="14" t="n">
        <f aca="false">Q151+Q154-Q155-Q156-Q157</f>
        <v>818885408.911248</v>
      </c>
      <c r="R161" s="14" t="n">
        <f aca="false">R151+R154-R155-R156-R157</f>
        <v>831487771.986131</v>
      </c>
      <c r="S161" s="14" t="n">
        <f aca="false">S151+S154-S155-S156-S157</f>
        <v>844247798.694929</v>
      </c>
      <c r="T161" s="14" t="n">
        <f aca="false">T151+T154-T155-T156-T157</f>
        <v>857166282.719629</v>
      </c>
      <c r="U161" s="14" t="n">
        <f aca="false">U151+U154-U155-U156-U157</f>
        <v>870243974.626094</v>
      </c>
      <c r="V161" s="14" t="n">
        <f aca="false">V151+V154-V155-V156-V157</f>
        <v>883481579.52699</v>
      </c>
      <c r="W161" s="14" t="n">
        <f aca="false">W151+W154-W155-W156-W157</f>
        <v>896879754.661112</v>
      </c>
      <c r="X161" s="14" t="n">
        <f aca="false">X151+X154-X155-X156-X157</f>
        <v>910439106.886507</v>
      </c>
      <c r="Y161" s="14" t="n">
        <f aca="false">Y151+Y154-Y155-Y156-Y157</f>
        <v>530193426.752421</v>
      </c>
      <c r="Z161" s="14" t="n">
        <f aca="false">Z151+Z154-Z155-Z156-Z157</f>
        <v>536197403.874458</v>
      </c>
      <c r="AA161" s="14" t="n">
        <f aca="false">AA151+AA154-AA155-AA156-AA157</f>
        <v>542206463.253611</v>
      </c>
      <c r="AB161" s="14" t="n">
        <f aca="false">AB151+AB154-AB155-AB156-AB157</f>
        <v>548217831.602889</v>
      </c>
      <c r="AC161" s="14" t="n">
        <f aca="false">AC151+AC154-AC155-AC156-AC157</f>
        <v>554228608.296257</v>
      </c>
      <c r="AD161" s="14" t="n">
        <f aca="false">AD151+AD154-AD155-AD156-AD157</f>
        <v>560235761.025025</v>
      </c>
      <c r="AE161" s="14" t="n">
        <f aca="false">AE151+AE154-AE155-AE156-AE157</f>
        <v>566236121.32244</v>
      </c>
      <c r="AF161" s="14" t="n">
        <f aca="false">AF151+AF154-AF155-AF156-AF157</f>
        <v>572226379.952725</v>
      </c>
      <c r="AG161" s="14" t="n">
        <f aca="false">AG151+AG154-AG155-AG156-AG157</f>
        <v>578203082.160713</v>
      </c>
      <c r="AH161" s="14" t="n">
        <f aca="false">AH151+AH154-AH155-AH156-AH157</f>
        <v>292081311.389042</v>
      </c>
      <c r="AI161" s="14" t="n">
        <f aca="false">AI151+AI154-AI155-AI156-AI157</f>
        <v>295050620.591078</v>
      </c>
    </row>
    <row r="162" customFormat="false" ht="15" hidden="false" customHeight="false" outlineLevel="0" collapsed="false">
      <c r="B162" s="2" t="s">
        <v>184</v>
      </c>
      <c r="D162" s="14" t="n">
        <f aca="false">D161-D158-D159-D160</f>
        <v>295797897.530308</v>
      </c>
      <c r="E162" s="14" t="n">
        <f aca="false">E161-E158-E159-E160</f>
        <v>532396492.968566</v>
      </c>
      <c r="F162" s="14" t="n">
        <f aca="false">F161-F158-F159-F160</f>
        <v>281880834.824209</v>
      </c>
      <c r="G162" s="14" t="n">
        <f aca="false">G161-G158-G159-G160</f>
        <v>287240416.674014</v>
      </c>
      <c r="H162" s="14" t="n">
        <f aca="false">H161-H158-H159-H160</f>
        <v>540530041.426237</v>
      </c>
      <c r="I162" s="14" t="n">
        <f aca="false">I161-I158-I159-I160</f>
        <v>547458219.175921</v>
      </c>
      <c r="J162" s="14" t="n">
        <f aca="false">J161-J158-J159-J160</f>
        <v>554427899.903629</v>
      </c>
      <c r="K162" s="14" t="n">
        <f aca="false">K161-K158-K159-K160</f>
        <v>561437487.154495</v>
      </c>
      <c r="L162" s="14" t="n">
        <f aca="false">L161-L158-L159-L160</f>
        <v>568485291.881698</v>
      </c>
      <c r="M162" s="14" t="n">
        <f aca="false">M161-M158-M159-M160</f>
        <v>682614926.502134</v>
      </c>
      <c r="N162" s="14" t="n">
        <f aca="false">N161-N158-N159-N160</f>
        <v>692409846.661981</v>
      </c>
      <c r="O162" s="14" t="n">
        <f aca="false">O161-O158-O159-O160</f>
        <v>702304230.76577</v>
      </c>
      <c r="P162" s="14" t="n">
        <f aca="false">P161-P158-P159-P160</f>
        <v>712297657.230899</v>
      </c>
      <c r="Q162" s="14" t="n">
        <f aca="false">Q161-Q158-Q159-Q160</f>
        <v>722389635.771576</v>
      </c>
      <c r="R162" s="14" t="n">
        <f aca="false">R161-R158-R159-R160</f>
        <v>732579604.517968</v>
      </c>
      <c r="S162" s="14" t="n">
        <f aca="false">S161-S158-S159-S160</f>
        <v>742866927.040061</v>
      </c>
      <c r="T162" s="14" t="n">
        <f aca="false">T161-T158-T159-T160</f>
        <v>753250889.27339</v>
      </c>
      <c r="U162" s="14" t="n">
        <f aca="false">U161-U158-U159-U160</f>
        <v>763730696.343699</v>
      </c>
      <c r="V162" s="14" t="n">
        <f aca="false">V161-V158-V159-V160</f>
        <v>774305469.287535</v>
      </c>
      <c r="W162" s="14" t="n">
        <f aca="false">W161-W158-W159-W160</f>
        <v>784974241.665671</v>
      </c>
      <c r="X162" s="14" t="n">
        <f aca="false">X161-X158-X159-X160</f>
        <v>795735956.06618</v>
      </c>
      <c r="Y162" s="14" t="n">
        <f aca="false">Y161-Y158-Y159-Y160</f>
        <v>412622697.161585</v>
      </c>
      <c r="Z162" s="14" t="n">
        <f aca="false">Z161-Z158-Z159-Z160</f>
        <v>415687406.043852</v>
      </c>
      <c r="AA162" s="14" t="n">
        <f aca="false">AA161-AA158-AA159-AA160</f>
        <v>418683715.47724</v>
      </c>
      <c r="AB162" s="14" t="n">
        <f aca="false">AB161-AB158-AB159-AB160</f>
        <v>421607015.132108</v>
      </c>
      <c r="AC162" s="14" t="n">
        <f aca="false">AC161-AC158-AC159-AC160</f>
        <v>424452521.413706</v>
      </c>
      <c r="AD162" s="14" t="n">
        <f aca="false">AD161-AD158-AD159-AD160</f>
        <v>427215271.97041</v>
      </c>
      <c r="AE162" s="14" t="n">
        <f aca="false">AE161-AE158-AE159-AE160</f>
        <v>429890120.04146</v>
      </c>
      <c r="AF162" s="14" t="n">
        <f aca="false">AF161-AF158-AF159-AF160</f>
        <v>432471728.639721</v>
      </c>
      <c r="AG162" s="14" t="n">
        <f aca="false">AG161-AG158-AG159-AG160</f>
        <v>434954564.564883</v>
      </c>
      <c r="AH162" s="14" t="n">
        <f aca="false">AH161-AH158-AH159-AH160</f>
        <v>273727595.072076</v>
      </c>
      <c r="AI162" s="14" t="n">
        <f aca="false">AI161-AI158-AI159-AI160</f>
        <v>276238061.366188</v>
      </c>
    </row>
    <row r="163" customFormat="false" ht="15" hidden="false" customHeight="false" outlineLevel="0" collapsed="false">
      <c r="B163" s="2" t="s">
        <v>185</v>
      </c>
      <c r="D163" s="22" t="n">
        <f aca="false">IF(D143&gt;0,D147/D143,0)</f>
        <v>0</v>
      </c>
      <c r="E163" s="22" t="n">
        <f aca="false">IF(E143&gt;0,E147/E143,0)</f>
        <v>0.446428571428571</v>
      </c>
      <c r="F163" s="22" t="n">
        <f aca="false">IF(F143&gt;0,F147/F143,0)</f>
        <v>0.446428571428571</v>
      </c>
      <c r="G163" s="22" t="n">
        <f aca="false">IF(G143&gt;0,G147/G143,0)</f>
        <v>0.446428571428571</v>
      </c>
      <c r="H163" s="22" t="n">
        <f aca="false">IF(H143&gt;0,H147/H143,0)</f>
        <v>0.477762803234501</v>
      </c>
      <c r="I163" s="22" t="n">
        <f aca="false">IF(I143&gt;0,I147/I143,0)</f>
        <v>0.477762803234501</v>
      </c>
      <c r="J163" s="22" t="n">
        <f aca="false">IF(J143&gt;0,J147/J143,0)</f>
        <v>0.477762803234501</v>
      </c>
      <c r="K163" s="22" t="n">
        <f aca="false">IF(K143&gt;0,K147/K143,0)</f>
        <v>0.477762803234501</v>
      </c>
      <c r="L163" s="22" t="n">
        <f aca="false">IF(L143&gt;0,L147/L143,0)</f>
        <v>0.477762803234501</v>
      </c>
      <c r="M163" s="22" t="n">
        <f aca="false">IF(M143&gt;0,M147/M143,0)</f>
        <v>0.477762803234501</v>
      </c>
      <c r="N163" s="22" t="n">
        <f aca="false">IF(N143&gt;0,N147/N143,0)</f>
        <v>0.477762803234501</v>
      </c>
      <c r="O163" s="22" t="n">
        <f aca="false">IF(O143&gt;0,O147/O143,0)</f>
        <v>0.477762803234501</v>
      </c>
      <c r="P163" s="22" t="n">
        <f aca="false">IF(P143&gt;0,P147/P143,0)</f>
        <v>0.477762803234501</v>
      </c>
      <c r="Q163" s="22" t="n">
        <f aca="false">IF(Q143&gt;0,Q147/Q143,0)</f>
        <v>0.477762803234501</v>
      </c>
      <c r="R163" s="22" t="n">
        <f aca="false">IF(R143&gt;0,R147/R143,0)</f>
        <v>0.477762803234501</v>
      </c>
      <c r="S163" s="22" t="n">
        <f aca="false">IF(S143&gt;0,S147/S143,0)</f>
        <v>0.477762803234501</v>
      </c>
      <c r="T163" s="22" t="n">
        <f aca="false">IF(T143&gt;0,T147/T143,0)</f>
        <v>0.477762803234501</v>
      </c>
      <c r="U163" s="22" t="n">
        <f aca="false">IF(U143&gt;0,U147/U143,0)</f>
        <v>0.477762803234501</v>
      </c>
      <c r="V163" s="22" t="n">
        <f aca="false">IF(V143&gt;0,V147/V143,0)</f>
        <v>0.477762803234501</v>
      </c>
      <c r="W163" s="22" t="n">
        <f aca="false">IF(W143&gt;0,W147/W143,0)</f>
        <v>0.477762803234501</v>
      </c>
      <c r="X163" s="22" t="n">
        <f aca="false">IF(X143&gt;0,X147/X143,0)</f>
        <v>0.477762803234501</v>
      </c>
      <c r="Y163" s="22" t="n">
        <f aca="false">IF(Y143&gt;0,Y147/Y143,0)</f>
        <v>0</v>
      </c>
      <c r="Z163" s="22" t="n">
        <f aca="false">IF(Z143&gt;0,Z147/Z143,0)</f>
        <v>0</v>
      </c>
      <c r="AA163" s="22" t="n">
        <f aca="false">IF(AA143&gt;0,AA147/AA143,0)</f>
        <v>0</v>
      </c>
      <c r="AB163" s="22" t="n">
        <f aca="false">IF(AB143&gt;0,AB147/AB143,0)</f>
        <v>0</v>
      </c>
      <c r="AC163" s="22" t="n">
        <f aca="false">IF(AC143&gt;0,AC147/AC143,0)</f>
        <v>0</v>
      </c>
      <c r="AD163" s="22" t="n">
        <f aca="false">IF(AD143&gt;0,AD147/AD143,0)</f>
        <v>0</v>
      </c>
      <c r="AE163" s="22" t="n">
        <f aca="false">IF(AE143&gt;0,AE147/AE143,0)</f>
        <v>0</v>
      </c>
      <c r="AF163" s="22" t="n">
        <f aca="false">IF(AF143&gt;0,AF147/AF143,0)</f>
        <v>0</v>
      </c>
      <c r="AG163" s="22" t="n">
        <f aca="false">IF(AG143&gt;0,AG147/AG143,0)</f>
        <v>0</v>
      </c>
      <c r="AH163" s="22" t="n">
        <f aca="false">IF(AH143&gt;0,AH147/AH143,0)</f>
        <v>0</v>
      </c>
      <c r="AI163" s="22" t="n">
        <f aca="false">IF(AI143&gt;0,AI147/AI143,0)</f>
        <v>0</v>
      </c>
    </row>
    <row r="164" customFormat="false" ht="15" hidden="false" customHeight="false" outlineLevel="0" collapsed="false">
      <c r="B164" s="2" t="s">
        <v>186</v>
      </c>
      <c r="D164" s="14" t="n">
        <f aca="false">D155+D156+D157+D158+D159+D160</f>
        <v>606832502.469692</v>
      </c>
      <c r="E164" s="14" t="n">
        <f aca="false">E155+E156+E157+E158+E159+E160</f>
        <v>622003315.031434</v>
      </c>
      <c r="F164" s="14" t="n">
        <f aca="false">F155+F156+F157+F158+F159+F160</f>
        <v>895606969.335791</v>
      </c>
      <c r="G164" s="14" t="n">
        <f aca="false">G155+G156+G157+G158+G159+G160</f>
        <v>913797143.569186</v>
      </c>
      <c r="H164" s="14" t="n">
        <f aca="false">H155+H156+H157+H158+H159+H160</f>
        <v>776484615.768054</v>
      </c>
      <c r="I164" s="14" t="n">
        <f aca="false">I155+I156+I157+I158+I159+I160</f>
        <v>795896731.162256</v>
      </c>
      <c r="J164" s="14" t="n">
        <f aca="false">J155+J156+J157+J158+J159+J160</f>
        <v>815794149.441312</v>
      </c>
      <c r="K164" s="14" t="n">
        <f aca="false">K155+K156+K157+K158+K159+K160</f>
        <v>836189003.177345</v>
      </c>
      <c r="L164" s="14" t="n">
        <f aca="false">L155+L156+L157+L158+L159+L160</f>
        <v>857093728.256778</v>
      </c>
      <c r="M164" s="14" t="n">
        <f aca="false">M155+M156+M157+M158+M159+M160</f>
        <v>771475674.039112</v>
      </c>
      <c r="N164" s="14" t="n">
        <f aca="false">N155+N156+N157+N158+N159+N160</f>
        <v>790762565.89009</v>
      </c>
      <c r="O164" s="14" t="n">
        <f aca="false">O155+O156+O157+O158+O159+O160</f>
        <v>810531630.037342</v>
      </c>
      <c r="P164" s="14" t="n">
        <f aca="false">P155+P156+P157+P158+P159+P160</f>
        <v>830794920.788276</v>
      </c>
      <c r="Q164" s="14" t="n">
        <f aca="false">Q155+Q156+Q157+Q158+Q159+Q160</f>
        <v>851564793.807982</v>
      </c>
      <c r="R164" s="14" t="n">
        <f aca="false">R155+R156+R157+R158+R159+R160</f>
        <v>872853913.653182</v>
      </c>
      <c r="S164" s="14" t="n">
        <f aca="false">S155+S156+S157+S158+S159+S160</f>
        <v>894675261.494511</v>
      </c>
      <c r="T164" s="14" t="n">
        <f aca="false">T155+T156+T157+T158+T159+T160</f>
        <v>917042143.031874</v>
      </c>
      <c r="U164" s="14" t="n">
        <f aca="false">U155+U156+U157+U158+U159+U160</f>
        <v>939968196.607671</v>
      </c>
      <c r="V164" s="14" t="n">
        <f aca="false">V155+V156+V157+V158+V159+V160</f>
        <v>963467401.522862</v>
      </c>
      <c r="W164" s="14" t="n">
        <f aca="false">W155+W156+W157+W158+W159+W160</f>
        <v>987554086.560934</v>
      </c>
      <c r="X164" s="14" t="n">
        <f aca="false">X155+X156+X157+X158+X159+X160</f>
        <v>1012242938.72496</v>
      </c>
      <c r="Y164" s="14" t="n">
        <f aca="false">Y155+Y156+Y157+Y158+Y159+Y160</f>
        <v>1037549012.19308</v>
      </c>
      <c r="Z164" s="14" t="n">
        <f aca="false">Z155+Z156+Z157+Z158+Z159+Z160</f>
        <v>1063487737.49791</v>
      </c>
      <c r="AA164" s="14" t="n">
        <f aca="false">AA155+AA156+AA157+AA158+AA159+AA160</f>
        <v>1090074930.93536</v>
      </c>
      <c r="AB164" s="14" t="n">
        <f aca="false">AB155+AB156+AB157+AB158+AB159+AB160</f>
        <v>1117326804.20874</v>
      </c>
      <c r="AC164" s="14" t="n">
        <f aca="false">AC155+AC156+AC157+AC158+AC159+AC160</f>
        <v>1145259974.31396</v>
      </c>
      <c r="AD164" s="14" t="n">
        <f aca="false">AD155+AD156+AD157+AD158+AD159+AD160</f>
        <v>1173891473.67181</v>
      </c>
      <c r="AE164" s="14" t="n">
        <f aca="false">AE155+AE156+AE157+AE158+AE159+AE160</f>
        <v>1203238760.5136</v>
      </c>
      <c r="AF164" s="14" t="n">
        <f aca="false">AF155+AF156+AF157+AF158+AF159+AF160</f>
        <v>1233319729.52644</v>
      </c>
      <c r="AG164" s="14" t="n">
        <f aca="false">AG155+AG156+AG157+AG158+AG159+AG160</f>
        <v>1264152722.7646</v>
      </c>
      <c r="AH164" s="14" t="n">
        <f aca="false">AH155+AH156+AH157+AH158+AH159+AH160</f>
        <v>592817121.465962</v>
      </c>
      <c r="AI164" s="14" t="n">
        <f aca="false">AI155+AI156+AI157+AI158+AI159+AI160</f>
        <v>607637549.502611</v>
      </c>
    </row>
    <row r="165" customFormat="false" ht="15" hidden="false" customHeight="false" outlineLevel="0" collapsed="false">
      <c r="B165" s="2" t="s">
        <v>187</v>
      </c>
      <c r="D165" s="14" t="n">
        <f aca="false">D149-D164*D163</f>
        <v>0</v>
      </c>
      <c r="E165" s="14" t="n">
        <f aca="false">E149-E164*E163</f>
        <v>367055948.646681</v>
      </c>
      <c r="F165" s="14" t="n">
        <f aca="false">F149-F164*F163</f>
        <v>257806180.11795</v>
      </c>
      <c r="G165" s="14" t="n">
        <f aca="false">G149-G164*G163</f>
        <v>262838181.020899</v>
      </c>
      <c r="H165" s="14" t="n">
        <f aca="false">H149-H164*H163</f>
        <v>405179880.136417</v>
      </c>
      <c r="I165" s="14" t="n">
        <f aca="false">I149-I164*I163</f>
        <v>411428600.405656</v>
      </c>
      <c r="J165" s="14" t="n">
        <f aca="false">J149-J164*J163</f>
        <v>417755923.146943</v>
      </c>
      <c r="K165" s="14" t="n">
        <f aca="false">K149-K164*K163</f>
        <v>424162261.111385</v>
      </c>
      <c r="L165" s="14" t="n">
        <f aca="false">L149-L164*L163</f>
        <v>430648006.322654</v>
      </c>
      <c r="M165" s="14" t="n">
        <f aca="false">M149-M164*M163</f>
        <v>488355838.084556</v>
      </c>
      <c r="N165" s="14" t="n">
        <f aca="false">N149-N164*N163</f>
        <v>496280042.942966</v>
      </c>
      <c r="O165" s="14" t="n">
        <f aca="false">O149-O164*O163</f>
        <v>504316659.100963</v>
      </c>
      <c r="P165" s="14" t="n">
        <f aca="false">P149-P164*P163</f>
        <v>512466782.964598</v>
      </c>
      <c r="Q165" s="14" t="n">
        <f aca="false">Q149-Q164*Q163</f>
        <v>520731504.072546</v>
      </c>
      <c r="R165" s="14" t="n">
        <f aca="false">R149-R164*R163</f>
        <v>529111904.238869</v>
      </c>
      <c r="S165" s="14" t="n">
        <f aca="false">S149-S164*S163</f>
        <v>537609056.660641</v>
      </c>
      <c r="T165" s="14" t="n">
        <f aca="false">T149-T164*T163</f>
        <v>546224024.989273</v>
      </c>
      <c r="U165" s="14" t="n">
        <f aca="false">U149-U164*U163</f>
        <v>554957862.364363</v>
      </c>
      <c r="V165" s="14" t="n">
        <f aca="false">V149-V164*V163</f>
        <v>563811610.408837</v>
      </c>
      <c r="W165" s="14" t="n">
        <f aca="false">W149-W164*W163</f>
        <v>572786298.184131</v>
      </c>
      <c r="X165" s="14" t="n">
        <f aca="false">X149-X164*X163</f>
        <v>581882941.104109</v>
      </c>
      <c r="Y165" s="14" t="n">
        <f aca="false">Y149-Y164*Y163</f>
        <v>0</v>
      </c>
      <c r="Z165" s="14" t="n">
        <f aca="false">Z149-Z164*Z163</f>
        <v>0</v>
      </c>
      <c r="AA165" s="14" t="n">
        <f aca="false">AA149-AA164*AA163</f>
        <v>0</v>
      </c>
      <c r="AB165" s="14" t="n">
        <f aca="false">AB149-AB164*AB163</f>
        <v>0</v>
      </c>
      <c r="AC165" s="14" t="n">
        <f aca="false">AC149-AC164*AC163</f>
        <v>0</v>
      </c>
      <c r="AD165" s="14" t="n">
        <f aca="false">AD149-AD164*AD163</f>
        <v>0</v>
      </c>
      <c r="AE165" s="14" t="n">
        <f aca="false">AE149-AE164*AE163</f>
        <v>0</v>
      </c>
      <c r="AF165" s="14" t="n">
        <f aca="false">AF149-AF164*AF163</f>
        <v>0</v>
      </c>
      <c r="AG165" s="14" t="n">
        <f aca="false">AG149-AG164*AG163</f>
        <v>0</v>
      </c>
      <c r="AH165" s="14" t="n">
        <f aca="false">AH149-AH164*AH163</f>
        <v>0</v>
      </c>
      <c r="AI165" s="14" t="n">
        <f aca="false">AI149-AI164*AI163</f>
        <v>0</v>
      </c>
    </row>
    <row r="166" customFormat="false" ht="15" hidden="false" customHeight="false" outlineLevel="0" collapsed="false">
      <c r="B166" s="2" t="s">
        <v>188</v>
      </c>
      <c r="D166" s="14" t="n">
        <f aca="false">D150+D154-D164*(1-D163)</f>
        <v>295797897.530308</v>
      </c>
      <c r="E166" s="14" t="n">
        <f aca="false">E150+E154-E164*(1-E163)</f>
        <v>165340544.321885</v>
      </c>
      <c r="F166" s="14" t="n">
        <f aca="false">F150+F154-F164*(1-F163)</f>
        <v>24074654.7062583</v>
      </c>
      <c r="G166" s="14" t="n">
        <f aca="false">G150+G154-G164*(1-G163)</f>
        <v>24402235.653115</v>
      </c>
      <c r="H166" s="14" t="n">
        <f aca="false">H150+H154-H164*(1-H163)</f>
        <v>135350161.28982</v>
      </c>
      <c r="I166" s="14" t="n">
        <f aca="false">I150+I154-I164*(1-I163)</f>
        <v>136029618.770265</v>
      </c>
      <c r="J166" s="14" t="n">
        <f aca="false">J150+J154-J164*(1-J163)</f>
        <v>136671976.756686</v>
      </c>
      <c r="K166" s="14" t="n">
        <f aca="false">K150+K154-K164*(1-K163)</f>
        <v>137275226.04311</v>
      </c>
      <c r="L166" s="14" t="n">
        <f aca="false">L150+L154-L164*(1-L163)</f>
        <v>137837285.559045</v>
      </c>
      <c r="M166" s="14" t="n">
        <f aca="false">M150+M154-M164*(1-M163)</f>
        <v>194259088.417578</v>
      </c>
      <c r="N166" s="14" t="n">
        <f aca="false">N150+N154-N164*(1-N163)</f>
        <v>196129803.719015</v>
      </c>
      <c r="O166" s="14" t="n">
        <f aca="false">O150+O154-O164*(1-O163)</f>
        <v>197987571.664808</v>
      </c>
      <c r="P166" s="14" t="n">
        <f aca="false">P150+P154-P164*(1-P163)</f>
        <v>199830874.266302</v>
      </c>
      <c r="Q166" s="14" t="n">
        <f aca="false">Q150+Q154-Q164*(1-Q163)</f>
        <v>201658131.69903</v>
      </c>
      <c r="R166" s="14" t="n">
        <f aca="false">R150+R154-R164*(1-R163)</f>
        <v>203467700.279099</v>
      </c>
      <c r="S166" s="14" t="n">
        <f aca="false">S150+S154-S164*(1-S163)</f>
        <v>205257870.37942</v>
      </c>
      <c r="T166" s="14" t="n">
        <f aca="false">T150+T154-T164*(1-T163)</f>
        <v>207026864.284117</v>
      </c>
      <c r="U166" s="14" t="n">
        <f aca="false">U150+U154-U164*(1-U163)</f>
        <v>208772833.979336</v>
      </c>
      <c r="V166" s="14" t="n">
        <f aca="false">V150+V154-V164*(1-V163)</f>
        <v>210493858.878697</v>
      </c>
      <c r="W166" s="14" t="n">
        <f aca="false">W150+W154-W164*(1-W163)</f>
        <v>212187943.48154</v>
      </c>
      <c r="X166" s="14" t="n">
        <f aca="false">X150+X154-X164*(1-X163)</f>
        <v>213853014.962071</v>
      </c>
      <c r="Y166" s="14" t="n">
        <f aca="false">Y150+Y154-Y164*(1-Y163)</f>
        <v>412622697.161585</v>
      </c>
      <c r="Z166" s="14" t="n">
        <f aca="false">Z150+Z154-Z164*(1-Z163)</f>
        <v>415687406.043852</v>
      </c>
      <c r="AA166" s="14" t="n">
        <f aca="false">AA150+AA154-AA164*(1-AA163)</f>
        <v>418683715.47724</v>
      </c>
      <c r="AB166" s="14" t="n">
        <f aca="false">AB150+AB154-AB164*(1-AB163)</f>
        <v>421607015.132108</v>
      </c>
      <c r="AC166" s="14" t="n">
        <f aca="false">AC150+AC154-AC164*(1-AC163)</f>
        <v>424452521.413706</v>
      </c>
      <c r="AD166" s="14" t="n">
        <f aca="false">AD150+AD154-AD164*(1-AD163)</f>
        <v>427215271.97041</v>
      </c>
      <c r="AE166" s="14" t="n">
        <f aca="false">AE150+AE154-AE164*(1-AE163)</f>
        <v>429890120.04146</v>
      </c>
      <c r="AF166" s="14" t="n">
        <f aca="false">AF150+AF154-AF164*(1-AF163)</f>
        <v>432471728.639721</v>
      </c>
      <c r="AG166" s="14" t="n">
        <f aca="false">AG150+AG154-AG164*(1-AG163)</f>
        <v>434954564.564883</v>
      </c>
      <c r="AH166" s="14" t="n">
        <f aca="false">AH150+AH154-AH164*(1-AH163)</f>
        <v>273727595.072076</v>
      </c>
      <c r="AI166" s="14" t="n">
        <f aca="false">AI150+AI154-AI164*(1-AI163)</f>
        <v>276238061.366188</v>
      </c>
    </row>
    <row r="167" customFormat="false" ht="15" hidden="false" customHeight="false" outlineLevel="0" collapsed="false">
      <c r="B167" s="2" t="s">
        <v>189</v>
      </c>
      <c r="D167" s="23" t="n">
        <f aca="false">1/(1+Inputs!$C$39)^(D$137-2026)</f>
        <v>0.930232558139535</v>
      </c>
      <c r="E167" s="23" t="n">
        <f aca="false">1/(1+Inputs!$C$39)^(E$137-2026)</f>
        <v>0.865332612222823</v>
      </c>
      <c r="F167" s="23" t="n">
        <f aca="false">1/(1+Inputs!$C$39)^(F$137-2026)</f>
        <v>0.804960569509603</v>
      </c>
      <c r="G167" s="23" t="n">
        <f aca="false">1/(1+Inputs!$C$39)^(G$137-2026)</f>
        <v>0.748800529776375</v>
      </c>
      <c r="H167" s="23" t="n">
        <f aca="false">1/(1+Inputs!$C$39)^(H$137-2026)</f>
        <v>0.696558632350116</v>
      </c>
      <c r="I167" s="23" t="n">
        <f aca="false">1/(1+Inputs!$C$39)^(I$137-2026)</f>
        <v>0.647961518465224</v>
      </c>
      <c r="J167" s="23" t="n">
        <f aca="false">1/(1+Inputs!$C$39)^(J$137-2026)</f>
        <v>0.602754900897883</v>
      </c>
      <c r="K167" s="23" t="n">
        <f aca="false">1/(1+Inputs!$C$39)^(K$137-2026)</f>
        <v>0.56070223339338</v>
      </c>
      <c r="L167" s="23" t="n">
        <f aca="false">1/(1+Inputs!$C$39)^(L$137-2026)</f>
        <v>0.521583472924074</v>
      </c>
      <c r="M167" s="23" t="n">
        <f aca="false">1/(1+Inputs!$C$39)^(M$137-2026)</f>
        <v>0.485193928301464</v>
      </c>
      <c r="N167" s="23" t="n">
        <f aca="false">1/(1+Inputs!$C$39)^(N$137-2026)</f>
        <v>0.451343189117641</v>
      </c>
      <c r="O167" s="23" t="n">
        <f aca="false">1/(1+Inputs!$C$39)^(O$137-2026)</f>
        <v>0.419854129411759</v>
      </c>
      <c r="P167" s="23" t="n">
        <f aca="false">1/(1+Inputs!$C$39)^(P$137-2026)</f>
        <v>0.390561980848148</v>
      </c>
      <c r="Q167" s="23" t="n">
        <f aca="false">1/(1+Inputs!$C$39)^(Q$137-2026)</f>
        <v>0.363313470556417</v>
      </c>
      <c r="R167" s="23" t="n">
        <f aca="false">1/(1+Inputs!$C$39)^(R$137-2026)</f>
        <v>0.337966019122248</v>
      </c>
      <c r="S167" s="23" t="n">
        <f aca="false">1/(1+Inputs!$C$39)^(S$137-2026)</f>
        <v>0.314386994532324</v>
      </c>
      <c r="T167" s="23" t="n">
        <f aca="false">1/(1+Inputs!$C$39)^(T$137-2026)</f>
        <v>0.292453018169604</v>
      </c>
      <c r="U167" s="23" t="n">
        <f aca="false">1/(1+Inputs!$C$39)^(U$137-2026)</f>
        <v>0.272049319227539</v>
      </c>
      <c r="V167" s="23" t="n">
        <f aca="false">1/(1+Inputs!$C$39)^(V$137-2026)</f>
        <v>0.253069134165152</v>
      </c>
      <c r="W167" s="23" t="n">
        <f aca="false">1/(1+Inputs!$C$39)^(W$137-2026)</f>
        <v>0.235413148060607</v>
      </c>
      <c r="X167" s="23" t="n">
        <f aca="false">1/(1+Inputs!$C$39)^(X$137-2026)</f>
        <v>0.218988974940099</v>
      </c>
      <c r="Y167" s="23" t="n">
        <f aca="false">1/(1+Inputs!$C$39)^(Y$137-2026)</f>
        <v>0.203710674362883</v>
      </c>
      <c r="Z167" s="23" t="n">
        <f aca="false">1/(1+Inputs!$C$39)^(Z$137-2026)</f>
        <v>0.189498301732914</v>
      </c>
      <c r="AA167" s="23" t="n">
        <f aca="false">1/(1+Inputs!$C$39)^(AA$137-2026)</f>
        <v>0.176277489984106</v>
      </c>
      <c r="AB167" s="23" t="n">
        <f aca="false">1/(1+Inputs!$C$39)^(AB$137-2026)</f>
        <v>0.163979060450332</v>
      </c>
      <c r="AC167" s="23" t="n">
        <f aca="false">1/(1+Inputs!$C$39)^(AC$137-2026)</f>
        <v>0.152538660884029</v>
      </c>
      <c r="AD167" s="23" t="n">
        <f aca="false">1/(1+Inputs!$C$39)^(AD$137-2026)</f>
        <v>0.14189642872933</v>
      </c>
      <c r="AE167" s="23" t="n">
        <f aca="false">1/(1+Inputs!$C$39)^(AE$137-2026)</f>
        <v>0.131996677887749</v>
      </c>
      <c r="AF167" s="23" t="n">
        <f aca="false">1/(1+Inputs!$C$39)^(AF$137-2026)</f>
        <v>0.12278760733744</v>
      </c>
      <c r="AG167" s="23" t="n">
        <f aca="false">1/(1+Inputs!$C$39)^(AG$137-2026)</f>
        <v>0.11422103008134</v>
      </c>
      <c r="AH167" s="23" t="n">
        <f aca="false">1/(1+Inputs!$C$39)^(AH$137-2026)</f>
        <v>0.106252121005898</v>
      </c>
      <c r="AI167" s="23" t="n">
        <f aca="false">1/(1+Inputs!$C$39)^(AI$137-2026)</f>
        <v>0.0988391823310676</v>
      </c>
    </row>
    <row r="168" customFormat="false" ht="15" hidden="false" customHeight="false" outlineLevel="0" collapsed="false">
      <c r="B168" s="2" t="s">
        <v>190</v>
      </c>
      <c r="D168" s="23" t="n">
        <f aca="false">1/(1+Inputs!$C$38)^(D$137-2026)</f>
        <v>0.909090909090909</v>
      </c>
      <c r="E168" s="23" t="n">
        <f aca="false">1/(1+Inputs!$C$38)^(E$137-2026)</f>
        <v>0.826446280991735</v>
      </c>
      <c r="F168" s="23" t="n">
        <f aca="false">1/(1+Inputs!$C$38)^(F$137-2026)</f>
        <v>0.751314800901578</v>
      </c>
      <c r="G168" s="23" t="n">
        <f aca="false">1/(1+Inputs!$C$38)^(G$137-2026)</f>
        <v>0.683013455365071</v>
      </c>
      <c r="H168" s="23" t="n">
        <f aca="false">1/(1+Inputs!$C$38)^(H$137-2026)</f>
        <v>0.620921323059155</v>
      </c>
      <c r="I168" s="23" t="n">
        <f aca="false">1/(1+Inputs!$C$38)^(I$137-2026)</f>
        <v>0.564473930053777</v>
      </c>
      <c r="J168" s="23" t="n">
        <f aca="false">1/(1+Inputs!$C$38)^(J$137-2026)</f>
        <v>0.513158118230707</v>
      </c>
      <c r="K168" s="23" t="n">
        <f aca="false">1/(1+Inputs!$C$38)^(K$137-2026)</f>
        <v>0.466507380209733</v>
      </c>
      <c r="L168" s="23" t="n">
        <f aca="false">1/(1+Inputs!$C$38)^(L$137-2026)</f>
        <v>0.424097618372485</v>
      </c>
      <c r="M168" s="23" t="n">
        <f aca="false">1/(1+Inputs!$C$38)^(M$137-2026)</f>
        <v>0.385543289429531</v>
      </c>
      <c r="N168" s="23" t="n">
        <f aca="false">1/(1+Inputs!$C$38)^(N$137-2026)</f>
        <v>0.350493899481392</v>
      </c>
      <c r="O168" s="23" t="n">
        <f aca="false">1/(1+Inputs!$C$38)^(O$137-2026)</f>
        <v>0.318630817710357</v>
      </c>
      <c r="P168" s="23" t="n">
        <f aca="false">1/(1+Inputs!$C$38)^(P$137-2026)</f>
        <v>0.289664379736688</v>
      </c>
      <c r="Q168" s="23" t="n">
        <f aca="false">1/(1+Inputs!$C$38)^(Q$137-2026)</f>
        <v>0.26333125430608</v>
      </c>
      <c r="R168" s="23" t="n">
        <f aca="false">1/(1+Inputs!$C$38)^(R$137-2026)</f>
        <v>0.239392049369163</v>
      </c>
      <c r="S168" s="23" t="n">
        <f aca="false">1/(1+Inputs!$C$38)^(S$137-2026)</f>
        <v>0.217629135790149</v>
      </c>
      <c r="T168" s="23" t="n">
        <f aca="false">1/(1+Inputs!$C$38)^(T$137-2026)</f>
        <v>0.197844668900135</v>
      </c>
      <c r="U168" s="23" t="n">
        <f aca="false">1/(1+Inputs!$C$38)^(U$137-2026)</f>
        <v>0.179858789909214</v>
      </c>
      <c r="V168" s="23" t="n">
        <f aca="false">1/(1+Inputs!$C$38)^(V$137-2026)</f>
        <v>0.163507990826558</v>
      </c>
      <c r="W168" s="23" t="n">
        <f aca="false">1/(1+Inputs!$C$38)^(W$137-2026)</f>
        <v>0.148643628024143</v>
      </c>
      <c r="X168" s="23" t="n">
        <f aca="false">1/(1+Inputs!$C$38)^(X$137-2026)</f>
        <v>0.135130570931039</v>
      </c>
      <c r="Y168" s="23" t="n">
        <f aca="false">1/(1+Inputs!$C$38)^(Y$137-2026)</f>
        <v>0.122845973573672</v>
      </c>
      <c r="Z168" s="23" t="n">
        <f aca="false">1/(1+Inputs!$C$38)^(Z$137-2026)</f>
        <v>0.111678157794247</v>
      </c>
      <c r="AA168" s="23" t="n">
        <f aca="false">1/(1+Inputs!$C$38)^(AA$137-2026)</f>
        <v>0.10152559799477</v>
      </c>
      <c r="AB168" s="23" t="n">
        <f aca="false">1/(1+Inputs!$C$38)^(AB$137-2026)</f>
        <v>0.092295998177064</v>
      </c>
      <c r="AC168" s="23" t="n">
        <f aca="false">1/(1+Inputs!$C$38)^(AC$137-2026)</f>
        <v>0.08390545288824</v>
      </c>
      <c r="AD168" s="23" t="n">
        <f aca="false">1/(1+Inputs!$C$38)^(AD$137-2026)</f>
        <v>0.0762776844438546</v>
      </c>
      <c r="AE168" s="23" t="n">
        <f aca="false">1/(1+Inputs!$C$38)^(AE$137-2026)</f>
        <v>0.0693433494944132</v>
      </c>
      <c r="AF168" s="23" t="n">
        <f aca="false">1/(1+Inputs!$C$38)^(AF$137-2026)</f>
        <v>0.0630394086312848</v>
      </c>
      <c r="AG168" s="23" t="n">
        <f aca="false">1/(1+Inputs!$C$38)^(AG$137-2026)</f>
        <v>0.057308553301168</v>
      </c>
      <c r="AH168" s="23" t="n">
        <f aca="false">1/(1+Inputs!$C$38)^(AH$137-2026)</f>
        <v>0.0520986848192436</v>
      </c>
      <c r="AI168" s="23" t="n">
        <f aca="false">1/(1+Inputs!$C$38)^(AI$137-2026)</f>
        <v>0.0473624407447669</v>
      </c>
    </row>
    <row r="169" customFormat="false" ht="15" hidden="false" customHeight="false" outlineLevel="0" collapsed="false">
      <c r="B169" s="2" t="s">
        <v>191</v>
      </c>
      <c r="C169" s="14" t="n">
        <f aca="false">-Inputs!$C$40</f>
        <v>-4400000000</v>
      </c>
      <c r="D169" s="14" t="n">
        <f aca="false">D162</f>
        <v>295797897.530308</v>
      </c>
      <c r="E169" s="14" t="n">
        <f aca="false">E162</f>
        <v>532396492.968566</v>
      </c>
      <c r="F169" s="14" t="n">
        <f aca="false">F162</f>
        <v>281880834.824209</v>
      </c>
      <c r="G169" s="14" t="n">
        <f aca="false">G162</f>
        <v>287240416.674014</v>
      </c>
      <c r="H169" s="14" t="n">
        <f aca="false">H162</f>
        <v>540530041.426237</v>
      </c>
      <c r="I169" s="14" t="n">
        <f aca="false">I162</f>
        <v>547458219.175921</v>
      </c>
      <c r="J169" s="14" t="n">
        <f aca="false">J162</f>
        <v>554427899.903629</v>
      </c>
      <c r="K169" s="14" t="n">
        <f aca="false">K162</f>
        <v>561437487.154495</v>
      </c>
      <c r="L169" s="14" t="n">
        <f aca="false">L162</f>
        <v>568485291.881698</v>
      </c>
      <c r="M169" s="14" t="n">
        <f aca="false">M162</f>
        <v>682614926.502134</v>
      </c>
      <c r="N169" s="14" t="n">
        <f aca="false">N162</f>
        <v>692409846.661981</v>
      </c>
      <c r="O169" s="14" t="n">
        <f aca="false">O162</f>
        <v>702304230.76577</v>
      </c>
      <c r="P169" s="14" t="n">
        <f aca="false">P162</f>
        <v>712297657.230899</v>
      </c>
      <c r="Q169" s="14" t="n">
        <f aca="false">Q162</f>
        <v>722389635.771576</v>
      </c>
      <c r="R169" s="14" t="n">
        <f aca="false">R162</f>
        <v>732579604.517968</v>
      </c>
      <c r="S169" s="14" t="n">
        <f aca="false">S162</f>
        <v>742866927.040061</v>
      </c>
      <c r="T169" s="14" t="n">
        <f aca="false">T162</f>
        <v>753250889.27339</v>
      </c>
      <c r="U169" s="14" t="n">
        <f aca="false">U162</f>
        <v>763730696.343699</v>
      </c>
      <c r="V169" s="14" t="n">
        <f aca="false">V162</f>
        <v>774305469.287535</v>
      </c>
      <c r="W169" s="14" t="n">
        <f aca="false">W162</f>
        <v>784974241.665671</v>
      </c>
      <c r="X169" s="14" t="n">
        <f aca="false">X162</f>
        <v>795735956.06618</v>
      </c>
      <c r="Y169" s="14" t="n">
        <f aca="false">Y162</f>
        <v>412622697.161585</v>
      </c>
      <c r="Z169" s="14" t="n">
        <f aca="false">Z162</f>
        <v>415687406.043852</v>
      </c>
      <c r="AA169" s="14" t="n">
        <f aca="false">AA162</f>
        <v>418683715.47724</v>
      </c>
      <c r="AB169" s="14" t="n">
        <f aca="false">AB162</f>
        <v>421607015.132108</v>
      </c>
      <c r="AC169" s="14" t="n">
        <f aca="false">AC162</f>
        <v>424452521.413706</v>
      </c>
      <c r="AD169" s="14" t="n">
        <f aca="false">AD162</f>
        <v>427215271.97041</v>
      </c>
      <c r="AE169" s="14" t="n">
        <f aca="false">AE162</f>
        <v>429890120.04146</v>
      </c>
      <c r="AF169" s="14" t="n">
        <f aca="false">AF162</f>
        <v>432471728.639721</v>
      </c>
      <c r="AG169" s="14" t="n">
        <f aca="false">AG162</f>
        <v>434954564.564883</v>
      </c>
      <c r="AH169" s="14" t="n">
        <f aca="false">AH162</f>
        <v>273727595.072076</v>
      </c>
      <c r="AI169" s="14" t="n">
        <f aca="false">AI162</f>
        <v>276238061.366188</v>
      </c>
    </row>
    <row r="171" customFormat="false" ht="15" hidden="false" customHeight="false" outlineLevel="0" collapsed="false">
      <c r="B171" s="3" t="s">
        <v>192</v>
      </c>
      <c r="D171" s="24" t="n">
        <f aca="false">SUMPRODUCT(D165:AI165,D167:AI167)+SUMPRODUCT(D166:AI166,D168:AI168)</f>
        <v>5844858590.33905</v>
      </c>
    </row>
    <row r="172" customFormat="false" ht="15" hidden="false" customHeight="false" outlineLevel="0" collapsed="false">
      <c r="B172" s="3" t="s">
        <v>193</v>
      </c>
      <c r="D172" s="25" t="n">
        <f aca="false">IFERROR(IRR(C169:AI169),IFERROR(IRR(C169:AI169,-0.2),"n.m."))</f>
        <v>0.114120122209704</v>
      </c>
    </row>
    <row r="173" customFormat="false" ht="15" hidden="false" customHeight="false" outlineLevel="0" collapsed="false">
      <c r="B173" s="2" t="s">
        <v>194</v>
      </c>
      <c r="D173" s="14" t="n">
        <f aca="false">SUMPRODUCT(D162:AI162,D168:AI168)</f>
        <v>5005562914.2956</v>
      </c>
    </row>
    <row r="176" customFormat="false" ht="15" hidden="false" customHeight="false" outlineLevel="0" collapsed="false">
      <c r="B176" s="3" t="s">
        <v>198</v>
      </c>
    </row>
    <row r="177" customFormat="false" ht="15" hidden="false" customHeight="false" outlineLevel="0" collapsed="false">
      <c r="B177" s="2" t="s">
        <v>160</v>
      </c>
      <c r="D177" s="6" t="n">
        <v>1</v>
      </c>
      <c r="E177" s="6" t="n">
        <v>1</v>
      </c>
      <c r="F177" s="6" t="n">
        <v>1</v>
      </c>
      <c r="G177" s="6" t="n">
        <v>0</v>
      </c>
    </row>
    <row r="178" customFormat="false" ht="15" hidden="false" customHeight="false" outlineLevel="0" collapsed="false">
      <c r="B178" s="2" t="s">
        <v>161</v>
      </c>
      <c r="D178" s="15" t="n">
        <f aca="false">IF($D$177=1,Inputs!$C$10,Inputs!$C$8)</f>
        <v>2056</v>
      </c>
      <c r="E178" s="15" t="n">
        <f aca="false">IF($D$177=1,Inputs!$C$11,Inputs!$C$9)</f>
        <v>2058</v>
      </c>
      <c r="F178" s="15" t="n">
        <f aca="false">MAX(D178:E178)</f>
        <v>2058</v>
      </c>
    </row>
    <row r="180" customFormat="false" ht="15" hidden="false" customHeight="false" outlineLevel="0" collapsed="false">
      <c r="B180" s="2" t="s">
        <v>149</v>
      </c>
      <c r="C180" s="15" t="n">
        <v>2026</v>
      </c>
      <c r="D180" s="15" t="n">
        <v>2027</v>
      </c>
      <c r="E180" s="15" t="n">
        <v>2028</v>
      </c>
      <c r="F180" s="15" t="n">
        <v>2029</v>
      </c>
      <c r="G180" s="15" t="n">
        <v>2030</v>
      </c>
      <c r="H180" s="15" t="n">
        <v>2031</v>
      </c>
      <c r="I180" s="15" t="n">
        <v>2032</v>
      </c>
      <c r="J180" s="15" t="n">
        <v>2033</v>
      </c>
      <c r="K180" s="15" t="n">
        <v>2034</v>
      </c>
      <c r="L180" s="15" t="n">
        <v>2035</v>
      </c>
      <c r="M180" s="15" t="n">
        <v>2036</v>
      </c>
      <c r="N180" s="15" t="n">
        <v>2037</v>
      </c>
      <c r="O180" s="15" t="n">
        <v>2038</v>
      </c>
      <c r="P180" s="15" t="n">
        <v>2039</v>
      </c>
      <c r="Q180" s="15" t="n">
        <v>2040</v>
      </c>
      <c r="R180" s="15" t="n">
        <v>2041</v>
      </c>
      <c r="S180" s="15" t="n">
        <v>2042</v>
      </c>
      <c r="T180" s="15" t="n">
        <v>2043</v>
      </c>
      <c r="U180" s="15" t="n">
        <v>2044</v>
      </c>
      <c r="V180" s="15" t="n">
        <v>2045</v>
      </c>
      <c r="W180" s="15" t="n">
        <v>2046</v>
      </c>
      <c r="X180" s="15" t="n">
        <v>2047</v>
      </c>
      <c r="Y180" s="15" t="n">
        <v>2048</v>
      </c>
      <c r="Z180" s="15" t="n">
        <v>2049</v>
      </c>
      <c r="AA180" s="15" t="n">
        <v>2050</v>
      </c>
      <c r="AB180" s="15" t="n">
        <v>2051</v>
      </c>
      <c r="AC180" s="15" t="n">
        <v>2052</v>
      </c>
      <c r="AD180" s="15" t="n">
        <v>2053</v>
      </c>
      <c r="AE180" s="15" t="n">
        <v>2054</v>
      </c>
      <c r="AF180" s="15" t="n">
        <v>2055</v>
      </c>
      <c r="AG180" s="15" t="n">
        <v>2056</v>
      </c>
      <c r="AH180" s="15" t="n">
        <v>2057</v>
      </c>
      <c r="AI180" s="15" t="n">
        <v>2058</v>
      </c>
    </row>
    <row r="181" customFormat="false" ht="15" hidden="false" customHeight="false" outlineLevel="0" collapsed="false">
      <c r="B181" s="2" t="s">
        <v>162</v>
      </c>
      <c r="D181" s="14" t="n">
        <f aca="false">IF(D$180&lt;=$D$178,1,0)</f>
        <v>1</v>
      </c>
      <c r="E181" s="14" t="n">
        <f aca="false">IF(E$180&lt;=$D$178,1,0)</f>
        <v>1</v>
      </c>
      <c r="F181" s="14" t="n">
        <f aca="false">IF(F$180&lt;=$D$178,1,0)</f>
        <v>1</v>
      </c>
      <c r="G181" s="14" t="n">
        <f aca="false">IF(G$180&lt;=$D$178,1,0)</f>
        <v>1</v>
      </c>
      <c r="H181" s="14" t="n">
        <f aca="false">IF(H$180&lt;=$D$178,1,0)</f>
        <v>1</v>
      </c>
      <c r="I181" s="14" t="n">
        <f aca="false">IF(I$180&lt;=$D$178,1,0)</f>
        <v>1</v>
      </c>
      <c r="J181" s="14" t="n">
        <f aca="false">IF(J$180&lt;=$D$178,1,0)</f>
        <v>1</v>
      </c>
      <c r="K181" s="14" t="n">
        <f aca="false">IF(K$180&lt;=$D$178,1,0)</f>
        <v>1</v>
      </c>
      <c r="L181" s="14" t="n">
        <f aca="false">IF(L$180&lt;=$D$178,1,0)</f>
        <v>1</v>
      </c>
      <c r="M181" s="14" t="n">
        <f aca="false">IF(M$180&lt;=$D$178,1,0)</f>
        <v>1</v>
      </c>
      <c r="N181" s="14" t="n">
        <f aca="false">IF(N$180&lt;=$D$178,1,0)</f>
        <v>1</v>
      </c>
      <c r="O181" s="14" t="n">
        <f aca="false">IF(O$180&lt;=$D$178,1,0)</f>
        <v>1</v>
      </c>
      <c r="P181" s="14" t="n">
        <f aca="false">IF(P$180&lt;=$D$178,1,0)</f>
        <v>1</v>
      </c>
      <c r="Q181" s="14" t="n">
        <f aca="false">IF(Q$180&lt;=$D$178,1,0)</f>
        <v>1</v>
      </c>
      <c r="R181" s="14" t="n">
        <f aca="false">IF(R$180&lt;=$D$178,1,0)</f>
        <v>1</v>
      </c>
      <c r="S181" s="14" t="n">
        <f aca="false">IF(S$180&lt;=$D$178,1,0)</f>
        <v>1</v>
      </c>
      <c r="T181" s="14" t="n">
        <f aca="false">IF(T$180&lt;=$D$178,1,0)</f>
        <v>1</v>
      </c>
      <c r="U181" s="14" t="n">
        <f aca="false">IF(U$180&lt;=$D$178,1,0)</f>
        <v>1</v>
      </c>
      <c r="V181" s="14" t="n">
        <f aca="false">IF(V$180&lt;=$D$178,1,0)</f>
        <v>1</v>
      </c>
      <c r="W181" s="14" t="n">
        <f aca="false">IF(W$180&lt;=$D$178,1,0)</f>
        <v>1</v>
      </c>
      <c r="X181" s="14" t="n">
        <f aca="false">IF(X$180&lt;=$D$178,1,0)</f>
        <v>1</v>
      </c>
      <c r="Y181" s="14" t="n">
        <f aca="false">IF(Y$180&lt;=$D$178,1,0)</f>
        <v>1</v>
      </c>
      <c r="Z181" s="14" t="n">
        <f aca="false">IF(Z$180&lt;=$D$178,1,0)</f>
        <v>1</v>
      </c>
      <c r="AA181" s="14" t="n">
        <f aca="false">IF(AA$180&lt;=$D$178,1,0)</f>
        <v>1</v>
      </c>
      <c r="AB181" s="14" t="n">
        <f aca="false">IF(AB$180&lt;=$D$178,1,0)</f>
        <v>1</v>
      </c>
      <c r="AC181" s="14" t="n">
        <f aca="false">IF(AC$180&lt;=$D$178,1,0)</f>
        <v>1</v>
      </c>
      <c r="AD181" s="14" t="n">
        <f aca="false">IF(AD$180&lt;=$D$178,1,0)</f>
        <v>1</v>
      </c>
      <c r="AE181" s="14" t="n">
        <f aca="false">IF(AE$180&lt;=$D$178,1,0)</f>
        <v>1</v>
      </c>
      <c r="AF181" s="14" t="n">
        <f aca="false">IF(AF$180&lt;=$D$178,1,0)</f>
        <v>1</v>
      </c>
      <c r="AG181" s="14" t="n">
        <f aca="false">IF(AG$180&lt;=$D$178,1,0)</f>
        <v>1</v>
      </c>
      <c r="AH181" s="14" t="n">
        <f aca="false">IF(AH$180&lt;=$D$178,1,0)</f>
        <v>0</v>
      </c>
      <c r="AI181" s="14" t="n">
        <f aca="false">IF(AI$180&lt;=$D$178,1,0)</f>
        <v>0</v>
      </c>
    </row>
    <row r="182" customFormat="false" ht="15" hidden="false" customHeight="false" outlineLevel="0" collapsed="false">
      <c r="B182" s="2" t="s">
        <v>163</v>
      </c>
      <c r="D182" s="14" t="n">
        <f aca="false">IF(D$180&lt;=$E$178,1,0)</f>
        <v>1</v>
      </c>
      <c r="E182" s="14" t="n">
        <f aca="false">IF(E$180&lt;=$E$178,1,0)</f>
        <v>1</v>
      </c>
      <c r="F182" s="14" t="n">
        <f aca="false">IF(F$180&lt;=$E$178,1,0)</f>
        <v>1</v>
      </c>
      <c r="G182" s="14" t="n">
        <f aca="false">IF(G$180&lt;=$E$178,1,0)</f>
        <v>1</v>
      </c>
      <c r="H182" s="14" t="n">
        <f aca="false">IF(H$180&lt;=$E$178,1,0)</f>
        <v>1</v>
      </c>
      <c r="I182" s="14" t="n">
        <f aca="false">IF(I$180&lt;=$E$178,1,0)</f>
        <v>1</v>
      </c>
      <c r="J182" s="14" t="n">
        <f aca="false">IF(J$180&lt;=$E$178,1,0)</f>
        <v>1</v>
      </c>
      <c r="K182" s="14" t="n">
        <f aca="false">IF(K$180&lt;=$E$178,1,0)</f>
        <v>1</v>
      </c>
      <c r="L182" s="14" t="n">
        <f aca="false">IF(L$180&lt;=$E$178,1,0)</f>
        <v>1</v>
      </c>
      <c r="M182" s="14" t="n">
        <f aca="false">IF(M$180&lt;=$E$178,1,0)</f>
        <v>1</v>
      </c>
      <c r="N182" s="14" t="n">
        <f aca="false">IF(N$180&lt;=$E$178,1,0)</f>
        <v>1</v>
      </c>
      <c r="O182" s="14" t="n">
        <f aca="false">IF(O$180&lt;=$E$178,1,0)</f>
        <v>1</v>
      </c>
      <c r="P182" s="14" t="n">
        <f aca="false">IF(P$180&lt;=$E$178,1,0)</f>
        <v>1</v>
      </c>
      <c r="Q182" s="14" t="n">
        <f aca="false">IF(Q$180&lt;=$E$178,1,0)</f>
        <v>1</v>
      </c>
      <c r="R182" s="14" t="n">
        <f aca="false">IF(R$180&lt;=$E$178,1,0)</f>
        <v>1</v>
      </c>
      <c r="S182" s="14" t="n">
        <f aca="false">IF(S$180&lt;=$E$178,1,0)</f>
        <v>1</v>
      </c>
      <c r="T182" s="14" t="n">
        <f aca="false">IF(T$180&lt;=$E$178,1,0)</f>
        <v>1</v>
      </c>
      <c r="U182" s="14" t="n">
        <f aca="false">IF(U$180&lt;=$E$178,1,0)</f>
        <v>1</v>
      </c>
      <c r="V182" s="14" t="n">
        <f aca="false">IF(V$180&lt;=$E$178,1,0)</f>
        <v>1</v>
      </c>
      <c r="W182" s="14" t="n">
        <f aca="false">IF(W$180&lt;=$E$178,1,0)</f>
        <v>1</v>
      </c>
      <c r="X182" s="14" t="n">
        <f aca="false">IF(X$180&lt;=$E$178,1,0)</f>
        <v>1</v>
      </c>
      <c r="Y182" s="14" t="n">
        <f aca="false">IF(Y$180&lt;=$E$178,1,0)</f>
        <v>1</v>
      </c>
      <c r="Z182" s="14" t="n">
        <f aca="false">IF(Z$180&lt;=$E$178,1,0)</f>
        <v>1</v>
      </c>
      <c r="AA182" s="14" t="n">
        <f aca="false">IF(AA$180&lt;=$E$178,1,0)</f>
        <v>1</v>
      </c>
      <c r="AB182" s="14" t="n">
        <f aca="false">IF(AB$180&lt;=$E$178,1,0)</f>
        <v>1</v>
      </c>
      <c r="AC182" s="14" t="n">
        <f aca="false">IF(AC$180&lt;=$E$178,1,0)</f>
        <v>1</v>
      </c>
      <c r="AD182" s="14" t="n">
        <f aca="false">IF(AD$180&lt;=$E$178,1,0)</f>
        <v>1</v>
      </c>
      <c r="AE182" s="14" t="n">
        <f aca="false">IF(AE$180&lt;=$E$178,1,0)</f>
        <v>1</v>
      </c>
      <c r="AF182" s="14" t="n">
        <f aca="false">IF(AF$180&lt;=$E$178,1,0)</f>
        <v>1</v>
      </c>
      <c r="AG182" s="14" t="n">
        <f aca="false">IF(AG$180&lt;=$E$178,1,0)</f>
        <v>1</v>
      </c>
      <c r="AH182" s="14" t="n">
        <f aca="false">IF(AH$180&lt;=$E$178,1,0)</f>
        <v>1</v>
      </c>
      <c r="AI182" s="14" t="n">
        <f aca="false">IF(AI$180&lt;=$E$178,1,0)</f>
        <v>1</v>
      </c>
    </row>
    <row r="183" customFormat="false" ht="15" hidden="false" customHeight="false" outlineLevel="0" collapsed="false">
      <c r="B183" s="2" t="s">
        <v>164</v>
      </c>
      <c r="D183" s="14" t="n">
        <f aca="false">D181+D182</f>
        <v>2</v>
      </c>
      <c r="E183" s="14" t="n">
        <f aca="false">E181+E182</f>
        <v>2</v>
      </c>
      <c r="F183" s="14" t="n">
        <f aca="false">F181+F182</f>
        <v>2</v>
      </c>
      <c r="G183" s="14" t="n">
        <f aca="false">G181+G182</f>
        <v>2</v>
      </c>
      <c r="H183" s="14" t="n">
        <f aca="false">H181+H182</f>
        <v>2</v>
      </c>
      <c r="I183" s="14" t="n">
        <f aca="false">I181+I182</f>
        <v>2</v>
      </c>
      <c r="J183" s="14" t="n">
        <f aca="false">J181+J182</f>
        <v>2</v>
      </c>
      <c r="K183" s="14" t="n">
        <f aca="false">K181+K182</f>
        <v>2</v>
      </c>
      <c r="L183" s="14" t="n">
        <f aca="false">L181+L182</f>
        <v>2</v>
      </c>
      <c r="M183" s="14" t="n">
        <f aca="false">M181+M182</f>
        <v>2</v>
      </c>
      <c r="N183" s="14" t="n">
        <f aca="false">N181+N182</f>
        <v>2</v>
      </c>
      <c r="O183" s="14" t="n">
        <f aca="false">O181+O182</f>
        <v>2</v>
      </c>
      <c r="P183" s="14" t="n">
        <f aca="false">P181+P182</f>
        <v>2</v>
      </c>
      <c r="Q183" s="14" t="n">
        <f aca="false">Q181+Q182</f>
        <v>2</v>
      </c>
      <c r="R183" s="14" t="n">
        <f aca="false">R181+R182</f>
        <v>2</v>
      </c>
      <c r="S183" s="14" t="n">
        <f aca="false">S181+S182</f>
        <v>2</v>
      </c>
      <c r="T183" s="14" t="n">
        <f aca="false">T181+T182</f>
        <v>2</v>
      </c>
      <c r="U183" s="14" t="n">
        <f aca="false">U181+U182</f>
        <v>2</v>
      </c>
      <c r="V183" s="14" t="n">
        <f aca="false">V181+V182</f>
        <v>2</v>
      </c>
      <c r="W183" s="14" t="n">
        <f aca="false">W181+W182</f>
        <v>2</v>
      </c>
      <c r="X183" s="14" t="n">
        <f aca="false">X181+X182</f>
        <v>2</v>
      </c>
      <c r="Y183" s="14" t="n">
        <f aca="false">Y181+Y182</f>
        <v>2</v>
      </c>
      <c r="Z183" s="14" t="n">
        <f aca="false">Z181+Z182</f>
        <v>2</v>
      </c>
      <c r="AA183" s="14" t="n">
        <f aca="false">AA181+AA182</f>
        <v>2</v>
      </c>
      <c r="AB183" s="14" t="n">
        <f aca="false">AB181+AB182</f>
        <v>2</v>
      </c>
      <c r="AC183" s="14" t="n">
        <f aca="false">AC181+AC182</f>
        <v>2</v>
      </c>
      <c r="AD183" s="14" t="n">
        <f aca="false">AD181+AD182</f>
        <v>2</v>
      </c>
      <c r="AE183" s="14" t="n">
        <f aca="false">AE181+AE182</f>
        <v>2</v>
      </c>
      <c r="AF183" s="14" t="n">
        <f aca="false">AF181+AF182</f>
        <v>2</v>
      </c>
      <c r="AG183" s="14" t="n">
        <f aca="false">AG181+AG182</f>
        <v>2</v>
      </c>
      <c r="AH183" s="14" t="n">
        <f aca="false">AH181+AH182</f>
        <v>1</v>
      </c>
      <c r="AI183" s="14" t="n">
        <f aca="false">AI181+AI182</f>
        <v>1</v>
      </c>
    </row>
    <row r="184" customFormat="false" ht="15" hidden="false" customHeight="false" outlineLevel="0" collapsed="false">
      <c r="B184" s="2" t="s">
        <v>165</v>
      </c>
      <c r="D184" s="14" t="n">
        <f aca="false">IF(AND($F$177=1,D$180&gt;=Inputs!$C$48),1,0)</f>
        <v>0</v>
      </c>
      <c r="E184" s="14" t="n">
        <f aca="false">IF(AND($F$177=1,E$180&gt;=Inputs!$C$48),1,0)</f>
        <v>0</v>
      </c>
      <c r="F184" s="14" t="n">
        <f aca="false">IF(AND($F$177=1,F$180&gt;=Inputs!$C$48),1,0)</f>
        <v>0</v>
      </c>
      <c r="G184" s="14" t="n">
        <f aca="false">IF(AND($F$177=1,G$180&gt;=Inputs!$C$48),1,0)</f>
        <v>0</v>
      </c>
      <c r="H184" s="14" t="n">
        <f aca="false">IF(AND($F$177=1,H$180&gt;=Inputs!$C$48),1,0)</f>
        <v>1</v>
      </c>
      <c r="I184" s="14" t="n">
        <f aca="false">IF(AND($F$177=1,I$180&gt;=Inputs!$C$48),1,0)</f>
        <v>1</v>
      </c>
      <c r="J184" s="14" t="n">
        <f aca="false">IF(AND($F$177=1,J$180&gt;=Inputs!$C$48),1,0)</f>
        <v>1</v>
      </c>
      <c r="K184" s="14" t="n">
        <f aca="false">IF(AND($F$177=1,K$180&gt;=Inputs!$C$48),1,0)</f>
        <v>1</v>
      </c>
      <c r="L184" s="14" t="n">
        <f aca="false">IF(AND($F$177=1,L$180&gt;=Inputs!$C$48),1,0)</f>
        <v>1</v>
      </c>
      <c r="M184" s="14" t="n">
        <f aca="false">IF(AND($F$177=1,M$180&gt;=Inputs!$C$48),1,0)</f>
        <v>1</v>
      </c>
      <c r="N184" s="14" t="n">
        <f aca="false">IF(AND($F$177=1,N$180&gt;=Inputs!$C$48),1,0)</f>
        <v>1</v>
      </c>
      <c r="O184" s="14" t="n">
        <f aca="false">IF(AND($F$177=1,O$180&gt;=Inputs!$C$48),1,0)</f>
        <v>1</v>
      </c>
      <c r="P184" s="14" t="n">
        <f aca="false">IF(AND($F$177=1,P$180&gt;=Inputs!$C$48),1,0)</f>
        <v>1</v>
      </c>
      <c r="Q184" s="14" t="n">
        <f aca="false">IF(AND($F$177=1,Q$180&gt;=Inputs!$C$48),1,0)</f>
        <v>1</v>
      </c>
      <c r="R184" s="14" t="n">
        <f aca="false">IF(AND($F$177=1,R$180&gt;=Inputs!$C$48),1,0)</f>
        <v>1</v>
      </c>
      <c r="S184" s="14" t="n">
        <f aca="false">IF(AND($F$177=1,S$180&gt;=Inputs!$C$48),1,0)</f>
        <v>1</v>
      </c>
      <c r="T184" s="14" t="n">
        <f aca="false">IF(AND($F$177=1,T$180&gt;=Inputs!$C$48),1,0)</f>
        <v>1</v>
      </c>
      <c r="U184" s="14" t="n">
        <f aca="false">IF(AND($F$177=1,U$180&gt;=Inputs!$C$48),1,0)</f>
        <v>1</v>
      </c>
      <c r="V184" s="14" t="n">
        <f aca="false">IF(AND($F$177=1,V$180&gt;=Inputs!$C$48),1,0)</f>
        <v>1</v>
      </c>
      <c r="W184" s="14" t="n">
        <f aca="false">IF(AND($F$177=1,W$180&gt;=Inputs!$C$48),1,0)</f>
        <v>1</v>
      </c>
      <c r="X184" s="14" t="n">
        <f aca="false">IF(AND($F$177=1,X$180&gt;=Inputs!$C$48),1,0)</f>
        <v>1</v>
      </c>
      <c r="Y184" s="14" t="n">
        <f aca="false">IF(AND($F$177=1,Y$180&gt;=Inputs!$C$48),1,0)</f>
        <v>1</v>
      </c>
      <c r="Z184" s="14" t="n">
        <f aca="false">IF(AND($F$177=1,Z$180&gt;=Inputs!$C$48),1,0)</f>
        <v>1</v>
      </c>
      <c r="AA184" s="14" t="n">
        <f aca="false">IF(AND($F$177=1,AA$180&gt;=Inputs!$C$48),1,0)</f>
        <v>1</v>
      </c>
      <c r="AB184" s="14" t="n">
        <f aca="false">IF(AND($F$177=1,AB$180&gt;=Inputs!$C$48),1,0)</f>
        <v>1</v>
      </c>
      <c r="AC184" s="14" t="n">
        <f aca="false">IF(AND($F$177=1,AC$180&gt;=Inputs!$C$48),1,0)</f>
        <v>1</v>
      </c>
      <c r="AD184" s="14" t="n">
        <f aca="false">IF(AND($F$177=1,AD$180&gt;=Inputs!$C$48),1,0)</f>
        <v>1</v>
      </c>
      <c r="AE184" s="14" t="n">
        <f aca="false">IF(AND($F$177=1,AE$180&gt;=Inputs!$C$48),1,0)</f>
        <v>1</v>
      </c>
      <c r="AF184" s="14" t="n">
        <f aca="false">IF(AND($F$177=1,AF$180&gt;=Inputs!$C$48),1,0)</f>
        <v>1</v>
      </c>
      <c r="AG184" s="14" t="n">
        <f aca="false">IF(AND($F$177=1,AG$180&gt;=Inputs!$C$48),1,0)</f>
        <v>1</v>
      </c>
      <c r="AH184" s="14" t="n">
        <f aca="false">IF(AND($F$177=1,AH$180&gt;=Inputs!$C$48),1,0)</f>
        <v>1</v>
      </c>
      <c r="AI184" s="14" t="n">
        <f aca="false">IF(AND($F$177=1,AI$180&gt;=Inputs!$C$48),1,0)</f>
        <v>1</v>
      </c>
    </row>
    <row r="185" customFormat="false" ht="15" hidden="false" customHeight="false" outlineLevel="0" collapsed="false">
      <c r="B185" s="2" t="s">
        <v>93</v>
      </c>
      <c r="D185" s="21" t="n">
        <f aca="false">D183*Inputs!$C$6*(1+Inputs!$C$44*D184)</f>
        <v>2240</v>
      </c>
      <c r="E185" s="21" t="n">
        <f aca="false">E183*Inputs!$C$6*(1+Inputs!$C$44*E184)</f>
        <v>2240</v>
      </c>
      <c r="F185" s="21" t="n">
        <f aca="false">F183*Inputs!$C$6*(1+Inputs!$C$44*F184)</f>
        <v>2240</v>
      </c>
      <c r="G185" s="21" t="n">
        <f aca="false">G183*Inputs!$C$6*(1+Inputs!$C$44*G184)</f>
        <v>2240</v>
      </c>
      <c r="H185" s="21" t="n">
        <f aca="false">H183*Inputs!$C$6*(1+Inputs!$C$44*H184)</f>
        <v>2374.4</v>
      </c>
      <c r="I185" s="21" t="n">
        <f aca="false">I183*Inputs!$C$6*(1+Inputs!$C$44*I184)</f>
        <v>2374.4</v>
      </c>
      <c r="J185" s="21" t="n">
        <f aca="false">J183*Inputs!$C$6*(1+Inputs!$C$44*J184)</f>
        <v>2374.4</v>
      </c>
      <c r="K185" s="21" t="n">
        <f aca="false">K183*Inputs!$C$6*(1+Inputs!$C$44*K184)</f>
        <v>2374.4</v>
      </c>
      <c r="L185" s="21" t="n">
        <f aca="false">L183*Inputs!$C$6*(1+Inputs!$C$44*L184)</f>
        <v>2374.4</v>
      </c>
      <c r="M185" s="21" t="n">
        <f aca="false">M183*Inputs!$C$6*(1+Inputs!$C$44*M184)</f>
        <v>2374.4</v>
      </c>
      <c r="N185" s="21" t="n">
        <f aca="false">N183*Inputs!$C$6*(1+Inputs!$C$44*N184)</f>
        <v>2374.4</v>
      </c>
      <c r="O185" s="21" t="n">
        <f aca="false">O183*Inputs!$C$6*(1+Inputs!$C$44*O184)</f>
        <v>2374.4</v>
      </c>
      <c r="P185" s="21" t="n">
        <f aca="false">P183*Inputs!$C$6*(1+Inputs!$C$44*P184)</f>
        <v>2374.4</v>
      </c>
      <c r="Q185" s="21" t="n">
        <f aca="false">Q183*Inputs!$C$6*(1+Inputs!$C$44*Q184)</f>
        <v>2374.4</v>
      </c>
      <c r="R185" s="21" t="n">
        <f aca="false">R183*Inputs!$C$6*(1+Inputs!$C$44*R184)</f>
        <v>2374.4</v>
      </c>
      <c r="S185" s="21" t="n">
        <f aca="false">S183*Inputs!$C$6*(1+Inputs!$C$44*S184)</f>
        <v>2374.4</v>
      </c>
      <c r="T185" s="21" t="n">
        <f aca="false">T183*Inputs!$C$6*(1+Inputs!$C$44*T184)</f>
        <v>2374.4</v>
      </c>
      <c r="U185" s="21" t="n">
        <f aca="false">U183*Inputs!$C$6*(1+Inputs!$C$44*U184)</f>
        <v>2374.4</v>
      </c>
      <c r="V185" s="21" t="n">
        <f aca="false">V183*Inputs!$C$6*(1+Inputs!$C$44*V184)</f>
        <v>2374.4</v>
      </c>
      <c r="W185" s="21" t="n">
        <f aca="false">W183*Inputs!$C$6*(1+Inputs!$C$44*W184)</f>
        <v>2374.4</v>
      </c>
      <c r="X185" s="21" t="n">
        <f aca="false">X183*Inputs!$C$6*(1+Inputs!$C$44*X184)</f>
        <v>2374.4</v>
      </c>
      <c r="Y185" s="21" t="n">
        <f aca="false">Y183*Inputs!$C$6*(1+Inputs!$C$44*Y184)</f>
        <v>2374.4</v>
      </c>
      <c r="Z185" s="21" t="n">
        <f aca="false">Z183*Inputs!$C$6*(1+Inputs!$C$44*Z184)</f>
        <v>2374.4</v>
      </c>
      <c r="AA185" s="21" t="n">
        <f aca="false">AA183*Inputs!$C$6*(1+Inputs!$C$44*AA184)</f>
        <v>2374.4</v>
      </c>
      <c r="AB185" s="21" t="n">
        <f aca="false">AB183*Inputs!$C$6*(1+Inputs!$C$44*AB184)</f>
        <v>2374.4</v>
      </c>
      <c r="AC185" s="21" t="n">
        <f aca="false">AC183*Inputs!$C$6*(1+Inputs!$C$44*AC184)</f>
        <v>2374.4</v>
      </c>
      <c r="AD185" s="21" t="n">
        <f aca="false">AD183*Inputs!$C$6*(1+Inputs!$C$44*AD184)</f>
        <v>2374.4</v>
      </c>
      <c r="AE185" s="21" t="n">
        <f aca="false">AE183*Inputs!$C$6*(1+Inputs!$C$44*AE184)</f>
        <v>2374.4</v>
      </c>
      <c r="AF185" s="21" t="n">
        <f aca="false">AF183*Inputs!$C$6*(1+Inputs!$C$44*AF184)</f>
        <v>2374.4</v>
      </c>
      <c r="AG185" s="21" t="n">
        <f aca="false">AG183*Inputs!$C$6*(1+Inputs!$C$44*AG184)</f>
        <v>2374.4</v>
      </c>
      <c r="AH185" s="21" t="n">
        <f aca="false">AH183*Inputs!$C$6*(1+Inputs!$C$44*AH184)</f>
        <v>1187.2</v>
      </c>
      <c r="AI185" s="21" t="n">
        <f aca="false">AI183*Inputs!$C$6*(1+Inputs!$C$44*AI184)</f>
        <v>1187.2</v>
      </c>
    </row>
    <row r="186" customFormat="false" ht="15" hidden="false" customHeight="false" outlineLevel="0" collapsed="false">
      <c r="B186" s="2" t="s">
        <v>166</v>
      </c>
      <c r="D186" s="14" t="n">
        <f aca="false">D185*8760*Inputs!$C$7</f>
        <v>18052608</v>
      </c>
      <c r="E186" s="14" t="n">
        <f aca="false">E185*8760*Inputs!$C$7</f>
        <v>18052608</v>
      </c>
      <c r="F186" s="14" t="n">
        <f aca="false">F185*8760*Inputs!$C$7</f>
        <v>18052608</v>
      </c>
      <c r="G186" s="14" t="n">
        <f aca="false">G185*8760*Inputs!$C$7</f>
        <v>18052608</v>
      </c>
      <c r="H186" s="14" t="n">
        <f aca="false">H185*8760*Inputs!$C$7</f>
        <v>19135764.48</v>
      </c>
      <c r="I186" s="14" t="n">
        <f aca="false">I185*8760*Inputs!$C$7</f>
        <v>19135764.48</v>
      </c>
      <c r="J186" s="14" t="n">
        <f aca="false">J185*8760*Inputs!$C$7</f>
        <v>19135764.48</v>
      </c>
      <c r="K186" s="14" t="n">
        <f aca="false">K185*8760*Inputs!$C$7</f>
        <v>19135764.48</v>
      </c>
      <c r="L186" s="14" t="n">
        <f aca="false">L185*8760*Inputs!$C$7</f>
        <v>19135764.48</v>
      </c>
      <c r="M186" s="14" t="n">
        <f aca="false">M185*8760*Inputs!$C$7</f>
        <v>19135764.48</v>
      </c>
      <c r="N186" s="14" t="n">
        <f aca="false">N185*8760*Inputs!$C$7</f>
        <v>19135764.48</v>
      </c>
      <c r="O186" s="14" t="n">
        <f aca="false">O185*8760*Inputs!$C$7</f>
        <v>19135764.48</v>
      </c>
      <c r="P186" s="14" t="n">
        <f aca="false">P185*8760*Inputs!$C$7</f>
        <v>19135764.48</v>
      </c>
      <c r="Q186" s="14" t="n">
        <f aca="false">Q185*8760*Inputs!$C$7</f>
        <v>19135764.48</v>
      </c>
      <c r="R186" s="14" t="n">
        <f aca="false">R185*8760*Inputs!$C$7</f>
        <v>19135764.48</v>
      </c>
      <c r="S186" s="14" t="n">
        <f aca="false">S185*8760*Inputs!$C$7</f>
        <v>19135764.48</v>
      </c>
      <c r="T186" s="14" t="n">
        <f aca="false">T185*8760*Inputs!$C$7</f>
        <v>19135764.48</v>
      </c>
      <c r="U186" s="14" t="n">
        <f aca="false">U185*8760*Inputs!$C$7</f>
        <v>19135764.48</v>
      </c>
      <c r="V186" s="14" t="n">
        <f aca="false">V185*8760*Inputs!$C$7</f>
        <v>19135764.48</v>
      </c>
      <c r="W186" s="14" t="n">
        <f aca="false">W185*8760*Inputs!$C$7</f>
        <v>19135764.48</v>
      </c>
      <c r="X186" s="14" t="n">
        <f aca="false">X185*8760*Inputs!$C$7</f>
        <v>19135764.48</v>
      </c>
      <c r="Y186" s="14" t="n">
        <f aca="false">Y185*8760*Inputs!$C$7</f>
        <v>19135764.48</v>
      </c>
      <c r="Z186" s="14" t="n">
        <f aca="false">Z185*8760*Inputs!$C$7</f>
        <v>19135764.48</v>
      </c>
      <c r="AA186" s="14" t="n">
        <f aca="false">AA185*8760*Inputs!$C$7</f>
        <v>19135764.48</v>
      </c>
      <c r="AB186" s="14" t="n">
        <f aca="false">AB185*8760*Inputs!$C$7</f>
        <v>19135764.48</v>
      </c>
      <c r="AC186" s="14" t="n">
        <f aca="false">AC185*8760*Inputs!$C$7</f>
        <v>19135764.48</v>
      </c>
      <c r="AD186" s="14" t="n">
        <f aca="false">AD185*8760*Inputs!$C$7</f>
        <v>19135764.48</v>
      </c>
      <c r="AE186" s="14" t="n">
        <f aca="false">AE185*8760*Inputs!$C$7</f>
        <v>19135764.48</v>
      </c>
      <c r="AF186" s="14" t="n">
        <f aca="false">AF185*8760*Inputs!$C$7</f>
        <v>19135764.48</v>
      </c>
      <c r="AG186" s="14" t="n">
        <f aca="false">AG185*8760*Inputs!$C$7</f>
        <v>19135764.48</v>
      </c>
      <c r="AH186" s="14" t="n">
        <f aca="false">AH185*8760*Inputs!$C$7</f>
        <v>9567882.24</v>
      </c>
      <c r="AI186" s="14" t="n">
        <f aca="false">AI185*8760*Inputs!$C$7</f>
        <v>9567882.24</v>
      </c>
    </row>
    <row r="187" customFormat="false" ht="15" hidden="false" customHeight="false" outlineLevel="0" collapsed="false">
      <c r="B187" s="2" t="s">
        <v>167</v>
      </c>
      <c r="D187" s="13" t="n">
        <f aca="false">Inputs!$C$21*(1+Inputs!$C$22)^(D$180-2027)*(1+Inputs!$C$23)</f>
        <v>50</v>
      </c>
      <c r="E187" s="13" t="n">
        <f aca="false">Inputs!$C$21*(1+Inputs!$C$22)^(E$180-2027)*(1+Inputs!$C$23)</f>
        <v>51</v>
      </c>
      <c r="F187" s="13" t="n">
        <f aca="false">Inputs!$C$21*(1+Inputs!$C$22)^(F$180-2027)*(1+Inputs!$C$23)</f>
        <v>52.02</v>
      </c>
      <c r="G187" s="13" t="n">
        <f aca="false">Inputs!$C$21*(1+Inputs!$C$22)^(G$180-2027)*(1+Inputs!$C$23)</f>
        <v>53.0604</v>
      </c>
      <c r="H187" s="13" t="n">
        <f aca="false">Inputs!$C$21*(1+Inputs!$C$22)^(H$180-2027)*(1+Inputs!$C$23)</f>
        <v>54.121608</v>
      </c>
      <c r="I187" s="13" t="n">
        <f aca="false">Inputs!$C$21*(1+Inputs!$C$22)^(I$180-2027)*(1+Inputs!$C$23)</f>
        <v>55.20404016</v>
      </c>
      <c r="J187" s="13" t="n">
        <f aca="false">Inputs!$C$21*(1+Inputs!$C$22)^(J$180-2027)*(1+Inputs!$C$23)</f>
        <v>56.3081209632</v>
      </c>
      <c r="K187" s="13" t="n">
        <f aca="false">Inputs!$C$21*(1+Inputs!$C$22)^(K$180-2027)*(1+Inputs!$C$23)</f>
        <v>57.434283382464</v>
      </c>
      <c r="L187" s="13" t="n">
        <f aca="false">Inputs!$C$21*(1+Inputs!$C$22)^(L$180-2027)*(1+Inputs!$C$23)</f>
        <v>58.5829690501133</v>
      </c>
      <c r="M187" s="13" t="n">
        <f aca="false">Inputs!$C$21*(1+Inputs!$C$22)^(M$180-2027)*(1+Inputs!$C$23)</f>
        <v>59.7546284311156</v>
      </c>
      <c r="N187" s="13" t="n">
        <f aca="false">Inputs!$C$21*(1+Inputs!$C$22)^(N$180-2027)*(1+Inputs!$C$23)</f>
        <v>60.9497209997379</v>
      </c>
      <c r="O187" s="13" t="n">
        <f aca="false">Inputs!$C$21*(1+Inputs!$C$22)^(O$180-2027)*(1+Inputs!$C$23)</f>
        <v>62.1687154197326</v>
      </c>
      <c r="P187" s="13" t="n">
        <f aca="false">Inputs!$C$21*(1+Inputs!$C$22)^(P$180-2027)*(1+Inputs!$C$23)</f>
        <v>63.4120897281273</v>
      </c>
      <c r="Q187" s="13" t="n">
        <f aca="false">Inputs!$C$21*(1+Inputs!$C$22)^(Q$180-2027)*(1+Inputs!$C$23)</f>
        <v>64.6803315226898</v>
      </c>
      <c r="R187" s="13" t="n">
        <f aca="false">Inputs!$C$21*(1+Inputs!$C$22)^(R$180-2027)*(1+Inputs!$C$23)</f>
        <v>65.9739381531436</v>
      </c>
      <c r="S187" s="13" t="n">
        <f aca="false">Inputs!$C$21*(1+Inputs!$C$22)^(S$180-2027)*(1+Inputs!$C$23)</f>
        <v>67.2934169162065</v>
      </c>
      <c r="T187" s="13" t="n">
        <f aca="false">Inputs!$C$21*(1+Inputs!$C$22)^(T$180-2027)*(1+Inputs!$C$23)</f>
        <v>68.6392852545306</v>
      </c>
      <c r="U187" s="13" t="n">
        <f aca="false">Inputs!$C$21*(1+Inputs!$C$22)^(U$180-2027)*(1+Inputs!$C$23)</f>
        <v>70.0120709596212</v>
      </c>
      <c r="V187" s="13" t="n">
        <f aca="false">Inputs!$C$21*(1+Inputs!$C$22)^(V$180-2027)*(1+Inputs!$C$23)</f>
        <v>71.4123123788137</v>
      </c>
      <c r="W187" s="13" t="n">
        <f aca="false">Inputs!$C$21*(1+Inputs!$C$22)^(W$180-2027)*(1+Inputs!$C$23)</f>
        <v>72.8405586263899</v>
      </c>
      <c r="X187" s="13" t="n">
        <f aca="false">Inputs!$C$21*(1+Inputs!$C$22)^(X$180-2027)*(1+Inputs!$C$23)</f>
        <v>74.2973697989177</v>
      </c>
      <c r="Y187" s="13" t="n">
        <f aca="false">Inputs!$C$21*(1+Inputs!$C$22)^(Y$180-2027)*(1+Inputs!$C$23)</f>
        <v>75.7833171948961</v>
      </c>
      <c r="Z187" s="13" t="n">
        <f aca="false">Inputs!$C$21*(1+Inputs!$C$22)^(Z$180-2027)*(1+Inputs!$C$23)</f>
        <v>77.298983538794</v>
      </c>
      <c r="AA187" s="13" t="n">
        <f aca="false">Inputs!$C$21*(1+Inputs!$C$22)^(AA$180-2027)*(1+Inputs!$C$23)</f>
        <v>78.8449632095699</v>
      </c>
      <c r="AB187" s="13" t="n">
        <f aca="false">Inputs!$C$21*(1+Inputs!$C$22)^(AB$180-2027)*(1+Inputs!$C$23)</f>
        <v>80.4218624737613</v>
      </c>
      <c r="AC187" s="13" t="n">
        <f aca="false">Inputs!$C$21*(1+Inputs!$C$22)^(AC$180-2027)*(1+Inputs!$C$23)</f>
        <v>82.0302997232365</v>
      </c>
      <c r="AD187" s="13" t="n">
        <f aca="false">Inputs!$C$21*(1+Inputs!$C$22)^(AD$180-2027)*(1+Inputs!$C$23)</f>
        <v>83.6709057177013</v>
      </c>
      <c r="AE187" s="13" t="n">
        <f aca="false">Inputs!$C$21*(1+Inputs!$C$22)^(AE$180-2027)*(1+Inputs!$C$23)</f>
        <v>85.3443238320553</v>
      </c>
      <c r="AF187" s="13" t="n">
        <f aca="false">Inputs!$C$21*(1+Inputs!$C$22)^(AF$180-2027)*(1+Inputs!$C$23)</f>
        <v>87.0512103086964</v>
      </c>
      <c r="AG187" s="13" t="n">
        <f aca="false">Inputs!$C$21*(1+Inputs!$C$22)^(AG$180-2027)*(1+Inputs!$C$23)</f>
        <v>88.7922345148703</v>
      </c>
      <c r="AH187" s="13" t="n">
        <f aca="false">Inputs!$C$21*(1+Inputs!$C$22)^(AH$180-2027)*(1+Inputs!$C$23)</f>
        <v>90.5680792051677</v>
      </c>
      <c r="AI187" s="13" t="n">
        <f aca="false">Inputs!$C$21*(1+Inputs!$C$22)^(AI$180-2027)*(1+Inputs!$C$23)</f>
        <v>92.3794407892711</v>
      </c>
    </row>
    <row r="188" customFormat="false" ht="15" hidden="false" customHeight="false" outlineLevel="0" collapsed="false">
      <c r="B188" s="2" t="s">
        <v>168</v>
      </c>
      <c r="D188" s="14" t="n">
        <f aca="false">IF(AND($E$177=1,D$180&gt;=Inputs!$C$27,D$180&lt;=Inputs!$C$28),1,0)</f>
        <v>0</v>
      </c>
      <c r="E188" s="14" t="n">
        <f aca="false">IF(AND($E$177=1,E$180&gt;=Inputs!$C$27,E$180&lt;=Inputs!$C$28),1,0)</f>
        <v>1</v>
      </c>
      <c r="F188" s="14" t="n">
        <f aca="false">IF(AND($E$177=1,F$180&gt;=Inputs!$C$27,F$180&lt;=Inputs!$C$28),1,0)</f>
        <v>1</v>
      </c>
      <c r="G188" s="14" t="n">
        <f aca="false">IF(AND($E$177=1,G$180&gt;=Inputs!$C$27,G$180&lt;=Inputs!$C$28),1,0)</f>
        <v>1</v>
      </c>
      <c r="H188" s="14" t="n">
        <f aca="false">IF(AND($E$177=1,H$180&gt;=Inputs!$C$27,H$180&lt;=Inputs!$C$28),1,0)</f>
        <v>1</v>
      </c>
      <c r="I188" s="14" t="n">
        <f aca="false">IF(AND($E$177=1,I$180&gt;=Inputs!$C$27,I$180&lt;=Inputs!$C$28),1,0)</f>
        <v>1</v>
      </c>
      <c r="J188" s="14" t="n">
        <f aca="false">IF(AND($E$177=1,J$180&gt;=Inputs!$C$27,J$180&lt;=Inputs!$C$28),1,0)</f>
        <v>1</v>
      </c>
      <c r="K188" s="14" t="n">
        <f aca="false">IF(AND($E$177=1,K$180&gt;=Inputs!$C$27,K$180&lt;=Inputs!$C$28),1,0)</f>
        <v>1</v>
      </c>
      <c r="L188" s="14" t="n">
        <f aca="false">IF(AND($E$177=1,L$180&gt;=Inputs!$C$27,L$180&lt;=Inputs!$C$28),1,0)</f>
        <v>1</v>
      </c>
      <c r="M188" s="14" t="n">
        <f aca="false">IF(AND($E$177=1,M$180&gt;=Inputs!$C$27,M$180&lt;=Inputs!$C$28),1,0)</f>
        <v>1</v>
      </c>
      <c r="N188" s="14" t="n">
        <f aca="false">IF(AND($E$177=1,N$180&gt;=Inputs!$C$27,N$180&lt;=Inputs!$C$28),1,0)</f>
        <v>1</v>
      </c>
      <c r="O188" s="14" t="n">
        <f aca="false">IF(AND($E$177=1,O$180&gt;=Inputs!$C$27,O$180&lt;=Inputs!$C$28),1,0)</f>
        <v>1</v>
      </c>
      <c r="P188" s="14" t="n">
        <f aca="false">IF(AND($E$177=1,P$180&gt;=Inputs!$C$27,P$180&lt;=Inputs!$C$28),1,0)</f>
        <v>1</v>
      </c>
      <c r="Q188" s="14" t="n">
        <f aca="false">IF(AND($E$177=1,Q$180&gt;=Inputs!$C$27,Q$180&lt;=Inputs!$C$28),1,0)</f>
        <v>1</v>
      </c>
      <c r="R188" s="14" t="n">
        <f aca="false">IF(AND($E$177=1,R$180&gt;=Inputs!$C$27,R$180&lt;=Inputs!$C$28),1,0)</f>
        <v>1</v>
      </c>
      <c r="S188" s="14" t="n">
        <f aca="false">IF(AND($E$177=1,S$180&gt;=Inputs!$C$27,S$180&lt;=Inputs!$C$28),1,0)</f>
        <v>1</v>
      </c>
      <c r="T188" s="14" t="n">
        <f aca="false">IF(AND($E$177=1,T$180&gt;=Inputs!$C$27,T$180&lt;=Inputs!$C$28),1,0)</f>
        <v>1</v>
      </c>
      <c r="U188" s="14" t="n">
        <f aca="false">IF(AND($E$177=1,U$180&gt;=Inputs!$C$27,U$180&lt;=Inputs!$C$28),1,0)</f>
        <v>1</v>
      </c>
      <c r="V188" s="14" t="n">
        <f aca="false">IF(AND($E$177=1,V$180&gt;=Inputs!$C$27,V$180&lt;=Inputs!$C$28),1,0)</f>
        <v>1</v>
      </c>
      <c r="W188" s="14" t="n">
        <f aca="false">IF(AND($E$177=1,W$180&gt;=Inputs!$C$27,W$180&lt;=Inputs!$C$28),1,0)</f>
        <v>1</v>
      </c>
      <c r="X188" s="14" t="n">
        <f aca="false">IF(AND($E$177=1,X$180&gt;=Inputs!$C$27,X$180&lt;=Inputs!$C$28),1,0)</f>
        <v>1</v>
      </c>
      <c r="Y188" s="14" t="n">
        <f aca="false">IF(AND($E$177=1,Y$180&gt;=Inputs!$C$27,Y$180&lt;=Inputs!$C$28),1,0)</f>
        <v>0</v>
      </c>
      <c r="Z188" s="14" t="n">
        <f aca="false">IF(AND($E$177=1,Z$180&gt;=Inputs!$C$27,Z$180&lt;=Inputs!$C$28),1,0)</f>
        <v>0</v>
      </c>
      <c r="AA188" s="14" t="n">
        <f aca="false">IF(AND($E$177=1,AA$180&gt;=Inputs!$C$27,AA$180&lt;=Inputs!$C$28),1,0)</f>
        <v>0</v>
      </c>
      <c r="AB188" s="14" t="n">
        <f aca="false">IF(AND($E$177=1,AB$180&gt;=Inputs!$C$27,AB$180&lt;=Inputs!$C$28),1,0)</f>
        <v>0</v>
      </c>
      <c r="AC188" s="14" t="n">
        <f aca="false">IF(AND($E$177=1,AC$180&gt;=Inputs!$C$27,AC$180&lt;=Inputs!$C$28),1,0)</f>
        <v>0</v>
      </c>
      <c r="AD188" s="14" t="n">
        <f aca="false">IF(AND($E$177=1,AD$180&gt;=Inputs!$C$27,AD$180&lt;=Inputs!$C$28),1,0)</f>
        <v>0</v>
      </c>
      <c r="AE188" s="14" t="n">
        <f aca="false">IF(AND($E$177=1,AE$180&gt;=Inputs!$C$27,AE$180&lt;=Inputs!$C$28),1,0)</f>
        <v>0</v>
      </c>
      <c r="AF188" s="14" t="n">
        <f aca="false">IF(AND($E$177=1,AF$180&gt;=Inputs!$C$27,AF$180&lt;=Inputs!$C$28),1,0)</f>
        <v>0</v>
      </c>
      <c r="AG188" s="14" t="n">
        <f aca="false">IF(AND($E$177=1,AG$180&gt;=Inputs!$C$27,AG$180&lt;=Inputs!$C$28),1,0)</f>
        <v>0</v>
      </c>
      <c r="AH188" s="14" t="n">
        <f aca="false">IF(AND($E$177=1,AH$180&gt;=Inputs!$C$27,AH$180&lt;=Inputs!$C$28),1,0)</f>
        <v>0</v>
      </c>
      <c r="AI188" s="14" t="n">
        <f aca="false">IF(AND($E$177=1,AI$180&gt;=Inputs!$C$27,AI$180&lt;=Inputs!$C$28),1,0)</f>
        <v>0</v>
      </c>
    </row>
    <row r="189" customFormat="false" ht="15" hidden="false" customHeight="false" outlineLevel="0" collapsed="false">
      <c r="B189" s="2" t="s">
        <v>169</v>
      </c>
      <c r="D189" s="21" t="n">
        <f aca="false">IF(D188=1,MIN(Inputs!$C$24+IF(AND($F$177=1,$G$177=1,D$180&gt;=Inputs!$C$48),Inputs!$C$6*2*Inputs!$C$44,0),D185),0)</f>
        <v>0</v>
      </c>
      <c r="E189" s="21" t="n">
        <f aca="false">IF(E188=1,MIN(Inputs!$C$24+IF(AND($F$177=1,$G$177=1,E$180&gt;=Inputs!$C$48),Inputs!$C$6*2*Inputs!$C$44,0),E185),0)</f>
        <v>1000</v>
      </c>
      <c r="F189" s="21" t="n">
        <f aca="false">IF(F188=1,MIN(Inputs!$C$24+IF(AND($F$177=1,$G$177=1,F$180&gt;=Inputs!$C$48),Inputs!$C$6*2*Inputs!$C$44,0),F185),0)</f>
        <v>1000</v>
      </c>
      <c r="G189" s="21" t="n">
        <f aca="false">IF(G188=1,MIN(Inputs!$C$24+IF(AND($F$177=1,$G$177=1,G$180&gt;=Inputs!$C$48),Inputs!$C$6*2*Inputs!$C$44,0),G185),0)</f>
        <v>1000</v>
      </c>
      <c r="H189" s="21" t="n">
        <f aca="false">IF(H188=1,MIN(Inputs!$C$24+IF(AND($F$177=1,$G$177=1,H$180&gt;=Inputs!$C$48),Inputs!$C$6*2*Inputs!$C$44,0),H185),0)</f>
        <v>1000</v>
      </c>
      <c r="I189" s="21" t="n">
        <f aca="false">IF(I188=1,MIN(Inputs!$C$24+IF(AND($F$177=1,$G$177=1,I$180&gt;=Inputs!$C$48),Inputs!$C$6*2*Inputs!$C$44,0),I185),0)</f>
        <v>1000</v>
      </c>
      <c r="J189" s="21" t="n">
        <f aca="false">IF(J188=1,MIN(Inputs!$C$24+IF(AND($F$177=1,$G$177=1,J$180&gt;=Inputs!$C$48),Inputs!$C$6*2*Inputs!$C$44,0),J185),0)</f>
        <v>1000</v>
      </c>
      <c r="K189" s="21" t="n">
        <f aca="false">IF(K188=1,MIN(Inputs!$C$24+IF(AND($F$177=1,$G$177=1,K$180&gt;=Inputs!$C$48),Inputs!$C$6*2*Inputs!$C$44,0),K185),0)</f>
        <v>1000</v>
      </c>
      <c r="L189" s="21" t="n">
        <f aca="false">IF(L188=1,MIN(Inputs!$C$24+IF(AND($F$177=1,$G$177=1,L$180&gt;=Inputs!$C$48),Inputs!$C$6*2*Inputs!$C$44,0),L185),0)</f>
        <v>1000</v>
      </c>
      <c r="M189" s="21" t="n">
        <f aca="false">IF(M188=1,MIN(Inputs!$C$24+IF(AND($F$177=1,$G$177=1,M$180&gt;=Inputs!$C$48),Inputs!$C$6*2*Inputs!$C$44,0),M185),0)</f>
        <v>1000</v>
      </c>
      <c r="N189" s="21" t="n">
        <f aca="false">IF(N188=1,MIN(Inputs!$C$24+IF(AND($F$177=1,$G$177=1,N$180&gt;=Inputs!$C$48),Inputs!$C$6*2*Inputs!$C$44,0),N185),0)</f>
        <v>1000</v>
      </c>
      <c r="O189" s="21" t="n">
        <f aca="false">IF(O188=1,MIN(Inputs!$C$24+IF(AND($F$177=1,$G$177=1,O$180&gt;=Inputs!$C$48),Inputs!$C$6*2*Inputs!$C$44,0),O185),0)</f>
        <v>1000</v>
      </c>
      <c r="P189" s="21" t="n">
        <f aca="false">IF(P188=1,MIN(Inputs!$C$24+IF(AND($F$177=1,$G$177=1,P$180&gt;=Inputs!$C$48),Inputs!$C$6*2*Inputs!$C$44,0),P185),0)</f>
        <v>1000</v>
      </c>
      <c r="Q189" s="21" t="n">
        <f aca="false">IF(Q188=1,MIN(Inputs!$C$24+IF(AND($F$177=1,$G$177=1,Q$180&gt;=Inputs!$C$48),Inputs!$C$6*2*Inputs!$C$44,0),Q185),0)</f>
        <v>1000</v>
      </c>
      <c r="R189" s="21" t="n">
        <f aca="false">IF(R188=1,MIN(Inputs!$C$24+IF(AND($F$177=1,$G$177=1,R$180&gt;=Inputs!$C$48),Inputs!$C$6*2*Inputs!$C$44,0),R185),0)</f>
        <v>1000</v>
      </c>
      <c r="S189" s="21" t="n">
        <f aca="false">IF(S188=1,MIN(Inputs!$C$24+IF(AND($F$177=1,$G$177=1,S$180&gt;=Inputs!$C$48),Inputs!$C$6*2*Inputs!$C$44,0),S185),0)</f>
        <v>1000</v>
      </c>
      <c r="T189" s="21" t="n">
        <f aca="false">IF(T188=1,MIN(Inputs!$C$24+IF(AND($F$177=1,$G$177=1,T$180&gt;=Inputs!$C$48),Inputs!$C$6*2*Inputs!$C$44,0),T185),0)</f>
        <v>1000</v>
      </c>
      <c r="U189" s="21" t="n">
        <f aca="false">IF(U188=1,MIN(Inputs!$C$24+IF(AND($F$177=1,$G$177=1,U$180&gt;=Inputs!$C$48),Inputs!$C$6*2*Inputs!$C$44,0),U185),0)</f>
        <v>1000</v>
      </c>
      <c r="V189" s="21" t="n">
        <f aca="false">IF(V188=1,MIN(Inputs!$C$24+IF(AND($F$177=1,$G$177=1,V$180&gt;=Inputs!$C$48),Inputs!$C$6*2*Inputs!$C$44,0),V185),0)</f>
        <v>1000</v>
      </c>
      <c r="W189" s="21" t="n">
        <f aca="false">IF(W188=1,MIN(Inputs!$C$24+IF(AND($F$177=1,$G$177=1,W$180&gt;=Inputs!$C$48),Inputs!$C$6*2*Inputs!$C$44,0),W185),0)</f>
        <v>1000</v>
      </c>
      <c r="X189" s="21" t="n">
        <f aca="false">IF(X188=1,MIN(Inputs!$C$24+IF(AND($F$177=1,$G$177=1,X$180&gt;=Inputs!$C$48),Inputs!$C$6*2*Inputs!$C$44,0),X185),0)</f>
        <v>1000</v>
      </c>
      <c r="Y189" s="21" t="n">
        <f aca="false">IF(Y188=1,MIN(Inputs!$C$24+IF(AND($F$177=1,$G$177=1,Y$180&gt;=Inputs!$C$48),Inputs!$C$6*2*Inputs!$C$44,0),Y185),0)</f>
        <v>0</v>
      </c>
      <c r="Z189" s="21" t="n">
        <f aca="false">IF(Z188=1,MIN(Inputs!$C$24+IF(AND($F$177=1,$G$177=1,Z$180&gt;=Inputs!$C$48),Inputs!$C$6*2*Inputs!$C$44,0),Z185),0)</f>
        <v>0</v>
      </c>
      <c r="AA189" s="21" t="n">
        <f aca="false">IF(AA188=1,MIN(Inputs!$C$24+IF(AND($F$177=1,$G$177=1,AA$180&gt;=Inputs!$C$48),Inputs!$C$6*2*Inputs!$C$44,0),AA185),0)</f>
        <v>0</v>
      </c>
      <c r="AB189" s="21" t="n">
        <f aca="false">IF(AB188=1,MIN(Inputs!$C$24+IF(AND($F$177=1,$G$177=1,AB$180&gt;=Inputs!$C$48),Inputs!$C$6*2*Inputs!$C$44,0),AB185),0)</f>
        <v>0</v>
      </c>
      <c r="AC189" s="21" t="n">
        <f aca="false">IF(AC188=1,MIN(Inputs!$C$24+IF(AND($F$177=1,$G$177=1,AC$180&gt;=Inputs!$C$48),Inputs!$C$6*2*Inputs!$C$44,0),AC185),0)</f>
        <v>0</v>
      </c>
      <c r="AD189" s="21" t="n">
        <f aca="false">IF(AD188=1,MIN(Inputs!$C$24+IF(AND($F$177=1,$G$177=1,AD$180&gt;=Inputs!$C$48),Inputs!$C$6*2*Inputs!$C$44,0),AD185),0)</f>
        <v>0</v>
      </c>
      <c r="AE189" s="21" t="n">
        <f aca="false">IF(AE188=1,MIN(Inputs!$C$24+IF(AND($F$177=1,$G$177=1,AE$180&gt;=Inputs!$C$48),Inputs!$C$6*2*Inputs!$C$44,0),AE185),0)</f>
        <v>0</v>
      </c>
      <c r="AF189" s="21" t="n">
        <f aca="false">IF(AF188=1,MIN(Inputs!$C$24+IF(AND($F$177=1,$G$177=1,AF$180&gt;=Inputs!$C$48),Inputs!$C$6*2*Inputs!$C$44,0),AF185),0)</f>
        <v>0</v>
      </c>
      <c r="AG189" s="21" t="n">
        <f aca="false">IF(AG188=1,MIN(Inputs!$C$24+IF(AND($F$177=1,$G$177=1,AG$180&gt;=Inputs!$C$48),Inputs!$C$6*2*Inputs!$C$44,0),AG185),0)</f>
        <v>0</v>
      </c>
      <c r="AH189" s="21" t="n">
        <f aca="false">IF(AH188=1,MIN(Inputs!$C$24+IF(AND($F$177=1,$G$177=1,AH$180&gt;=Inputs!$C$48),Inputs!$C$6*2*Inputs!$C$44,0),AH185),0)</f>
        <v>0</v>
      </c>
      <c r="AI189" s="21" t="n">
        <f aca="false">IF(AI188=1,MIN(Inputs!$C$24+IF(AND($F$177=1,$G$177=1,AI$180&gt;=Inputs!$C$48),Inputs!$C$6*2*Inputs!$C$44,0),AI185),0)</f>
        <v>0</v>
      </c>
    </row>
    <row r="190" customFormat="false" ht="15" hidden="false" customHeight="false" outlineLevel="0" collapsed="false">
      <c r="B190" s="2" t="s">
        <v>170</v>
      </c>
      <c r="D190" s="14" t="n">
        <f aca="false">D189*8760*Inputs!$C$7</f>
        <v>0</v>
      </c>
      <c r="E190" s="14" t="n">
        <f aca="false">E189*8760*Inputs!$C$7</f>
        <v>8059200</v>
      </c>
      <c r="F190" s="14" t="n">
        <f aca="false">F189*8760*Inputs!$C$7</f>
        <v>8059200</v>
      </c>
      <c r="G190" s="14" t="n">
        <f aca="false">G189*8760*Inputs!$C$7</f>
        <v>8059200</v>
      </c>
      <c r="H190" s="14" t="n">
        <f aca="false">H189*8760*Inputs!$C$7</f>
        <v>8059200</v>
      </c>
      <c r="I190" s="14" t="n">
        <f aca="false">I189*8760*Inputs!$C$7</f>
        <v>8059200</v>
      </c>
      <c r="J190" s="14" t="n">
        <f aca="false">J189*8760*Inputs!$C$7</f>
        <v>8059200</v>
      </c>
      <c r="K190" s="14" t="n">
        <f aca="false">K189*8760*Inputs!$C$7</f>
        <v>8059200</v>
      </c>
      <c r="L190" s="14" t="n">
        <f aca="false">L189*8760*Inputs!$C$7</f>
        <v>8059200</v>
      </c>
      <c r="M190" s="14" t="n">
        <f aca="false">M189*8760*Inputs!$C$7</f>
        <v>8059200</v>
      </c>
      <c r="N190" s="14" t="n">
        <f aca="false">N189*8760*Inputs!$C$7</f>
        <v>8059200</v>
      </c>
      <c r="O190" s="14" t="n">
        <f aca="false">O189*8760*Inputs!$C$7</f>
        <v>8059200</v>
      </c>
      <c r="P190" s="14" t="n">
        <f aca="false">P189*8760*Inputs!$C$7</f>
        <v>8059200</v>
      </c>
      <c r="Q190" s="14" t="n">
        <f aca="false">Q189*8760*Inputs!$C$7</f>
        <v>8059200</v>
      </c>
      <c r="R190" s="14" t="n">
        <f aca="false">R189*8760*Inputs!$C$7</f>
        <v>8059200</v>
      </c>
      <c r="S190" s="14" t="n">
        <f aca="false">S189*8760*Inputs!$C$7</f>
        <v>8059200</v>
      </c>
      <c r="T190" s="14" t="n">
        <f aca="false">T189*8760*Inputs!$C$7</f>
        <v>8059200</v>
      </c>
      <c r="U190" s="14" t="n">
        <f aca="false">U189*8760*Inputs!$C$7</f>
        <v>8059200</v>
      </c>
      <c r="V190" s="14" t="n">
        <f aca="false">V189*8760*Inputs!$C$7</f>
        <v>8059200</v>
      </c>
      <c r="W190" s="14" t="n">
        <f aca="false">W189*8760*Inputs!$C$7</f>
        <v>8059200</v>
      </c>
      <c r="X190" s="14" t="n">
        <f aca="false">X189*8760*Inputs!$C$7</f>
        <v>8059200</v>
      </c>
      <c r="Y190" s="14" t="n">
        <f aca="false">Y189*8760*Inputs!$C$7</f>
        <v>0</v>
      </c>
      <c r="Z190" s="14" t="n">
        <f aca="false">Z189*8760*Inputs!$C$7</f>
        <v>0</v>
      </c>
      <c r="AA190" s="14" t="n">
        <f aca="false">AA189*8760*Inputs!$C$7</f>
        <v>0</v>
      </c>
      <c r="AB190" s="14" t="n">
        <f aca="false">AB189*8760*Inputs!$C$7</f>
        <v>0</v>
      </c>
      <c r="AC190" s="14" t="n">
        <f aca="false">AC189*8760*Inputs!$C$7</f>
        <v>0</v>
      </c>
      <c r="AD190" s="14" t="n">
        <f aca="false">AD189*8760*Inputs!$C$7</f>
        <v>0</v>
      </c>
      <c r="AE190" s="14" t="n">
        <f aca="false">AE189*8760*Inputs!$C$7</f>
        <v>0</v>
      </c>
      <c r="AF190" s="14" t="n">
        <f aca="false">AF189*8760*Inputs!$C$7</f>
        <v>0</v>
      </c>
      <c r="AG190" s="14" t="n">
        <f aca="false">AG189*8760*Inputs!$C$7</f>
        <v>0</v>
      </c>
      <c r="AH190" s="14" t="n">
        <f aca="false">AH189*8760*Inputs!$C$7</f>
        <v>0</v>
      </c>
      <c r="AI190" s="14" t="n">
        <f aca="false">AI189*8760*Inputs!$C$7</f>
        <v>0</v>
      </c>
    </row>
    <row r="191" customFormat="false" ht="15" hidden="false" customHeight="false" outlineLevel="0" collapsed="false">
      <c r="B191" s="2" t="s">
        <v>171</v>
      </c>
      <c r="D191" s="13" t="n">
        <f aca="false">IF(D188=1,Inputs!$C$25*(1+Inputs!$C$26)^(D$180-2028),0)</f>
        <v>0</v>
      </c>
      <c r="E191" s="13" t="n">
        <f aca="false">IF(E188=1,Inputs!$C$25*(1+Inputs!$C$26)^(E$180-2028),0)</f>
        <v>80</v>
      </c>
      <c r="F191" s="13" t="n">
        <f aca="false">IF(F188=1,Inputs!$C$25*(1+Inputs!$C$26)^(F$180-2028),0)</f>
        <v>81.6</v>
      </c>
      <c r="G191" s="13" t="n">
        <f aca="false">IF(G188=1,Inputs!$C$25*(1+Inputs!$C$26)^(G$180-2028),0)</f>
        <v>83.232</v>
      </c>
      <c r="H191" s="13" t="n">
        <f aca="false">IF(H188=1,Inputs!$C$25*(1+Inputs!$C$26)^(H$180-2028),0)</f>
        <v>84.89664</v>
      </c>
      <c r="I191" s="13" t="n">
        <f aca="false">IF(I188=1,Inputs!$C$25*(1+Inputs!$C$26)^(I$180-2028),0)</f>
        <v>86.5945728</v>
      </c>
      <c r="J191" s="13" t="n">
        <f aca="false">IF(J188=1,Inputs!$C$25*(1+Inputs!$C$26)^(J$180-2028),0)</f>
        <v>88.326464256</v>
      </c>
      <c r="K191" s="13" t="n">
        <f aca="false">IF(K188=1,Inputs!$C$25*(1+Inputs!$C$26)^(K$180-2028),0)</f>
        <v>90.09299354112</v>
      </c>
      <c r="L191" s="13" t="n">
        <f aca="false">IF(L188=1,Inputs!$C$25*(1+Inputs!$C$26)^(L$180-2028),0)</f>
        <v>91.8948534119424</v>
      </c>
      <c r="M191" s="13" t="n">
        <f aca="false">IF(M188=1,Inputs!$C$25*(1+Inputs!$C$26)^(M$180-2028),0)</f>
        <v>93.7327504801813</v>
      </c>
      <c r="N191" s="13" t="n">
        <f aca="false">IF(N188=1,Inputs!$C$25*(1+Inputs!$C$26)^(N$180-2028),0)</f>
        <v>95.6074054897849</v>
      </c>
      <c r="O191" s="13" t="n">
        <f aca="false">IF(O188=1,Inputs!$C$25*(1+Inputs!$C$26)^(O$180-2028),0)</f>
        <v>97.5195535995806</v>
      </c>
      <c r="P191" s="13" t="n">
        <f aca="false">IF(P188=1,Inputs!$C$25*(1+Inputs!$C$26)^(P$180-2028),0)</f>
        <v>99.4699446715722</v>
      </c>
      <c r="Q191" s="13" t="n">
        <f aca="false">IF(Q188=1,Inputs!$C$25*(1+Inputs!$C$26)^(Q$180-2028),0)</f>
        <v>101.459343565004</v>
      </c>
      <c r="R191" s="13" t="n">
        <f aca="false">IF(R188=1,Inputs!$C$25*(1+Inputs!$C$26)^(R$180-2028),0)</f>
        <v>103.488530436304</v>
      </c>
      <c r="S191" s="13" t="n">
        <f aca="false">IF(S188=1,Inputs!$C$25*(1+Inputs!$C$26)^(S$180-2028),0)</f>
        <v>105.55830104503</v>
      </c>
      <c r="T191" s="13" t="n">
        <f aca="false">IF(T188=1,Inputs!$C$25*(1+Inputs!$C$26)^(T$180-2028),0)</f>
        <v>107.66946706593</v>
      </c>
      <c r="U191" s="13" t="n">
        <f aca="false">IF(U188=1,Inputs!$C$25*(1+Inputs!$C$26)^(U$180-2028),0)</f>
        <v>109.822856407249</v>
      </c>
      <c r="V191" s="13" t="n">
        <f aca="false">IF(V188=1,Inputs!$C$25*(1+Inputs!$C$26)^(V$180-2028),0)</f>
        <v>112.019313535394</v>
      </c>
      <c r="W191" s="13" t="n">
        <f aca="false">IF(W188=1,Inputs!$C$25*(1+Inputs!$C$26)^(W$180-2028),0)</f>
        <v>114.259699806102</v>
      </c>
      <c r="X191" s="13" t="n">
        <f aca="false">IF(X188=1,Inputs!$C$25*(1+Inputs!$C$26)^(X$180-2028),0)</f>
        <v>116.544893802224</v>
      </c>
      <c r="Y191" s="13" t="n">
        <f aca="false">IF(Y188=1,Inputs!$C$25*(1+Inputs!$C$26)^(Y$180-2028),0)</f>
        <v>0</v>
      </c>
      <c r="Z191" s="13" t="n">
        <f aca="false">IF(Z188=1,Inputs!$C$25*(1+Inputs!$C$26)^(Z$180-2028),0)</f>
        <v>0</v>
      </c>
      <c r="AA191" s="13" t="n">
        <f aca="false">IF(AA188=1,Inputs!$C$25*(1+Inputs!$C$26)^(AA$180-2028),0)</f>
        <v>0</v>
      </c>
      <c r="AB191" s="13" t="n">
        <f aca="false">IF(AB188=1,Inputs!$C$25*(1+Inputs!$C$26)^(AB$180-2028),0)</f>
        <v>0</v>
      </c>
      <c r="AC191" s="13" t="n">
        <f aca="false">IF(AC188=1,Inputs!$C$25*(1+Inputs!$C$26)^(AC$180-2028),0)</f>
        <v>0</v>
      </c>
      <c r="AD191" s="13" t="n">
        <f aca="false">IF(AD188=1,Inputs!$C$25*(1+Inputs!$C$26)^(AD$180-2028),0)</f>
        <v>0</v>
      </c>
      <c r="AE191" s="13" t="n">
        <f aca="false">IF(AE188=1,Inputs!$C$25*(1+Inputs!$C$26)^(AE$180-2028),0)</f>
        <v>0</v>
      </c>
      <c r="AF191" s="13" t="n">
        <f aca="false">IF(AF188=1,Inputs!$C$25*(1+Inputs!$C$26)^(AF$180-2028),0)</f>
        <v>0</v>
      </c>
      <c r="AG191" s="13" t="n">
        <f aca="false">IF(AG188=1,Inputs!$C$25*(1+Inputs!$C$26)^(AG$180-2028),0)</f>
        <v>0</v>
      </c>
      <c r="AH191" s="13" t="n">
        <f aca="false">IF(AH188=1,Inputs!$C$25*(1+Inputs!$C$26)^(AH$180-2028),0)</f>
        <v>0</v>
      </c>
      <c r="AI191" s="13" t="n">
        <f aca="false">IF(AI188=1,Inputs!$C$25*(1+Inputs!$C$26)^(AI$180-2028),0)</f>
        <v>0</v>
      </c>
    </row>
    <row r="192" customFormat="false" ht="15" hidden="false" customHeight="false" outlineLevel="0" collapsed="false">
      <c r="B192" s="2" t="s">
        <v>172</v>
      </c>
      <c r="D192" s="14" t="n">
        <f aca="false">D190*D191</f>
        <v>0</v>
      </c>
      <c r="E192" s="14" t="n">
        <f aca="false">E190*E191</f>
        <v>644736000</v>
      </c>
      <c r="F192" s="14" t="n">
        <f aca="false">F190*F191</f>
        <v>657630720</v>
      </c>
      <c r="G192" s="14" t="n">
        <f aca="false">G190*G191</f>
        <v>670783334.4</v>
      </c>
      <c r="H192" s="14" t="n">
        <f aca="false">H190*H191</f>
        <v>684199001.088</v>
      </c>
      <c r="I192" s="14" t="n">
        <f aca="false">I190*I191</f>
        <v>697882981.10976</v>
      </c>
      <c r="J192" s="14" t="n">
        <f aca="false">J190*J191</f>
        <v>711840640.731955</v>
      </c>
      <c r="K192" s="14" t="n">
        <f aca="false">K190*K191</f>
        <v>726077453.546594</v>
      </c>
      <c r="L192" s="14" t="n">
        <f aca="false">L190*L191</f>
        <v>740599002.617526</v>
      </c>
      <c r="M192" s="14" t="n">
        <f aca="false">M190*M191</f>
        <v>755410982.669877</v>
      </c>
      <c r="N192" s="14" t="n">
        <f aca="false">N190*N191</f>
        <v>770519202.323274</v>
      </c>
      <c r="O192" s="14" t="n">
        <f aca="false">O190*O191</f>
        <v>785929586.36974</v>
      </c>
      <c r="P192" s="14" t="n">
        <f aca="false">P190*P191</f>
        <v>801648178.097135</v>
      </c>
      <c r="Q192" s="14" t="n">
        <f aca="false">Q190*Q191</f>
        <v>817681141.659077</v>
      </c>
      <c r="R192" s="14" t="n">
        <f aca="false">R190*R191</f>
        <v>834034764.492259</v>
      </c>
      <c r="S192" s="14" t="n">
        <f aca="false">S190*S191</f>
        <v>850715459.782104</v>
      </c>
      <c r="T192" s="14" t="n">
        <f aca="false">T190*T191</f>
        <v>867729768.977746</v>
      </c>
      <c r="U192" s="14" t="n">
        <f aca="false">U190*U191</f>
        <v>885084364.357301</v>
      </c>
      <c r="V192" s="14" t="n">
        <f aca="false">V190*V191</f>
        <v>902786051.644447</v>
      </c>
      <c r="W192" s="14" t="n">
        <f aca="false">W190*W191</f>
        <v>920841772.677336</v>
      </c>
      <c r="X192" s="14" t="n">
        <f aca="false">X190*X191</f>
        <v>939258608.130883</v>
      </c>
      <c r="Y192" s="14" t="n">
        <f aca="false">Y190*Y191</f>
        <v>0</v>
      </c>
      <c r="Z192" s="14" t="n">
        <f aca="false">Z190*Z191</f>
        <v>0</v>
      </c>
      <c r="AA192" s="14" t="n">
        <f aca="false">AA190*AA191</f>
        <v>0</v>
      </c>
      <c r="AB192" s="14" t="n">
        <f aca="false">AB190*AB191</f>
        <v>0</v>
      </c>
      <c r="AC192" s="14" t="n">
        <f aca="false">AC190*AC191</f>
        <v>0</v>
      </c>
      <c r="AD192" s="14" t="n">
        <f aca="false">AD190*AD191</f>
        <v>0</v>
      </c>
      <c r="AE192" s="14" t="n">
        <f aca="false">AE190*AE191</f>
        <v>0</v>
      </c>
      <c r="AF192" s="14" t="n">
        <f aca="false">AF190*AF191</f>
        <v>0</v>
      </c>
      <c r="AG192" s="14" t="n">
        <f aca="false">AG190*AG191</f>
        <v>0</v>
      </c>
      <c r="AH192" s="14" t="n">
        <f aca="false">AH190*AH191</f>
        <v>0</v>
      </c>
      <c r="AI192" s="14" t="n">
        <f aca="false">AI190*AI191</f>
        <v>0</v>
      </c>
    </row>
    <row r="193" customFormat="false" ht="15" hidden="false" customHeight="false" outlineLevel="0" collapsed="false">
      <c r="B193" s="2" t="s">
        <v>173</v>
      </c>
      <c r="D193" s="14" t="n">
        <f aca="false">(D186-D190)*D187</f>
        <v>902630400</v>
      </c>
      <c r="E193" s="14" t="n">
        <f aca="false">(E186-E190)*E187</f>
        <v>509663808</v>
      </c>
      <c r="F193" s="14" t="n">
        <f aca="false">(F186-F190)*F187</f>
        <v>519857084.16</v>
      </c>
      <c r="G193" s="14" t="n">
        <f aca="false">(G186-G190)*G187</f>
        <v>530254225.8432</v>
      </c>
      <c r="H193" s="14" t="n">
        <f aca="false">(H186-H190)*H187</f>
        <v>599481480.773284</v>
      </c>
      <c r="I193" s="14" t="n">
        <f aca="false">(I186-I190)*I187</f>
        <v>611471110.38875</v>
      </c>
      <c r="J193" s="14" t="n">
        <f aca="false">(J186-J190)*J187</f>
        <v>623700532.596525</v>
      </c>
      <c r="K193" s="14" t="n">
        <f aca="false">(K186-K190)*K187</f>
        <v>636174543.248455</v>
      </c>
      <c r="L193" s="14" t="n">
        <f aca="false">(L186-L190)*L187</f>
        <v>648898034.113424</v>
      </c>
      <c r="M193" s="14" t="n">
        <f aca="false">(M186-M190)*M187</f>
        <v>661875994.795693</v>
      </c>
      <c r="N193" s="14" t="n">
        <f aca="false">(N186-N190)*N187</f>
        <v>675113514.691607</v>
      </c>
      <c r="O193" s="14" t="n">
        <f aca="false">(O186-O190)*O187</f>
        <v>688615784.985439</v>
      </c>
      <c r="P193" s="14" t="n">
        <f aca="false">(P186-P190)*P187</f>
        <v>702388100.685148</v>
      </c>
      <c r="Q193" s="14" t="n">
        <f aca="false">(Q186-Q190)*Q187</f>
        <v>716435862.698851</v>
      </c>
      <c r="R193" s="14" t="n">
        <f aca="false">(R186-R190)*R187</f>
        <v>730764579.952828</v>
      </c>
      <c r="S193" s="14" t="n">
        <f aca="false">(S186-S190)*S187</f>
        <v>745379871.551884</v>
      </c>
      <c r="T193" s="14" t="n">
        <f aca="false">(T186-T190)*T187</f>
        <v>760287468.982922</v>
      </c>
      <c r="U193" s="14" t="n">
        <f aca="false">(U186-U190)*U187</f>
        <v>775493218.36258</v>
      </c>
      <c r="V193" s="14" t="n">
        <f aca="false">(V186-V190)*V187</f>
        <v>791003082.729832</v>
      </c>
      <c r="W193" s="14" t="n">
        <f aca="false">(W186-W190)*W187</f>
        <v>806823144.384428</v>
      </c>
      <c r="X193" s="14" t="n">
        <f aca="false">(X186-X190)*X187</f>
        <v>822959607.272117</v>
      </c>
      <c r="Y193" s="14" t="n">
        <f aca="false">(Y186-Y190)*Y187</f>
        <v>1450171709.35467</v>
      </c>
      <c r="Z193" s="14" t="n">
        <f aca="false">(Z186-Z190)*Z187</f>
        <v>1479175143.54176</v>
      </c>
      <c r="AA193" s="14" t="n">
        <f aca="false">(AA186-AA190)*AA187</f>
        <v>1508758646.41259</v>
      </c>
      <c r="AB193" s="14" t="n">
        <f aca="false">(AB186-AB190)*AB187</f>
        <v>1538933819.34085</v>
      </c>
      <c r="AC193" s="14" t="n">
        <f aca="false">(AC186-AC190)*AC187</f>
        <v>1569712495.72766</v>
      </c>
      <c r="AD193" s="14" t="n">
        <f aca="false">(AD186-AD190)*AD187</f>
        <v>1601106745.64222</v>
      </c>
      <c r="AE193" s="14" t="n">
        <f aca="false">(AE186-AE190)*AE187</f>
        <v>1633128880.55506</v>
      </c>
      <c r="AF193" s="14" t="n">
        <f aca="false">(AF186-AF190)*AF187</f>
        <v>1665791458.16616</v>
      </c>
      <c r="AG193" s="14" t="n">
        <f aca="false">(AG186-AG190)*AG187</f>
        <v>1699107287.32949</v>
      </c>
      <c r="AH193" s="14" t="n">
        <f aca="false">(AH186-AH190)*AH187</f>
        <v>866544716.538038</v>
      </c>
      <c r="AI193" s="14" t="n">
        <f aca="false">(AI186-AI190)*AI187</f>
        <v>883875610.868799</v>
      </c>
    </row>
    <row r="194" customFormat="false" ht="15" hidden="false" customHeight="false" outlineLevel="0" collapsed="false">
      <c r="B194" s="2" t="s">
        <v>174</v>
      </c>
      <c r="D194" s="14" t="n">
        <f aca="false">D192+D193</f>
        <v>902630400</v>
      </c>
      <c r="E194" s="14" t="n">
        <f aca="false">E192+E193</f>
        <v>1154399808</v>
      </c>
      <c r="F194" s="14" t="n">
        <f aca="false">F192+F193</f>
        <v>1177487804.16</v>
      </c>
      <c r="G194" s="14" t="n">
        <f aca="false">G192+G193</f>
        <v>1201037560.2432</v>
      </c>
      <c r="H194" s="14" t="n">
        <f aca="false">H192+H193</f>
        <v>1283680481.86128</v>
      </c>
      <c r="I194" s="14" t="n">
        <f aca="false">I192+I193</f>
        <v>1309354091.49851</v>
      </c>
      <c r="J194" s="14" t="n">
        <f aca="false">J192+J193</f>
        <v>1335541173.32848</v>
      </c>
      <c r="K194" s="14" t="n">
        <f aca="false">K192+K193</f>
        <v>1362251996.79505</v>
      </c>
      <c r="L194" s="14" t="n">
        <f aca="false">L192+L193</f>
        <v>1389497036.73095</v>
      </c>
      <c r="M194" s="14" t="n">
        <f aca="false">M192+M193</f>
        <v>1417286977.46557</v>
      </c>
      <c r="N194" s="14" t="n">
        <f aca="false">N192+N193</f>
        <v>1445632717.01488</v>
      </c>
      <c r="O194" s="14" t="n">
        <f aca="false">O192+O193</f>
        <v>1474545371.35518</v>
      </c>
      <c r="P194" s="14" t="n">
        <f aca="false">P192+P193</f>
        <v>1504036278.78228</v>
      </c>
      <c r="Q194" s="14" t="n">
        <f aca="false">Q192+Q193</f>
        <v>1534117004.35793</v>
      </c>
      <c r="R194" s="14" t="n">
        <f aca="false">R192+R193</f>
        <v>1564799344.44509</v>
      </c>
      <c r="S194" s="14" t="n">
        <f aca="false">S192+S193</f>
        <v>1596095331.33399</v>
      </c>
      <c r="T194" s="14" t="n">
        <f aca="false">T192+T193</f>
        <v>1628017237.96067</v>
      </c>
      <c r="U194" s="14" t="n">
        <f aca="false">U192+U193</f>
        <v>1660577582.71988</v>
      </c>
      <c r="V194" s="14" t="n">
        <f aca="false">V192+V193</f>
        <v>1693789134.37428</v>
      </c>
      <c r="W194" s="14" t="n">
        <f aca="false">W192+W193</f>
        <v>1727664917.06176</v>
      </c>
      <c r="X194" s="14" t="n">
        <f aca="false">X192+X193</f>
        <v>1762218215.403</v>
      </c>
      <c r="Y194" s="14" t="n">
        <f aca="false">Y192+Y193</f>
        <v>1450171709.35467</v>
      </c>
      <c r="Z194" s="14" t="n">
        <f aca="false">Z192+Z193</f>
        <v>1479175143.54176</v>
      </c>
      <c r="AA194" s="14" t="n">
        <f aca="false">AA192+AA193</f>
        <v>1508758646.41259</v>
      </c>
      <c r="AB194" s="14" t="n">
        <f aca="false">AB192+AB193</f>
        <v>1538933819.34085</v>
      </c>
      <c r="AC194" s="14" t="n">
        <f aca="false">AC192+AC193</f>
        <v>1569712495.72766</v>
      </c>
      <c r="AD194" s="14" t="n">
        <f aca="false">AD192+AD193</f>
        <v>1601106745.64222</v>
      </c>
      <c r="AE194" s="14" t="n">
        <f aca="false">AE192+AE193</f>
        <v>1633128880.55506</v>
      </c>
      <c r="AF194" s="14" t="n">
        <f aca="false">AF192+AF193</f>
        <v>1665791458.16616</v>
      </c>
      <c r="AG194" s="14" t="n">
        <f aca="false">AG192+AG193</f>
        <v>1699107287.32949</v>
      </c>
      <c r="AH194" s="14" t="n">
        <f aca="false">AH192+AH193</f>
        <v>866544716.538038</v>
      </c>
      <c r="AI194" s="14" t="n">
        <f aca="false">AI192+AI193</f>
        <v>883875610.868799</v>
      </c>
    </row>
    <row r="195" customFormat="false" ht="15" hidden="false" customHeight="false" outlineLevel="0" collapsed="false">
      <c r="B195" s="2" t="s">
        <v>175</v>
      </c>
      <c r="D195" s="13" t="n">
        <f aca="false">IF(D186&gt;0,D194/D186,0)</f>
        <v>50</v>
      </c>
      <c r="E195" s="13" t="n">
        <f aca="false">IF(E186&gt;0,E194/E186,0)</f>
        <v>63.9464285714286</v>
      </c>
      <c r="F195" s="13" t="n">
        <f aca="false">IF(F186&gt;0,F194/F186,0)</f>
        <v>65.2253571428571</v>
      </c>
      <c r="G195" s="13" t="n">
        <f aca="false">IF(G186&gt;0,G194/G186,0)</f>
        <v>66.5298642857143</v>
      </c>
      <c r="H195" s="13" t="n">
        <f aca="false">IF(H186&gt;0,H194/H186,0)</f>
        <v>67.0827906145553</v>
      </c>
      <c r="I195" s="13" t="n">
        <f aca="false">IF(I186&gt;0,I194/I186,0)</f>
        <v>68.4244464268464</v>
      </c>
      <c r="J195" s="13" t="n">
        <f aca="false">IF(J186&gt;0,J194/J186,0)</f>
        <v>69.7929353553833</v>
      </c>
      <c r="K195" s="13" t="n">
        <f aca="false">IF(K186&gt;0,K194/K186,0)</f>
        <v>71.188794062491</v>
      </c>
      <c r="L195" s="13" t="n">
        <f aca="false">IF(L186&gt;0,L194/L186,0)</f>
        <v>72.6125699437408</v>
      </c>
      <c r="M195" s="13" t="n">
        <f aca="false">IF(M186&gt;0,M194/M186,0)</f>
        <v>74.0648213426156</v>
      </c>
      <c r="N195" s="13" t="n">
        <f aca="false">IF(N186&gt;0,N194/N186,0)</f>
        <v>75.5461177694679</v>
      </c>
      <c r="O195" s="13" t="n">
        <f aca="false">IF(O186&gt;0,O194/O186,0)</f>
        <v>77.0570401248573</v>
      </c>
      <c r="P195" s="13" t="n">
        <f aca="false">IF(P186&gt;0,P194/P186,0)</f>
        <v>78.5981809273544</v>
      </c>
      <c r="Q195" s="13" t="n">
        <f aca="false">IF(Q186&gt;0,Q194/Q186,0)</f>
        <v>80.1701445459015</v>
      </c>
      <c r="R195" s="13" t="n">
        <f aca="false">IF(R186&gt;0,R194/R186,0)</f>
        <v>81.7735474368195</v>
      </c>
      <c r="S195" s="13" t="n">
        <f aca="false">IF(S186&gt;0,S194/S186,0)</f>
        <v>83.4090183855559</v>
      </c>
      <c r="T195" s="13" t="n">
        <f aca="false">IF(T186&gt;0,T194/T186,0)</f>
        <v>85.077198753267</v>
      </c>
      <c r="U195" s="13" t="n">
        <f aca="false">IF(U186&gt;0,U194/U186,0)</f>
        <v>86.7787427283324</v>
      </c>
      <c r="V195" s="13" t="n">
        <f aca="false">IF(V186&gt;0,V194/V186,0)</f>
        <v>88.514317582899</v>
      </c>
      <c r="W195" s="13" t="n">
        <f aca="false">IF(W186&gt;0,W194/W186,0)</f>
        <v>90.284603934557</v>
      </c>
      <c r="X195" s="13" t="n">
        <f aca="false">IF(X186&gt;0,X194/X186,0)</f>
        <v>92.0902960132482</v>
      </c>
      <c r="Y195" s="13" t="n">
        <f aca="false">IF(Y186&gt;0,Y194/Y186,0)</f>
        <v>75.7833171948961</v>
      </c>
      <c r="Z195" s="13" t="n">
        <f aca="false">IF(Z186&gt;0,Z194/Z186,0)</f>
        <v>77.298983538794</v>
      </c>
      <c r="AA195" s="13" t="n">
        <f aca="false">IF(AA186&gt;0,AA194/AA186,0)</f>
        <v>78.8449632095699</v>
      </c>
      <c r="AB195" s="13" t="n">
        <f aca="false">IF(AB186&gt;0,AB194/AB186,0)</f>
        <v>80.4218624737613</v>
      </c>
      <c r="AC195" s="13" t="n">
        <f aca="false">IF(AC186&gt;0,AC194/AC186,0)</f>
        <v>82.0302997232365</v>
      </c>
      <c r="AD195" s="13" t="n">
        <f aca="false">IF(AD186&gt;0,AD194/AD186,0)</f>
        <v>83.6709057177013</v>
      </c>
      <c r="AE195" s="13" t="n">
        <f aca="false">IF(AE186&gt;0,AE194/AE186,0)</f>
        <v>85.3443238320553</v>
      </c>
      <c r="AF195" s="13" t="n">
        <f aca="false">IF(AF186&gt;0,AF194/AF186,0)</f>
        <v>87.0512103086964</v>
      </c>
      <c r="AG195" s="13" t="n">
        <f aca="false">IF(AG186&gt;0,AG194/AG186,0)</f>
        <v>88.7922345148703</v>
      </c>
      <c r="AH195" s="13" t="n">
        <f aca="false">IF(AH186&gt;0,AH194/AH186,0)</f>
        <v>90.5680792051677</v>
      </c>
      <c r="AI195" s="13" t="n">
        <f aca="false">IF(AI186&gt;0,AI194/AI186,0)</f>
        <v>92.3794407892711</v>
      </c>
    </row>
    <row r="196" customFormat="false" ht="15" hidden="false" customHeight="false" outlineLevel="0" collapsed="false">
      <c r="B196" s="2" t="s">
        <v>176</v>
      </c>
      <c r="D196" s="13" t="n">
        <f aca="false">IF(AND(D$180&lt;=Inputs!$C$34,D186&gt;0),MAX(0,Inputs!$C$31-Inputs!$C$33*MAX(0,D195-Inputs!$C$32)),0)</f>
        <v>0</v>
      </c>
      <c r="E196" s="13" t="n">
        <f aca="false">IF(AND(E$180&lt;=Inputs!$C$34,E186&gt;0),MAX(0,Inputs!$C$31-Inputs!$C$33*MAX(0,E195-Inputs!$C$32)),0)</f>
        <v>0</v>
      </c>
      <c r="F196" s="13" t="n">
        <f aca="false">IF(AND(F$180&lt;=Inputs!$C$34,F186&gt;0),MAX(0,Inputs!$C$31-Inputs!$C$33*MAX(0,F195-Inputs!$C$32)),0)</f>
        <v>0</v>
      </c>
      <c r="G196" s="13" t="n">
        <f aca="false">IF(AND(G$180&lt;=Inputs!$C$34,G186&gt;0),MAX(0,Inputs!$C$31-Inputs!$C$33*MAX(0,G195-Inputs!$C$32)),0)</f>
        <v>0</v>
      </c>
      <c r="H196" s="13" t="n">
        <f aca="false">IF(AND(H$180&lt;=Inputs!$C$34,H186&gt;0),MAX(0,Inputs!$C$31-Inputs!$C$33*MAX(0,H195-Inputs!$C$32)),0)</f>
        <v>0</v>
      </c>
      <c r="I196" s="13" t="n">
        <f aca="false">IF(AND(I$180&lt;=Inputs!$C$34,I186&gt;0),MAX(0,Inputs!$C$31-Inputs!$C$33*MAX(0,I195-Inputs!$C$32)),0)</f>
        <v>0</v>
      </c>
      <c r="J196" s="13" t="n">
        <f aca="false">IF(AND(J$180&lt;=Inputs!$C$34,J186&gt;0),MAX(0,Inputs!$C$31-Inputs!$C$33*MAX(0,J195-Inputs!$C$32)),0)</f>
        <v>0</v>
      </c>
      <c r="K196" s="13" t="n">
        <f aca="false">IF(AND(K$180&lt;=Inputs!$C$34,K186&gt;0),MAX(0,Inputs!$C$31-Inputs!$C$33*MAX(0,K195-Inputs!$C$32)),0)</f>
        <v>0</v>
      </c>
      <c r="L196" s="13" t="n">
        <f aca="false">IF(AND(L$180&lt;=Inputs!$C$34,L186&gt;0),MAX(0,Inputs!$C$31-Inputs!$C$33*MAX(0,L195-Inputs!$C$32)),0)</f>
        <v>0</v>
      </c>
      <c r="M196" s="13" t="n">
        <f aca="false">IF(AND(M$180&lt;=Inputs!$C$34,M186&gt;0),MAX(0,Inputs!$C$31-Inputs!$C$33*MAX(0,M195-Inputs!$C$32)),0)</f>
        <v>0</v>
      </c>
      <c r="N196" s="13" t="n">
        <f aca="false">IF(AND(N$180&lt;=Inputs!$C$34,N186&gt;0),MAX(0,Inputs!$C$31-Inputs!$C$33*MAX(0,N195-Inputs!$C$32)),0)</f>
        <v>0</v>
      </c>
      <c r="O196" s="13" t="n">
        <f aca="false">IF(AND(O$180&lt;=Inputs!$C$34,O186&gt;0),MAX(0,Inputs!$C$31-Inputs!$C$33*MAX(0,O195-Inputs!$C$32)),0)</f>
        <v>0</v>
      </c>
      <c r="P196" s="13" t="n">
        <f aca="false">IF(AND(P$180&lt;=Inputs!$C$34,P186&gt;0),MAX(0,Inputs!$C$31-Inputs!$C$33*MAX(0,P195-Inputs!$C$32)),0)</f>
        <v>0</v>
      </c>
      <c r="Q196" s="13" t="n">
        <f aca="false">IF(AND(Q$180&lt;=Inputs!$C$34,Q186&gt;0),MAX(0,Inputs!$C$31-Inputs!$C$33*MAX(0,Q195-Inputs!$C$32)),0)</f>
        <v>0</v>
      </c>
      <c r="R196" s="13" t="n">
        <f aca="false">IF(AND(R$180&lt;=Inputs!$C$34,R186&gt;0),MAX(0,Inputs!$C$31-Inputs!$C$33*MAX(0,R195-Inputs!$C$32)),0)</f>
        <v>0</v>
      </c>
      <c r="S196" s="13" t="n">
        <f aca="false">IF(AND(S$180&lt;=Inputs!$C$34,S186&gt;0),MAX(0,Inputs!$C$31-Inputs!$C$33*MAX(0,S195-Inputs!$C$32)),0)</f>
        <v>0</v>
      </c>
      <c r="T196" s="13" t="n">
        <f aca="false">IF(AND(T$180&lt;=Inputs!$C$34,T186&gt;0),MAX(0,Inputs!$C$31-Inputs!$C$33*MAX(0,T195-Inputs!$C$32)),0)</f>
        <v>0</v>
      </c>
      <c r="U196" s="13" t="n">
        <f aca="false">IF(AND(U$180&lt;=Inputs!$C$34,U186&gt;0),MAX(0,Inputs!$C$31-Inputs!$C$33*MAX(0,U195-Inputs!$C$32)),0)</f>
        <v>0</v>
      </c>
      <c r="V196" s="13" t="n">
        <f aca="false">IF(AND(V$180&lt;=Inputs!$C$34,V186&gt;0),MAX(0,Inputs!$C$31-Inputs!$C$33*MAX(0,V195-Inputs!$C$32)),0)</f>
        <v>0</v>
      </c>
      <c r="W196" s="13" t="n">
        <f aca="false">IF(AND(W$180&lt;=Inputs!$C$34,W186&gt;0),MAX(0,Inputs!$C$31-Inputs!$C$33*MAX(0,W195-Inputs!$C$32)),0)</f>
        <v>0</v>
      </c>
      <c r="X196" s="13" t="n">
        <f aca="false">IF(AND(X$180&lt;=Inputs!$C$34,X186&gt;0),MAX(0,Inputs!$C$31-Inputs!$C$33*MAX(0,X195-Inputs!$C$32)),0)</f>
        <v>0</v>
      </c>
      <c r="Y196" s="13" t="n">
        <f aca="false">IF(AND(Y$180&lt;=Inputs!$C$34,Y186&gt;0),MAX(0,Inputs!$C$31-Inputs!$C$33*MAX(0,Y195-Inputs!$C$32)),0)</f>
        <v>0</v>
      </c>
      <c r="Z196" s="13" t="n">
        <f aca="false">IF(AND(Z$180&lt;=Inputs!$C$34,Z186&gt;0),MAX(0,Inputs!$C$31-Inputs!$C$33*MAX(0,Z195-Inputs!$C$32)),0)</f>
        <v>0</v>
      </c>
      <c r="AA196" s="13" t="n">
        <f aca="false">IF(AND(AA$180&lt;=Inputs!$C$34,AA186&gt;0),MAX(0,Inputs!$C$31-Inputs!$C$33*MAX(0,AA195-Inputs!$C$32)),0)</f>
        <v>0</v>
      </c>
      <c r="AB196" s="13" t="n">
        <f aca="false">IF(AND(AB$180&lt;=Inputs!$C$34,AB186&gt;0),MAX(0,Inputs!$C$31-Inputs!$C$33*MAX(0,AB195-Inputs!$C$32)),0)</f>
        <v>0</v>
      </c>
      <c r="AC196" s="13" t="n">
        <f aca="false">IF(AND(AC$180&lt;=Inputs!$C$34,AC186&gt;0),MAX(0,Inputs!$C$31-Inputs!$C$33*MAX(0,AC195-Inputs!$C$32)),0)</f>
        <v>0</v>
      </c>
      <c r="AD196" s="13" t="n">
        <f aca="false">IF(AND(AD$180&lt;=Inputs!$C$34,AD186&gt;0),MAX(0,Inputs!$C$31-Inputs!$C$33*MAX(0,AD195-Inputs!$C$32)),0)</f>
        <v>0</v>
      </c>
      <c r="AE196" s="13" t="n">
        <f aca="false">IF(AND(AE$180&lt;=Inputs!$C$34,AE186&gt;0),MAX(0,Inputs!$C$31-Inputs!$C$33*MAX(0,AE195-Inputs!$C$32)),0)</f>
        <v>0</v>
      </c>
      <c r="AF196" s="13" t="n">
        <f aca="false">IF(AND(AF$180&lt;=Inputs!$C$34,AF186&gt;0),MAX(0,Inputs!$C$31-Inputs!$C$33*MAX(0,AF195-Inputs!$C$32)),0)</f>
        <v>0</v>
      </c>
      <c r="AG196" s="13" t="n">
        <f aca="false">IF(AND(AG$180&lt;=Inputs!$C$34,AG186&gt;0),MAX(0,Inputs!$C$31-Inputs!$C$33*MAX(0,AG195-Inputs!$C$32)),0)</f>
        <v>0</v>
      </c>
      <c r="AH196" s="13" t="n">
        <f aca="false">IF(AND(AH$180&lt;=Inputs!$C$34,AH186&gt;0),MAX(0,Inputs!$C$31-Inputs!$C$33*MAX(0,AH195-Inputs!$C$32)),0)</f>
        <v>0</v>
      </c>
      <c r="AI196" s="13" t="n">
        <f aca="false">IF(AND(AI$180&lt;=Inputs!$C$34,AI186&gt;0),MAX(0,Inputs!$C$31-Inputs!$C$33*MAX(0,AI195-Inputs!$C$32)),0)</f>
        <v>0</v>
      </c>
    </row>
    <row r="197" customFormat="false" ht="15" hidden="false" customHeight="false" outlineLevel="0" collapsed="false">
      <c r="B197" s="2" t="s">
        <v>177</v>
      </c>
      <c r="D197" s="14" t="n">
        <f aca="false">D196*D186*Inputs!$C$35</f>
        <v>0</v>
      </c>
      <c r="E197" s="14" t="n">
        <f aca="false">E196*E186*Inputs!$C$35</f>
        <v>0</v>
      </c>
      <c r="F197" s="14" t="n">
        <f aca="false">F196*F186*Inputs!$C$35</f>
        <v>0</v>
      </c>
      <c r="G197" s="14" t="n">
        <f aca="false">G196*G186*Inputs!$C$35</f>
        <v>0</v>
      </c>
      <c r="H197" s="14" t="n">
        <f aca="false">H196*H186*Inputs!$C$35</f>
        <v>0</v>
      </c>
      <c r="I197" s="14" t="n">
        <f aca="false">I196*I186*Inputs!$C$35</f>
        <v>0</v>
      </c>
      <c r="J197" s="14" t="n">
        <f aca="false">J196*J186*Inputs!$C$35</f>
        <v>0</v>
      </c>
      <c r="K197" s="14" t="n">
        <f aca="false">K196*K186*Inputs!$C$35</f>
        <v>0</v>
      </c>
      <c r="L197" s="14" t="n">
        <f aca="false">L196*L186*Inputs!$C$35</f>
        <v>0</v>
      </c>
      <c r="M197" s="14" t="n">
        <f aca="false">M196*M186*Inputs!$C$35</f>
        <v>0</v>
      </c>
      <c r="N197" s="14" t="n">
        <f aca="false">N196*N186*Inputs!$C$35</f>
        <v>0</v>
      </c>
      <c r="O197" s="14" t="n">
        <f aca="false">O196*O186*Inputs!$C$35</f>
        <v>0</v>
      </c>
      <c r="P197" s="14" t="n">
        <f aca="false">P196*P186*Inputs!$C$35</f>
        <v>0</v>
      </c>
      <c r="Q197" s="14" t="n">
        <f aca="false">Q196*Q186*Inputs!$C$35</f>
        <v>0</v>
      </c>
      <c r="R197" s="14" t="n">
        <f aca="false">R196*R186*Inputs!$C$35</f>
        <v>0</v>
      </c>
      <c r="S197" s="14" t="n">
        <f aca="false">S196*S186*Inputs!$C$35</f>
        <v>0</v>
      </c>
      <c r="T197" s="14" t="n">
        <f aca="false">T196*T186*Inputs!$C$35</f>
        <v>0</v>
      </c>
      <c r="U197" s="14" t="n">
        <f aca="false">U196*U186*Inputs!$C$35</f>
        <v>0</v>
      </c>
      <c r="V197" s="14" t="n">
        <f aca="false">V196*V186*Inputs!$C$35</f>
        <v>0</v>
      </c>
      <c r="W197" s="14" t="n">
        <f aca="false">W196*W186*Inputs!$C$35</f>
        <v>0</v>
      </c>
      <c r="X197" s="14" t="n">
        <f aca="false">X196*X186*Inputs!$C$35</f>
        <v>0</v>
      </c>
      <c r="Y197" s="14" t="n">
        <f aca="false">Y196*Y186*Inputs!$C$35</f>
        <v>0</v>
      </c>
      <c r="Z197" s="14" t="n">
        <f aca="false">Z196*Z186*Inputs!$C$35</f>
        <v>0</v>
      </c>
      <c r="AA197" s="14" t="n">
        <f aca="false">AA196*AA186*Inputs!$C$35</f>
        <v>0</v>
      </c>
      <c r="AB197" s="14" t="n">
        <f aca="false">AB196*AB186*Inputs!$C$35</f>
        <v>0</v>
      </c>
      <c r="AC197" s="14" t="n">
        <f aca="false">AC196*AC186*Inputs!$C$35</f>
        <v>0</v>
      </c>
      <c r="AD197" s="14" t="n">
        <f aca="false">AD196*AD186*Inputs!$C$35</f>
        <v>0</v>
      </c>
      <c r="AE197" s="14" t="n">
        <f aca="false">AE196*AE186*Inputs!$C$35</f>
        <v>0</v>
      </c>
      <c r="AF197" s="14" t="n">
        <f aca="false">AF196*AF186*Inputs!$C$35</f>
        <v>0</v>
      </c>
      <c r="AG197" s="14" t="n">
        <f aca="false">AG196*AG186*Inputs!$C$35</f>
        <v>0</v>
      </c>
      <c r="AH197" s="14" t="n">
        <f aca="false">AH196*AH186*Inputs!$C$35</f>
        <v>0</v>
      </c>
      <c r="AI197" s="14" t="n">
        <f aca="false">AI196*AI186*Inputs!$C$35</f>
        <v>0</v>
      </c>
    </row>
    <row r="198" customFormat="false" ht="15" hidden="false" customHeight="false" outlineLevel="0" collapsed="false">
      <c r="B198" s="2" t="s">
        <v>178</v>
      </c>
      <c r="D198" s="14" t="n">
        <f aca="false">Inputs!$C$12*D183/2*(1+Inputs!$C$18)^(D$180-2027)</f>
        <v>330000000</v>
      </c>
      <c r="E198" s="14" t="n">
        <f aca="false">Inputs!$C$12*E183/2*(1+Inputs!$C$18)^(E$180-2027)</f>
        <v>338250000</v>
      </c>
      <c r="F198" s="14" t="n">
        <f aca="false">Inputs!$C$12*F183/2*(1+Inputs!$C$18)^(F$180-2027)</f>
        <v>346706250</v>
      </c>
      <c r="G198" s="14" t="n">
        <f aca="false">Inputs!$C$12*G183/2*(1+Inputs!$C$18)^(G$180-2027)</f>
        <v>355373906.25</v>
      </c>
      <c r="H198" s="14" t="n">
        <f aca="false">Inputs!$C$12*H183/2*(1+Inputs!$C$18)^(H$180-2027)</f>
        <v>364258253.90625</v>
      </c>
      <c r="I198" s="14" t="n">
        <f aca="false">Inputs!$C$12*I183/2*(1+Inputs!$C$18)^(I$180-2027)</f>
        <v>373364710.253906</v>
      </c>
      <c r="J198" s="14" t="n">
        <f aca="false">Inputs!$C$12*J183/2*(1+Inputs!$C$18)^(J$180-2027)</f>
        <v>382698828.010254</v>
      </c>
      <c r="K198" s="14" t="n">
        <f aca="false">Inputs!$C$12*K183/2*(1+Inputs!$C$18)^(K$180-2027)</f>
        <v>392266298.71051</v>
      </c>
      <c r="L198" s="14" t="n">
        <f aca="false">Inputs!$C$12*L183/2*(1+Inputs!$C$18)^(L$180-2027)</f>
        <v>402072956.178273</v>
      </c>
      <c r="M198" s="14" t="n">
        <f aca="false">Inputs!$C$12*M183/2*(1+Inputs!$C$18)^(M$180-2027)</f>
        <v>412124780.08273</v>
      </c>
      <c r="N198" s="14" t="n">
        <f aca="false">Inputs!$C$12*N183/2*(1+Inputs!$C$18)^(N$180-2027)</f>
        <v>422427899.584798</v>
      </c>
      <c r="O198" s="14" t="n">
        <f aca="false">Inputs!$C$12*O183/2*(1+Inputs!$C$18)^(O$180-2027)</f>
        <v>432988597.074418</v>
      </c>
      <c r="P198" s="14" t="n">
        <f aca="false">Inputs!$C$12*P183/2*(1+Inputs!$C$18)^(P$180-2027)</f>
        <v>443813312.001278</v>
      </c>
      <c r="Q198" s="14" t="n">
        <f aca="false">Inputs!$C$12*Q183/2*(1+Inputs!$C$18)^(Q$180-2027)</f>
        <v>454908644.80131</v>
      </c>
      <c r="R198" s="14" t="n">
        <f aca="false">Inputs!$C$12*R183/2*(1+Inputs!$C$18)^(R$180-2027)</f>
        <v>466281360.921343</v>
      </c>
      <c r="S198" s="14" t="n">
        <f aca="false">Inputs!$C$12*S183/2*(1+Inputs!$C$18)^(S$180-2027)</f>
        <v>477938394.944376</v>
      </c>
      <c r="T198" s="14" t="n">
        <f aca="false">Inputs!$C$12*T183/2*(1+Inputs!$C$18)^(T$180-2027)</f>
        <v>489886854.817986</v>
      </c>
      <c r="U198" s="14" t="n">
        <f aca="false">Inputs!$C$12*U183/2*(1+Inputs!$C$18)^(U$180-2027)</f>
        <v>502134026.188435</v>
      </c>
      <c r="V198" s="14" t="n">
        <f aca="false">Inputs!$C$12*V183/2*(1+Inputs!$C$18)^(V$180-2027)</f>
        <v>514687376.843146</v>
      </c>
      <c r="W198" s="14" t="n">
        <f aca="false">Inputs!$C$12*W183/2*(1+Inputs!$C$18)^(W$180-2027)</f>
        <v>527554561.264225</v>
      </c>
      <c r="X198" s="14" t="n">
        <f aca="false">Inputs!$C$12*X183/2*(1+Inputs!$C$18)^(X$180-2027)</f>
        <v>540743425.29583</v>
      </c>
      <c r="Y198" s="14" t="n">
        <f aca="false">Inputs!$C$12*Y183/2*(1+Inputs!$C$18)^(Y$180-2027)</f>
        <v>554262010.928226</v>
      </c>
      <c r="Z198" s="14" t="n">
        <f aca="false">Inputs!$C$12*Z183/2*(1+Inputs!$C$18)^(Z$180-2027)</f>
        <v>568118561.201431</v>
      </c>
      <c r="AA198" s="14" t="n">
        <f aca="false">Inputs!$C$12*AA183/2*(1+Inputs!$C$18)^(AA$180-2027)</f>
        <v>582321525.231467</v>
      </c>
      <c r="AB198" s="14" t="n">
        <f aca="false">Inputs!$C$12*AB183/2*(1+Inputs!$C$18)^(AB$180-2027)</f>
        <v>596879563.362254</v>
      </c>
      <c r="AC198" s="14" t="n">
        <f aca="false">Inputs!$C$12*AC183/2*(1+Inputs!$C$18)^(AC$180-2027)</f>
        <v>611801552.44631</v>
      </c>
      <c r="AD198" s="14" t="n">
        <f aca="false">Inputs!$C$12*AD183/2*(1+Inputs!$C$18)^(AD$180-2027)</f>
        <v>627096591.257468</v>
      </c>
      <c r="AE198" s="14" t="n">
        <f aca="false">Inputs!$C$12*AE183/2*(1+Inputs!$C$18)^(AE$180-2027)</f>
        <v>642774006.038904</v>
      </c>
      <c r="AF198" s="14" t="n">
        <f aca="false">Inputs!$C$12*AF183/2*(1+Inputs!$C$18)^(AF$180-2027)</f>
        <v>658843356.189877</v>
      </c>
      <c r="AG198" s="14" t="n">
        <f aca="false">Inputs!$C$12*AG183/2*(1+Inputs!$C$18)^(AG$180-2027)</f>
        <v>675314440.094624</v>
      </c>
      <c r="AH198" s="14" t="n">
        <f aca="false">Inputs!$C$12*AH183/2*(1+Inputs!$C$18)^(AH$180-2027)</f>
        <v>346098650.548495</v>
      </c>
      <c r="AI198" s="14" t="n">
        <f aca="false">Inputs!$C$12*AI183/2*(1+Inputs!$C$18)^(AI$180-2027)</f>
        <v>354751116.812207</v>
      </c>
    </row>
    <row r="199" customFormat="false" ht="15" hidden="false" customHeight="false" outlineLevel="0" collapsed="false">
      <c r="B199" s="2" t="s">
        <v>179</v>
      </c>
      <c r="D199" s="14" t="n">
        <f aca="false">Inputs!$C$13*D183/2*(1+Inputs!$C$18)^(D$180-2027)</f>
        <v>25000000</v>
      </c>
      <c r="E199" s="14" t="n">
        <f aca="false">Inputs!$C$13*E183/2*(1+Inputs!$C$18)^(E$180-2027)</f>
        <v>25625000</v>
      </c>
      <c r="F199" s="14" t="n">
        <f aca="false">Inputs!$C$13*F183/2*(1+Inputs!$C$18)^(F$180-2027)</f>
        <v>26265625</v>
      </c>
      <c r="G199" s="14" t="n">
        <f aca="false">Inputs!$C$13*G183/2*(1+Inputs!$C$18)^(G$180-2027)</f>
        <v>26922265.625</v>
      </c>
      <c r="H199" s="14" t="n">
        <f aca="false">Inputs!$C$13*H183/2*(1+Inputs!$C$18)^(H$180-2027)</f>
        <v>27595322.265625</v>
      </c>
      <c r="I199" s="14" t="n">
        <f aca="false">Inputs!$C$13*I183/2*(1+Inputs!$C$18)^(I$180-2027)</f>
        <v>28285205.3222656</v>
      </c>
      <c r="J199" s="14" t="n">
        <f aca="false">Inputs!$C$13*J183/2*(1+Inputs!$C$18)^(J$180-2027)</f>
        <v>28992335.4553223</v>
      </c>
      <c r="K199" s="14" t="n">
        <f aca="false">Inputs!$C$13*K183/2*(1+Inputs!$C$18)^(K$180-2027)</f>
        <v>29717143.8417053</v>
      </c>
      <c r="L199" s="14" t="n">
        <f aca="false">Inputs!$C$13*L183/2*(1+Inputs!$C$18)^(L$180-2027)</f>
        <v>30460072.4377479</v>
      </c>
      <c r="M199" s="14" t="n">
        <f aca="false">Inputs!$C$13*M183/2*(1+Inputs!$C$18)^(M$180-2027)</f>
        <v>31221574.2486916</v>
      </c>
      <c r="N199" s="14" t="n">
        <f aca="false">Inputs!$C$13*N183/2*(1+Inputs!$C$18)^(N$180-2027)</f>
        <v>32002113.6049089</v>
      </c>
      <c r="O199" s="14" t="n">
        <f aca="false">Inputs!$C$13*O183/2*(1+Inputs!$C$18)^(O$180-2027)</f>
        <v>32802166.4450316</v>
      </c>
      <c r="P199" s="14" t="n">
        <f aca="false">Inputs!$C$13*P183/2*(1+Inputs!$C$18)^(P$180-2027)</f>
        <v>33622220.6061574</v>
      </c>
      <c r="Q199" s="14" t="n">
        <f aca="false">Inputs!$C$13*Q183/2*(1+Inputs!$C$18)^(Q$180-2027)</f>
        <v>34462776.1213114</v>
      </c>
      <c r="R199" s="14" t="n">
        <f aca="false">Inputs!$C$13*R183/2*(1+Inputs!$C$18)^(R$180-2027)</f>
        <v>35324345.5243441</v>
      </c>
      <c r="S199" s="14" t="n">
        <f aca="false">Inputs!$C$13*S183/2*(1+Inputs!$C$18)^(S$180-2027)</f>
        <v>36207454.1624527</v>
      </c>
      <c r="T199" s="14" t="n">
        <f aca="false">Inputs!$C$13*T183/2*(1+Inputs!$C$18)^(T$180-2027)</f>
        <v>37112640.5165141</v>
      </c>
      <c r="U199" s="14" t="n">
        <f aca="false">Inputs!$C$13*U183/2*(1+Inputs!$C$18)^(U$180-2027)</f>
        <v>38040456.5294269</v>
      </c>
      <c r="V199" s="14" t="n">
        <f aca="false">Inputs!$C$13*V183/2*(1+Inputs!$C$18)^(V$180-2027)</f>
        <v>38991467.9426626</v>
      </c>
      <c r="W199" s="14" t="n">
        <f aca="false">Inputs!$C$13*W183/2*(1+Inputs!$C$18)^(W$180-2027)</f>
        <v>39966254.6412291</v>
      </c>
      <c r="X199" s="14" t="n">
        <f aca="false">Inputs!$C$13*X183/2*(1+Inputs!$C$18)^(X$180-2027)</f>
        <v>40965411.0072599</v>
      </c>
      <c r="Y199" s="14" t="n">
        <f aca="false">Inputs!$C$13*Y183/2*(1+Inputs!$C$18)^(Y$180-2027)</f>
        <v>41989546.2824414</v>
      </c>
      <c r="Z199" s="14" t="n">
        <f aca="false">Inputs!$C$13*Z183/2*(1+Inputs!$C$18)^(Z$180-2027)</f>
        <v>43039284.9395024</v>
      </c>
      <c r="AA199" s="14" t="n">
        <f aca="false">Inputs!$C$13*AA183/2*(1+Inputs!$C$18)^(AA$180-2027)</f>
        <v>44115267.0629899</v>
      </c>
      <c r="AB199" s="14" t="n">
        <f aca="false">Inputs!$C$13*AB183/2*(1+Inputs!$C$18)^(AB$180-2027)</f>
        <v>45218148.7395647</v>
      </c>
      <c r="AC199" s="14" t="n">
        <f aca="false">Inputs!$C$13*AC183/2*(1+Inputs!$C$18)^(AC$180-2027)</f>
        <v>46348602.4580538</v>
      </c>
      <c r="AD199" s="14" t="n">
        <f aca="false">Inputs!$C$13*AD183/2*(1+Inputs!$C$18)^(AD$180-2027)</f>
        <v>47507317.5195051</v>
      </c>
      <c r="AE199" s="14" t="n">
        <f aca="false">Inputs!$C$13*AE183/2*(1+Inputs!$C$18)^(AE$180-2027)</f>
        <v>48695000.4574928</v>
      </c>
      <c r="AF199" s="14" t="n">
        <f aca="false">Inputs!$C$13*AF183/2*(1+Inputs!$C$18)^(AF$180-2027)</f>
        <v>49912375.4689301</v>
      </c>
      <c r="AG199" s="14" t="n">
        <f aca="false">Inputs!$C$13*AG183/2*(1+Inputs!$C$18)^(AG$180-2027)</f>
        <v>51160184.8556533</v>
      </c>
      <c r="AH199" s="14" t="n">
        <f aca="false">Inputs!$C$13*AH183/2*(1+Inputs!$C$18)^(AH$180-2027)</f>
        <v>26219594.7385223</v>
      </c>
      <c r="AI199" s="14" t="n">
        <f aca="false">Inputs!$C$13*AI183/2*(1+Inputs!$C$18)^(AI$180-2027)</f>
        <v>26875084.6069854</v>
      </c>
    </row>
    <row r="200" customFormat="false" ht="15" hidden="false" customHeight="false" outlineLevel="0" collapsed="false">
      <c r="B200" s="2" t="s">
        <v>66</v>
      </c>
      <c r="D200" s="14" t="n">
        <f aca="false">D186*Fuel!$C$13*(1+Inputs!$C$18)^(D$180-2027)</f>
        <v>181832502.469692</v>
      </c>
      <c r="E200" s="14" t="n">
        <f aca="false">E186*Fuel!$C$13*(1+Inputs!$C$18)^(E$180-2027)</f>
        <v>186378315.031434</v>
      </c>
      <c r="F200" s="14" t="n">
        <f aca="false">F186*Fuel!$C$13*(1+Inputs!$C$18)^(F$180-2027)</f>
        <v>191037772.90722</v>
      </c>
      <c r="G200" s="14" t="n">
        <f aca="false">G186*Fuel!$C$13*(1+Inputs!$C$18)^(G$180-2027)</f>
        <v>195813717.2299</v>
      </c>
      <c r="H200" s="14" t="n">
        <f aca="false">H186*Fuel!$C$13*(1+Inputs!$C$18)^(H$180-2027)</f>
        <v>212751603.770287</v>
      </c>
      <c r="I200" s="14" t="n">
        <f aca="false">I186*Fuel!$C$13*(1+Inputs!$C$18)^(I$180-2027)</f>
        <v>218070393.864544</v>
      </c>
      <c r="J200" s="14" t="n">
        <f aca="false">J186*Fuel!$C$13*(1+Inputs!$C$18)^(J$180-2027)</f>
        <v>223522153.711157</v>
      </c>
      <c r="K200" s="14" t="n">
        <f aca="false">K186*Fuel!$C$13*(1+Inputs!$C$18)^(K$180-2027)</f>
        <v>229110207.553936</v>
      </c>
      <c r="L200" s="14" t="n">
        <f aca="false">L186*Fuel!$C$13*(1+Inputs!$C$18)^(L$180-2027)</f>
        <v>234837962.742785</v>
      </c>
      <c r="M200" s="14" t="n">
        <f aca="false">M186*Fuel!$C$13*(1+Inputs!$C$18)^(M$180-2027)</f>
        <v>240708911.811354</v>
      </c>
      <c r="N200" s="14" t="n">
        <f aca="false">N186*Fuel!$C$13*(1+Inputs!$C$18)^(N$180-2027)</f>
        <v>246726634.606638</v>
      </c>
      <c r="O200" s="14" t="n">
        <f aca="false">O186*Fuel!$C$13*(1+Inputs!$C$18)^(O$180-2027)</f>
        <v>252894800.471804</v>
      </c>
      <c r="P200" s="14" t="n">
        <f aca="false">P186*Fuel!$C$13*(1+Inputs!$C$18)^(P$180-2027)</f>
        <v>259217170.483599</v>
      </c>
      <c r="Q200" s="14" t="n">
        <f aca="false">Q186*Fuel!$C$13*(1+Inputs!$C$18)^(Q$180-2027)</f>
        <v>265697599.745689</v>
      </c>
      <c r="R200" s="14" t="n">
        <f aca="false">R186*Fuel!$C$13*(1+Inputs!$C$18)^(R$180-2027)</f>
        <v>272340039.739331</v>
      </c>
      <c r="S200" s="14" t="n">
        <f aca="false">S186*Fuel!$C$13*(1+Inputs!$C$18)^(S$180-2027)</f>
        <v>279148540.732815</v>
      </c>
      <c r="T200" s="14" t="n">
        <f aca="false">T186*Fuel!$C$13*(1+Inputs!$C$18)^(T$180-2027)</f>
        <v>286127254.251135</v>
      </c>
      <c r="U200" s="14" t="n">
        <f aca="false">U186*Fuel!$C$13*(1+Inputs!$C$18)^(U$180-2027)</f>
        <v>293280435.607413</v>
      </c>
      <c r="V200" s="14" t="n">
        <f aca="false">V186*Fuel!$C$13*(1+Inputs!$C$18)^(V$180-2027)</f>
        <v>300612446.497599</v>
      </c>
      <c r="W200" s="14" t="n">
        <f aca="false">W186*Fuel!$C$13*(1+Inputs!$C$18)^(W$180-2027)</f>
        <v>308127757.660039</v>
      </c>
      <c r="X200" s="14" t="n">
        <f aca="false">X186*Fuel!$C$13*(1+Inputs!$C$18)^(X$180-2027)</f>
        <v>315830951.601539</v>
      </c>
      <c r="Y200" s="14" t="n">
        <f aca="false">Y186*Fuel!$C$13*(1+Inputs!$C$18)^(Y$180-2027)</f>
        <v>323726725.391578</v>
      </c>
      <c r="Z200" s="14" t="n">
        <f aca="false">Z186*Fuel!$C$13*(1+Inputs!$C$18)^(Z$180-2027)</f>
        <v>331819893.526367</v>
      </c>
      <c r="AA200" s="14" t="n">
        <f aca="false">AA186*Fuel!$C$13*(1+Inputs!$C$18)^(AA$180-2027)</f>
        <v>340115390.864526</v>
      </c>
      <c r="AB200" s="14" t="n">
        <f aca="false">AB186*Fuel!$C$13*(1+Inputs!$C$18)^(AB$180-2027)</f>
        <v>348618275.63614</v>
      </c>
      <c r="AC200" s="14" t="n">
        <f aca="false">AC186*Fuel!$C$13*(1+Inputs!$C$18)^(AC$180-2027)</f>
        <v>357333732.527043</v>
      </c>
      <c r="AD200" s="14" t="n">
        <f aca="false">AD186*Fuel!$C$13*(1+Inputs!$C$18)^(AD$180-2027)</f>
        <v>366267075.840219</v>
      </c>
      <c r="AE200" s="14" t="n">
        <f aca="false">AE186*Fuel!$C$13*(1+Inputs!$C$18)^(AE$180-2027)</f>
        <v>375423752.736225</v>
      </c>
      <c r="AF200" s="14" t="n">
        <f aca="false">AF186*Fuel!$C$13*(1+Inputs!$C$18)^(AF$180-2027)</f>
        <v>384809346.55463</v>
      </c>
      <c r="AG200" s="14" t="n">
        <f aca="false">AG186*Fuel!$C$13*(1+Inputs!$C$18)^(AG$180-2027)</f>
        <v>394429580.218496</v>
      </c>
      <c r="AH200" s="14" t="n">
        <f aca="false">AH186*Fuel!$C$13*(1+Inputs!$C$18)^(AH$180-2027)</f>
        <v>202145159.861979</v>
      </c>
      <c r="AI200" s="14" t="n">
        <f aca="false">AI186*Fuel!$C$13*(1+Inputs!$C$18)^(AI$180-2027)</f>
        <v>207198788.858529</v>
      </c>
    </row>
    <row r="201" customFormat="false" ht="15" hidden="false" customHeight="false" outlineLevel="0" collapsed="false">
      <c r="B201" s="2" t="s">
        <v>180</v>
      </c>
      <c r="D201" s="14" t="n">
        <f aca="false">Inputs!$C$14*D183/2*(1+Inputs!$C$18)^(D$180-2027)*IF(AND(D183&gt;0,D$180&gt;$F$178-2),0.25,1)</f>
        <v>70000000</v>
      </c>
      <c r="E201" s="14" t="n">
        <f aca="false">Inputs!$C$14*E183/2*(1+Inputs!$C$18)^(E$180-2027)*IF(AND(E183&gt;0,E$180&gt;$F$178-2),0.25,1)</f>
        <v>71750000</v>
      </c>
      <c r="F201" s="14" t="n">
        <f aca="false">Inputs!$C$14*F183/2*(1+Inputs!$C$18)^(F$180-2027)*IF(AND(F183&gt;0,F$180&gt;$F$178-2),0.25,1)</f>
        <v>73543750</v>
      </c>
      <c r="G201" s="14" t="n">
        <f aca="false">Inputs!$C$14*G183/2*(1+Inputs!$C$18)^(G$180-2027)*IF(AND(G183&gt;0,G$180&gt;$F$178-2),0.25,1)</f>
        <v>75382343.75</v>
      </c>
      <c r="H201" s="14" t="n">
        <f aca="false">Inputs!$C$14*H183/2*(1+Inputs!$C$18)^(H$180-2027)*IF(AND(H183&gt;0,H$180&gt;$F$178-2),0.25,1)</f>
        <v>77266902.34375</v>
      </c>
      <c r="I201" s="14" t="n">
        <f aca="false">Inputs!$C$14*I183/2*(1+Inputs!$C$18)^(I$180-2027)*IF(AND(I183&gt;0,I$180&gt;$F$178-2),0.25,1)</f>
        <v>79198574.9023437</v>
      </c>
      <c r="J201" s="14" t="n">
        <f aca="false">Inputs!$C$14*J183/2*(1+Inputs!$C$18)^(J$180-2027)*IF(AND(J183&gt;0,J$180&gt;$F$178-2),0.25,1)</f>
        <v>81178539.2749023</v>
      </c>
      <c r="K201" s="14" t="n">
        <f aca="false">Inputs!$C$14*K183/2*(1+Inputs!$C$18)^(K$180-2027)*IF(AND(K183&gt;0,K$180&gt;$F$178-2),0.25,1)</f>
        <v>83208002.7567749</v>
      </c>
      <c r="L201" s="14" t="n">
        <f aca="false">Inputs!$C$14*L183/2*(1+Inputs!$C$18)^(L$180-2027)*IF(AND(L183&gt;0,L$180&gt;$F$178-2),0.25,1)</f>
        <v>85288202.8256942</v>
      </c>
      <c r="M201" s="14" t="n">
        <f aca="false">Inputs!$C$14*M183/2*(1+Inputs!$C$18)^(M$180-2027)*IF(AND(M183&gt;0,M$180&gt;$F$178-2),0.25,1)</f>
        <v>87420407.8963366</v>
      </c>
      <c r="N201" s="14" t="n">
        <f aca="false">Inputs!$C$14*N183/2*(1+Inputs!$C$18)^(N$180-2027)*IF(AND(N183&gt;0,N$180&gt;$F$178-2),0.25,1)</f>
        <v>89605918.093745</v>
      </c>
      <c r="O201" s="14" t="n">
        <f aca="false">Inputs!$C$14*O183/2*(1+Inputs!$C$18)^(O$180-2027)*IF(AND(O183&gt;0,O$180&gt;$F$178-2),0.25,1)</f>
        <v>91846066.0460886</v>
      </c>
      <c r="P201" s="14" t="n">
        <f aca="false">Inputs!$C$14*P183/2*(1+Inputs!$C$18)^(P$180-2027)*IF(AND(P183&gt;0,P$180&gt;$F$178-2),0.25,1)</f>
        <v>94142217.6972408</v>
      </c>
      <c r="Q201" s="14" t="n">
        <f aca="false">Inputs!$C$14*Q183/2*(1+Inputs!$C$18)^(Q$180-2027)*IF(AND(Q183&gt;0,Q$180&gt;$F$178-2),0.25,1)</f>
        <v>96495773.1396718</v>
      </c>
      <c r="R201" s="14" t="n">
        <f aca="false">Inputs!$C$14*R183/2*(1+Inputs!$C$18)^(R$180-2027)*IF(AND(R183&gt;0,R$180&gt;$F$178-2),0.25,1)</f>
        <v>98908167.4681636</v>
      </c>
      <c r="S201" s="14" t="n">
        <f aca="false">Inputs!$C$14*S183/2*(1+Inputs!$C$18)^(S$180-2027)*IF(AND(S183&gt;0,S$180&gt;$F$178-2),0.25,1)</f>
        <v>101380871.654868</v>
      </c>
      <c r="T201" s="14" t="n">
        <f aca="false">Inputs!$C$14*T183/2*(1+Inputs!$C$18)^(T$180-2027)*IF(AND(T183&gt;0,T$180&gt;$F$178-2),0.25,1)</f>
        <v>103915393.446239</v>
      </c>
      <c r="U201" s="14" t="n">
        <f aca="false">Inputs!$C$14*U183/2*(1+Inputs!$C$18)^(U$180-2027)*IF(AND(U183&gt;0,U$180&gt;$F$178-2),0.25,1)</f>
        <v>106513278.282395</v>
      </c>
      <c r="V201" s="14" t="n">
        <f aca="false">Inputs!$C$14*V183/2*(1+Inputs!$C$18)^(V$180-2027)*IF(AND(V183&gt;0,V$180&gt;$F$178-2),0.25,1)</f>
        <v>109176110.239455</v>
      </c>
      <c r="W201" s="14" t="n">
        <f aca="false">Inputs!$C$14*W183/2*(1+Inputs!$C$18)^(W$180-2027)*IF(AND(W183&gt;0,W$180&gt;$F$178-2),0.25,1)</f>
        <v>111905512.995442</v>
      </c>
      <c r="X201" s="14" t="n">
        <f aca="false">Inputs!$C$14*X183/2*(1+Inputs!$C$18)^(X$180-2027)*IF(AND(X183&gt;0,X$180&gt;$F$178-2),0.25,1)</f>
        <v>114703150.820328</v>
      </c>
      <c r="Y201" s="14" t="n">
        <f aca="false">Inputs!$C$14*Y183/2*(1+Inputs!$C$18)^(Y$180-2027)*IF(AND(Y183&gt;0,Y$180&gt;$F$178-2),0.25,1)</f>
        <v>117570729.590836</v>
      </c>
      <c r="Z201" s="14" t="n">
        <f aca="false">Inputs!$C$14*Z183/2*(1+Inputs!$C$18)^(Z$180-2027)*IF(AND(Z183&gt;0,Z$180&gt;$F$178-2),0.25,1)</f>
        <v>120509997.830607</v>
      </c>
      <c r="AA201" s="14" t="n">
        <f aca="false">Inputs!$C$14*AA183/2*(1+Inputs!$C$18)^(AA$180-2027)*IF(AND(AA183&gt;0,AA$180&gt;$F$178-2),0.25,1)</f>
        <v>123522747.776372</v>
      </c>
      <c r="AB201" s="14" t="n">
        <f aca="false">Inputs!$C$14*AB183/2*(1+Inputs!$C$18)^(AB$180-2027)*IF(AND(AB183&gt;0,AB$180&gt;$F$178-2),0.25,1)</f>
        <v>126610816.470781</v>
      </c>
      <c r="AC201" s="14" t="n">
        <f aca="false">Inputs!$C$14*AC183/2*(1+Inputs!$C$18)^(AC$180-2027)*IF(AND(AC183&gt;0,AC$180&gt;$F$178-2),0.25,1)</f>
        <v>129776086.882551</v>
      </c>
      <c r="AD201" s="14" t="n">
        <f aca="false">Inputs!$C$14*AD183/2*(1+Inputs!$C$18)^(AD$180-2027)*IF(AND(AD183&gt;0,AD$180&gt;$F$178-2),0.25,1)</f>
        <v>133020489.054614</v>
      </c>
      <c r="AE201" s="14" t="n">
        <f aca="false">Inputs!$C$14*AE183/2*(1+Inputs!$C$18)^(AE$180-2027)*IF(AND(AE183&gt;0,AE$180&gt;$F$178-2),0.25,1)</f>
        <v>136346001.28098</v>
      </c>
      <c r="AF201" s="14" t="n">
        <f aca="false">Inputs!$C$14*AF183/2*(1+Inputs!$C$18)^(AF$180-2027)*IF(AND(AF183&gt;0,AF$180&gt;$F$178-2),0.25,1)</f>
        <v>139754651.313004</v>
      </c>
      <c r="AG201" s="14" t="n">
        <f aca="false">Inputs!$C$14*AG183/2*(1+Inputs!$C$18)^(AG$180-2027)*IF(AND(AG183&gt;0,AG$180&gt;$F$178-2),0.25,1)</f>
        <v>143248517.595829</v>
      </c>
      <c r="AH201" s="14" t="n">
        <f aca="false">Inputs!$C$14*AH183/2*(1+Inputs!$C$18)^(AH$180-2027)*IF(AND(AH183&gt;0,AH$180&gt;$F$178-2),0.25,1)</f>
        <v>18353716.3169656</v>
      </c>
      <c r="AI201" s="14" t="n">
        <f aca="false">Inputs!$C$14*AI183/2*(1+Inputs!$C$18)^(AI$180-2027)*IF(AND(AI183&gt;0,AI$180&gt;$F$178-2),0.25,1)</f>
        <v>18812559.2248898</v>
      </c>
    </row>
    <row r="202" customFormat="false" ht="15" hidden="false" customHeight="false" outlineLevel="0" collapsed="false">
      <c r="B202" s="2" t="s">
        <v>181</v>
      </c>
      <c r="D202" s="14" t="n">
        <f aca="false">IF(AND($D$177=1,D$180&gt;=Inputs!$C$16,D$180&lt;=Inputs!$C$17),Inputs!$C$15*2/(Inputs!$C$17-Inputs!$C$16+1)*(1+Inputs!$C$18)^(D$180-2027),0)</f>
        <v>0</v>
      </c>
      <c r="E202" s="14" t="n">
        <f aca="false">IF(AND($D$177=1,E$180&gt;=Inputs!$C$16,E$180&lt;=Inputs!$C$17),Inputs!$C$15*2/(Inputs!$C$17-Inputs!$C$16+1)*(1+Inputs!$C$18)^(E$180-2027),0)</f>
        <v>0</v>
      </c>
      <c r="F202" s="14" t="n">
        <f aca="false">IF(AND($D$177=1,F$180&gt;=Inputs!$C$16,F$180&lt;=Inputs!$C$17),Inputs!$C$15*2/(Inputs!$C$17-Inputs!$C$16+1)*(1+Inputs!$C$18)^(F$180-2027),0)</f>
        <v>90053571.4285714</v>
      </c>
      <c r="G202" s="14" t="n">
        <f aca="false">IF(AND($D$177=1,G$180&gt;=Inputs!$C$16,G$180&lt;=Inputs!$C$17),Inputs!$C$15*2/(Inputs!$C$17-Inputs!$C$16+1)*(1+Inputs!$C$18)^(G$180-2027),0)</f>
        <v>92304910.7142857</v>
      </c>
      <c r="H202" s="14" t="n">
        <f aca="false">IF(AND($D$177=1,H$180&gt;=Inputs!$C$16,H$180&lt;=Inputs!$C$17),Inputs!$C$15*2/(Inputs!$C$17-Inputs!$C$16+1)*(1+Inputs!$C$18)^(H$180-2027),0)</f>
        <v>94612533.4821428</v>
      </c>
      <c r="I202" s="14" t="n">
        <f aca="false">IF(AND($D$177=1,I$180&gt;=Inputs!$C$16,I$180&lt;=Inputs!$C$17),Inputs!$C$15*2/(Inputs!$C$17-Inputs!$C$16+1)*(1+Inputs!$C$18)^(I$180-2027),0)</f>
        <v>96977846.8191964</v>
      </c>
      <c r="J202" s="14" t="n">
        <f aca="false">IF(AND($D$177=1,J$180&gt;=Inputs!$C$16,J$180&lt;=Inputs!$C$17),Inputs!$C$15*2/(Inputs!$C$17-Inputs!$C$16+1)*(1+Inputs!$C$18)^(J$180-2027),0)</f>
        <v>99402292.9896763</v>
      </c>
      <c r="K202" s="14" t="n">
        <f aca="false">IF(AND($D$177=1,K$180&gt;=Inputs!$C$16,K$180&lt;=Inputs!$C$17),Inputs!$C$15*2/(Inputs!$C$17-Inputs!$C$16+1)*(1+Inputs!$C$18)^(K$180-2027),0)</f>
        <v>101887350.314418</v>
      </c>
      <c r="L202" s="14" t="n">
        <f aca="false">IF(AND($D$177=1,L$180&gt;=Inputs!$C$16,L$180&lt;=Inputs!$C$17),Inputs!$C$15*2/(Inputs!$C$17-Inputs!$C$16+1)*(1+Inputs!$C$18)^(L$180-2027),0)</f>
        <v>104434534.072279</v>
      </c>
      <c r="M202" s="14" t="n">
        <f aca="false">IF(AND($D$177=1,M$180&gt;=Inputs!$C$16,M$180&lt;=Inputs!$C$17),Inputs!$C$15*2/(Inputs!$C$17-Inputs!$C$16+1)*(1+Inputs!$C$18)^(M$180-2027),0)</f>
        <v>0</v>
      </c>
      <c r="N202" s="14" t="n">
        <f aca="false">IF(AND($D$177=1,N$180&gt;=Inputs!$C$16,N$180&lt;=Inputs!$C$17),Inputs!$C$15*2/(Inputs!$C$17-Inputs!$C$16+1)*(1+Inputs!$C$18)^(N$180-2027),0)</f>
        <v>0</v>
      </c>
      <c r="O202" s="14" t="n">
        <f aca="false">IF(AND($D$177=1,O$180&gt;=Inputs!$C$16,O$180&lt;=Inputs!$C$17),Inputs!$C$15*2/(Inputs!$C$17-Inputs!$C$16+1)*(1+Inputs!$C$18)^(O$180-2027),0)</f>
        <v>0</v>
      </c>
      <c r="P202" s="14" t="n">
        <f aca="false">IF(AND($D$177=1,P$180&gt;=Inputs!$C$16,P$180&lt;=Inputs!$C$17),Inputs!$C$15*2/(Inputs!$C$17-Inputs!$C$16+1)*(1+Inputs!$C$18)^(P$180-2027),0)</f>
        <v>0</v>
      </c>
      <c r="Q202" s="14" t="n">
        <f aca="false">IF(AND($D$177=1,Q$180&gt;=Inputs!$C$16,Q$180&lt;=Inputs!$C$17),Inputs!$C$15*2/(Inputs!$C$17-Inputs!$C$16+1)*(1+Inputs!$C$18)^(Q$180-2027),0)</f>
        <v>0</v>
      </c>
      <c r="R202" s="14" t="n">
        <f aca="false">IF(AND($D$177=1,R$180&gt;=Inputs!$C$16,R$180&lt;=Inputs!$C$17),Inputs!$C$15*2/(Inputs!$C$17-Inputs!$C$16+1)*(1+Inputs!$C$18)^(R$180-2027),0)</f>
        <v>0</v>
      </c>
      <c r="S202" s="14" t="n">
        <f aca="false">IF(AND($D$177=1,S$180&gt;=Inputs!$C$16,S$180&lt;=Inputs!$C$17),Inputs!$C$15*2/(Inputs!$C$17-Inputs!$C$16+1)*(1+Inputs!$C$18)^(S$180-2027),0)</f>
        <v>0</v>
      </c>
      <c r="T202" s="14" t="n">
        <f aca="false">IF(AND($D$177=1,T$180&gt;=Inputs!$C$16,T$180&lt;=Inputs!$C$17),Inputs!$C$15*2/(Inputs!$C$17-Inputs!$C$16+1)*(1+Inputs!$C$18)^(T$180-2027),0)</f>
        <v>0</v>
      </c>
      <c r="U202" s="14" t="n">
        <f aca="false">IF(AND($D$177=1,U$180&gt;=Inputs!$C$16,U$180&lt;=Inputs!$C$17),Inputs!$C$15*2/(Inputs!$C$17-Inputs!$C$16+1)*(1+Inputs!$C$18)^(U$180-2027),0)</f>
        <v>0</v>
      </c>
      <c r="V202" s="14" t="n">
        <f aca="false">IF(AND($D$177=1,V$180&gt;=Inputs!$C$16,V$180&lt;=Inputs!$C$17),Inputs!$C$15*2/(Inputs!$C$17-Inputs!$C$16+1)*(1+Inputs!$C$18)^(V$180-2027),0)</f>
        <v>0</v>
      </c>
      <c r="W202" s="14" t="n">
        <f aca="false">IF(AND($D$177=1,W$180&gt;=Inputs!$C$16,W$180&lt;=Inputs!$C$17),Inputs!$C$15*2/(Inputs!$C$17-Inputs!$C$16+1)*(1+Inputs!$C$18)^(W$180-2027),0)</f>
        <v>0</v>
      </c>
      <c r="X202" s="14" t="n">
        <f aca="false">IF(AND($D$177=1,X$180&gt;=Inputs!$C$16,X$180&lt;=Inputs!$C$17),Inputs!$C$15*2/(Inputs!$C$17-Inputs!$C$16+1)*(1+Inputs!$C$18)^(X$180-2027),0)</f>
        <v>0</v>
      </c>
      <c r="Y202" s="14" t="n">
        <f aca="false">IF(AND($D$177=1,Y$180&gt;=Inputs!$C$16,Y$180&lt;=Inputs!$C$17),Inputs!$C$15*2/(Inputs!$C$17-Inputs!$C$16+1)*(1+Inputs!$C$18)^(Y$180-2027),0)</f>
        <v>0</v>
      </c>
      <c r="Z202" s="14" t="n">
        <f aca="false">IF(AND($D$177=1,Z$180&gt;=Inputs!$C$16,Z$180&lt;=Inputs!$C$17),Inputs!$C$15*2/(Inputs!$C$17-Inputs!$C$16+1)*(1+Inputs!$C$18)^(Z$180-2027),0)</f>
        <v>0</v>
      </c>
      <c r="AA202" s="14" t="n">
        <f aca="false">IF(AND($D$177=1,AA$180&gt;=Inputs!$C$16,AA$180&lt;=Inputs!$C$17),Inputs!$C$15*2/(Inputs!$C$17-Inputs!$C$16+1)*(1+Inputs!$C$18)^(AA$180-2027),0)</f>
        <v>0</v>
      </c>
      <c r="AB202" s="14" t="n">
        <f aca="false">IF(AND($D$177=1,AB$180&gt;=Inputs!$C$16,AB$180&lt;=Inputs!$C$17),Inputs!$C$15*2/(Inputs!$C$17-Inputs!$C$16+1)*(1+Inputs!$C$18)^(AB$180-2027),0)</f>
        <v>0</v>
      </c>
      <c r="AC202" s="14" t="n">
        <f aca="false">IF(AND($D$177=1,AC$180&gt;=Inputs!$C$16,AC$180&lt;=Inputs!$C$17),Inputs!$C$15*2/(Inputs!$C$17-Inputs!$C$16+1)*(1+Inputs!$C$18)^(AC$180-2027),0)</f>
        <v>0</v>
      </c>
      <c r="AD202" s="14" t="n">
        <f aca="false">IF(AND($D$177=1,AD$180&gt;=Inputs!$C$16,AD$180&lt;=Inputs!$C$17),Inputs!$C$15*2/(Inputs!$C$17-Inputs!$C$16+1)*(1+Inputs!$C$18)^(AD$180-2027),0)</f>
        <v>0</v>
      </c>
      <c r="AE202" s="14" t="n">
        <f aca="false">IF(AND($D$177=1,AE$180&gt;=Inputs!$C$16,AE$180&lt;=Inputs!$C$17),Inputs!$C$15*2/(Inputs!$C$17-Inputs!$C$16+1)*(1+Inputs!$C$18)^(AE$180-2027),0)</f>
        <v>0</v>
      </c>
      <c r="AF202" s="14" t="n">
        <f aca="false">IF(AND($D$177=1,AF$180&gt;=Inputs!$C$16,AF$180&lt;=Inputs!$C$17),Inputs!$C$15*2/(Inputs!$C$17-Inputs!$C$16+1)*(1+Inputs!$C$18)^(AF$180-2027),0)</f>
        <v>0</v>
      </c>
      <c r="AG202" s="14" t="n">
        <f aca="false">IF(AND($D$177=1,AG$180&gt;=Inputs!$C$16,AG$180&lt;=Inputs!$C$17),Inputs!$C$15*2/(Inputs!$C$17-Inputs!$C$16+1)*(1+Inputs!$C$18)^(AG$180-2027),0)</f>
        <v>0</v>
      </c>
      <c r="AH202" s="14" t="n">
        <f aca="false">IF(AND($D$177=1,AH$180&gt;=Inputs!$C$16,AH$180&lt;=Inputs!$C$17),Inputs!$C$15*2/(Inputs!$C$17-Inputs!$C$16+1)*(1+Inputs!$C$18)^(AH$180-2027),0)</f>
        <v>0</v>
      </c>
      <c r="AI202" s="14" t="n">
        <f aca="false">IF(AND($D$177=1,AI$180&gt;=Inputs!$C$16,AI$180&lt;=Inputs!$C$17),Inputs!$C$15*2/(Inputs!$C$17-Inputs!$C$16+1)*(1+Inputs!$C$18)^(AI$180-2027),0)</f>
        <v>0</v>
      </c>
    </row>
    <row r="203" customFormat="false" ht="15" hidden="false" customHeight="false" outlineLevel="0" collapsed="false">
      <c r="B203" s="2" t="s">
        <v>182</v>
      </c>
      <c r="D203" s="14" t="n">
        <f aca="false">IF(AND($F$177=1,D$180&gt;=Inputs!$C$46,D$180&lt;=Inputs!$C$47),Inputs!$C$6*2*Inputs!$C$44*1000*Inputs!$C$45/(Inputs!$C$47-Inputs!$C$46+1),0)</f>
        <v>0</v>
      </c>
      <c r="E203" s="14" t="n">
        <f aca="false">IF(AND($F$177=1,E$180&gt;=Inputs!$C$46,E$180&lt;=Inputs!$C$47),Inputs!$C$6*2*Inputs!$C$44*1000*Inputs!$C$45/(Inputs!$C$47-Inputs!$C$46+1),0)</f>
        <v>0</v>
      </c>
      <c r="F203" s="14" t="n">
        <f aca="false">IF(AND($F$177=1,F$180&gt;=Inputs!$C$46,F$180&lt;=Inputs!$C$47),Inputs!$C$6*2*Inputs!$C$44*1000*Inputs!$C$45/(Inputs!$C$47-Inputs!$C$46+1),0)</f>
        <v>168000000</v>
      </c>
      <c r="G203" s="14" t="n">
        <f aca="false">IF(AND($F$177=1,G$180&gt;=Inputs!$C$46,G$180&lt;=Inputs!$C$47),Inputs!$C$6*2*Inputs!$C$44*1000*Inputs!$C$45/(Inputs!$C$47-Inputs!$C$46+1),0)</f>
        <v>168000000</v>
      </c>
      <c r="H203" s="14" t="n">
        <f aca="false">IF(AND($F$177=1,H$180&gt;=Inputs!$C$46,H$180&lt;=Inputs!$C$47),Inputs!$C$6*2*Inputs!$C$44*1000*Inputs!$C$45/(Inputs!$C$47-Inputs!$C$46+1),0)</f>
        <v>0</v>
      </c>
      <c r="I203" s="14" t="n">
        <f aca="false">IF(AND($F$177=1,I$180&gt;=Inputs!$C$46,I$180&lt;=Inputs!$C$47),Inputs!$C$6*2*Inputs!$C$44*1000*Inputs!$C$45/(Inputs!$C$47-Inputs!$C$46+1),0)</f>
        <v>0</v>
      </c>
      <c r="J203" s="14" t="n">
        <f aca="false">IF(AND($F$177=1,J$180&gt;=Inputs!$C$46,J$180&lt;=Inputs!$C$47),Inputs!$C$6*2*Inputs!$C$44*1000*Inputs!$C$45/(Inputs!$C$47-Inputs!$C$46+1),0)</f>
        <v>0</v>
      </c>
      <c r="K203" s="14" t="n">
        <f aca="false">IF(AND($F$177=1,K$180&gt;=Inputs!$C$46,K$180&lt;=Inputs!$C$47),Inputs!$C$6*2*Inputs!$C$44*1000*Inputs!$C$45/(Inputs!$C$47-Inputs!$C$46+1),0)</f>
        <v>0</v>
      </c>
      <c r="L203" s="14" t="n">
        <f aca="false">IF(AND($F$177=1,L$180&gt;=Inputs!$C$46,L$180&lt;=Inputs!$C$47),Inputs!$C$6*2*Inputs!$C$44*1000*Inputs!$C$45/(Inputs!$C$47-Inputs!$C$46+1),0)</f>
        <v>0</v>
      </c>
      <c r="M203" s="14" t="n">
        <f aca="false">IF(AND($F$177=1,M$180&gt;=Inputs!$C$46,M$180&lt;=Inputs!$C$47),Inputs!$C$6*2*Inputs!$C$44*1000*Inputs!$C$45/(Inputs!$C$47-Inputs!$C$46+1),0)</f>
        <v>0</v>
      </c>
      <c r="N203" s="14" t="n">
        <f aca="false">IF(AND($F$177=1,N$180&gt;=Inputs!$C$46,N$180&lt;=Inputs!$C$47),Inputs!$C$6*2*Inputs!$C$44*1000*Inputs!$C$45/(Inputs!$C$47-Inputs!$C$46+1),0)</f>
        <v>0</v>
      </c>
      <c r="O203" s="14" t="n">
        <f aca="false">IF(AND($F$177=1,O$180&gt;=Inputs!$C$46,O$180&lt;=Inputs!$C$47),Inputs!$C$6*2*Inputs!$C$44*1000*Inputs!$C$45/(Inputs!$C$47-Inputs!$C$46+1),0)</f>
        <v>0</v>
      </c>
      <c r="P203" s="14" t="n">
        <f aca="false">IF(AND($F$177=1,P$180&gt;=Inputs!$C$46,P$180&lt;=Inputs!$C$47),Inputs!$C$6*2*Inputs!$C$44*1000*Inputs!$C$45/(Inputs!$C$47-Inputs!$C$46+1),0)</f>
        <v>0</v>
      </c>
      <c r="Q203" s="14" t="n">
        <f aca="false">IF(AND($F$177=1,Q$180&gt;=Inputs!$C$46,Q$180&lt;=Inputs!$C$47),Inputs!$C$6*2*Inputs!$C$44*1000*Inputs!$C$45/(Inputs!$C$47-Inputs!$C$46+1),0)</f>
        <v>0</v>
      </c>
      <c r="R203" s="14" t="n">
        <f aca="false">IF(AND($F$177=1,R$180&gt;=Inputs!$C$46,R$180&lt;=Inputs!$C$47),Inputs!$C$6*2*Inputs!$C$44*1000*Inputs!$C$45/(Inputs!$C$47-Inputs!$C$46+1),0)</f>
        <v>0</v>
      </c>
      <c r="S203" s="14" t="n">
        <f aca="false">IF(AND($F$177=1,S$180&gt;=Inputs!$C$46,S$180&lt;=Inputs!$C$47),Inputs!$C$6*2*Inputs!$C$44*1000*Inputs!$C$45/(Inputs!$C$47-Inputs!$C$46+1),0)</f>
        <v>0</v>
      </c>
      <c r="T203" s="14" t="n">
        <f aca="false">IF(AND($F$177=1,T$180&gt;=Inputs!$C$46,T$180&lt;=Inputs!$C$47),Inputs!$C$6*2*Inputs!$C$44*1000*Inputs!$C$45/(Inputs!$C$47-Inputs!$C$46+1),0)</f>
        <v>0</v>
      </c>
      <c r="U203" s="14" t="n">
        <f aca="false">IF(AND($F$177=1,U$180&gt;=Inputs!$C$46,U$180&lt;=Inputs!$C$47),Inputs!$C$6*2*Inputs!$C$44*1000*Inputs!$C$45/(Inputs!$C$47-Inputs!$C$46+1),0)</f>
        <v>0</v>
      </c>
      <c r="V203" s="14" t="n">
        <f aca="false">IF(AND($F$177=1,V$180&gt;=Inputs!$C$46,V$180&lt;=Inputs!$C$47),Inputs!$C$6*2*Inputs!$C$44*1000*Inputs!$C$45/(Inputs!$C$47-Inputs!$C$46+1),0)</f>
        <v>0</v>
      </c>
      <c r="W203" s="14" t="n">
        <f aca="false">IF(AND($F$177=1,W$180&gt;=Inputs!$C$46,W$180&lt;=Inputs!$C$47),Inputs!$C$6*2*Inputs!$C$44*1000*Inputs!$C$45/(Inputs!$C$47-Inputs!$C$46+1),0)</f>
        <v>0</v>
      </c>
      <c r="X203" s="14" t="n">
        <f aca="false">IF(AND($F$177=1,X$180&gt;=Inputs!$C$46,X$180&lt;=Inputs!$C$47),Inputs!$C$6*2*Inputs!$C$44*1000*Inputs!$C$45/(Inputs!$C$47-Inputs!$C$46+1),0)</f>
        <v>0</v>
      </c>
      <c r="Y203" s="14" t="n">
        <f aca="false">IF(AND($F$177=1,Y$180&gt;=Inputs!$C$46,Y$180&lt;=Inputs!$C$47),Inputs!$C$6*2*Inputs!$C$44*1000*Inputs!$C$45/(Inputs!$C$47-Inputs!$C$46+1),0)</f>
        <v>0</v>
      </c>
      <c r="Z203" s="14" t="n">
        <f aca="false">IF(AND($F$177=1,Z$180&gt;=Inputs!$C$46,Z$180&lt;=Inputs!$C$47),Inputs!$C$6*2*Inputs!$C$44*1000*Inputs!$C$45/(Inputs!$C$47-Inputs!$C$46+1),0)</f>
        <v>0</v>
      </c>
      <c r="AA203" s="14" t="n">
        <f aca="false">IF(AND($F$177=1,AA$180&gt;=Inputs!$C$46,AA$180&lt;=Inputs!$C$47),Inputs!$C$6*2*Inputs!$C$44*1000*Inputs!$C$45/(Inputs!$C$47-Inputs!$C$46+1),0)</f>
        <v>0</v>
      </c>
      <c r="AB203" s="14" t="n">
        <f aca="false">IF(AND($F$177=1,AB$180&gt;=Inputs!$C$46,AB$180&lt;=Inputs!$C$47),Inputs!$C$6*2*Inputs!$C$44*1000*Inputs!$C$45/(Inputs!$C$47-Inputs!$C$46+1),0)</f>
        <v>0</v>
      </c>
      <c r="AC203" s="14" t="n">
        <f aca="false">IF(AND($F$177=1,AC$180&gt;=Inputs!$C$46,AC$180&lt;=Inputs!$C$47),Inputs!$C$6*2*Inputs!$C$44*1000*Inputs!$C$45/(Inputs!$C$47-Inputs!$C$46+1),0)</f>
        <v>0</v>
      </c>
      <c r="AD203" s="14" t="n">
        <f aca="false">IF(AND($F$177=1,AD$180&gt;=Inputs!$C$46,AD$180&lt;=Inputs!$C$47),Inputs!$C$6*2*Inputs!$C$44*1000*Inputs!$C$45/(Inputs!$C$47-Inputs!$C$46+1),0)</f>
        <v>0</v>
      </c>
      <c r="AE203" s="14" t="n">
        <f aca="false">IF(AND($F$177=1,AE$180&gt;=Inputs!$C$46,AE$180&lt;=Inputs!$C$47),Inputs!$C$6*2*Inputs!$C$44*1000*Inputs!$C$45/(Inputs!$C$47-Inputs!$C$46+1),0)</f>
        <v>0</v>
      </c>
      <c r="AF203" s="14" t="n">
        <f aca="false">IF(AND($F$177=1,AF$180&gt;=Inputs!$C$46,AF$180&lt;=Inputs!$C$47),Inputs!$C$6*2*Inputs!$C$44*1000*Inputs!$C$45/(Inputs!$C$47-Inputs!$C$46+1),0)</f>
        <v>0</v>
      </c>
      <c r="AG203" s="14" t="n">
        <f aca="false">IF(AND($F$177=1,AG$180&gt;=Inputs!$C$46,AG$180&lt;=Inputs!$C$47),Inputs!$C$6*2*Inputs!$C$44*1000*Inputs!$C$45/(Inputs!$C$47-Inputs!$C$46+1),0)</f>
        <v>0</v>
      </c>
      <c r="AH203" s="14" t="n">
        <f aca="false">IF(AND($F$177=1,AH$180&gt;=Inputs!$C$46,AH$180&lt;=Inputs!$C$47),Inputs!$C$6*2*Inputs!$C$44*1000*Inputs!$C$45/(Inputs!$C$47-Inputs!$C$46+1),0)</f>
        <v>0</v>
      </c>
      <c r="AI203" s="14" t="n">
        <f aca="false">IF(AND($F$177=1,AI$180&gt;=Inputs!$C$46,AI$180&lt;=Inputs!$C$47),Inputs!$C$6*2*Inputs!$C$44*1000*Inputs!$C$45/(Inputs!$C$47-Inputs!$C$46+1),0)</f>
        <v>0</v>
      </c>
    </row>
    <row r="204" customFormat="false" ht="15" hidden="false" customHeight="false" outlineLevel="0" collapsed="false">
      <c r="B204" s="2" t="s">
        <v>183</v>
      </c>
      <c r="D204" s="14" t="n">
        <f aca="false">D194+D197-D198-D199-D200</f>
        <v>365797897.530308</v>
      </c>
      <c r="E204" s="14" t="n">
        <f aca="false">E194+E197-E198-E199-E200</f>
        <v>604146492.968566</v>
      </c>
      <c r="F204" s="14" t="n">
        <f aca="false">F194+F197-F198-F199-F200</f>
        <v>613478156.25278</v>
      </c>
      <c r="G204" s="14" t="n">
        <f aca="false">G194+G197-G198-G199-G200</f>
        <v>622927671.1383</v>
      </c>
      <c r="H204" s="14" t="n">
        <f aca="false">H194+H197-H198-H199-H200</f>
        <v>679075301.919123</v>
      </c>
      <c r="I204" s="14" t="n">
        <f aca="false">I194+I197-I198-I199-I200</f>
        <v>689633782.057794</v>
      </c>
      <c r="J204" s="14" t="n">
        <f aca="false">J194+J197-J198-J199-J200</f>
        <v>700327856.151747</v>
      </c>
      <c r="K204" s="14" t="n">
        <f aca="false">K194+K197-K198-K199-K200</f>
        <v>711158346.688898</v>
      </c>
      <c r="L204" s="14" t="n">
        <f aca="false">L194+L197-L198-L199-L200</f>
        <v>722126045.372145</v>
      </c>
      <c r="M204" s="14" t="n">
        <f aca="false">M194+M197-M198-M199-M200</f>
        <v>733231711.322794</v>
      </c>
      <c r="N204" s="14" t="n">
        <f aca="false">N194+N197-N198-N199-N200</f>
        <v>744476069.218536</v>
      </c>
      <c r="O204" s="14" t="n">
        <f aca="false">O194+O197-O198-O199-O200</f>
        <v>755859807.363925</v>
      </c>
      <c r="P204" s="14" t="n">
        <f aca="false">P194+P197-P198-P199-P200</f>
        <v>767383575.691248</v>
      </c>
      <c r="Q204" s="14" t="n">
        <f aca="false">Q194+Q197-Q198-Q199-Q200</f>
        <v>779047983.689618</v>
      </c>
      <c r="R204" s="14" t="n">
        <f aca="false">R194+R197-R198-R199-R200</f>
        <v>790853598.260068</v>
      </c>
      <c r="S204" s="14" t="n">
        <f aca="false">S194+S197-S198-S199-S200</f>
        <v>802800941.494345</v>
      </c>
      <c r="T204" s="14" t="n">
        <f aca="false">T194+T197-T198-T199-T200</f>
        <v>814890488.375033</v>
      </c>
      <c r="U204" s="14" t="n">
        <f aca="false">U194+U197-U198-U199-U200</f>
        <v>827122664.394606</v>
      </c>
      <c r="V204" s="14" t="n">
        <f aca="false">V194+V197-V198-V199-V200</f>
        <v>839497843.090872</v>
      </c>
      <c r="W204" s="14" t="n">
        <f aca="false">W194+W197-W198-W199-W200</f>
        <v>852016343.496273</v>
      </c>
      <c r="X204" s="14" t="n">
        <f aca="false">X194+X197-X198-X199-X200</f>
        <v>864678427.49837</v>
      </c>
      <c r="Y204" s="14" t="n">
        <f aca="false">Y194+Y197-Y198-Y199-Y200</f>
        <v>530193426.752421</v>
      </c>
      <c r="Z204" s="14" t="n">
        <f aca="false">Z194+Z197-Z198-Z199-Z200</f>
        <v>536197403.874458</v>
      </c>
      <c r="AA204" s="14" t="n">
        <f aca="false">AA194+AA197-AA198-AA199-AA200</f>
        <v>542206463.253611</v>
      </c>
      <c r="AB204" s="14" t="n">
        <f aca="false">AB194+AB197-AB198-AB199-AB200</f>
        <v>548217831.602889</v>
      </c>
      <c r="AC204" s="14" t="n">
        <f aca="false">AC194+AC197-AC198-AC199-AC200</f>
        <v>554228608.296257</v>
      </c>
      <c r="AD204" s="14" t="n">
        <f aca="false">AD194+AD197-AD198-AD199-AD200</f>
        <v>560235761.025025</v>
      </c>
      <c r="AE204" s="14" t="n">
        <f aca="false">AE194+AE197-AE198-AE199-AE200</f>
        <v>566236121.32244</v>
      </c>
      <c r="AF204" s="14" t="n">
        <f aca="false">AF194+AF197-AF198-AF199-AF200</f>
        <v>572226379.952725</v>
      </c>
      <c r="AG204" s="14" t="n">
        <f aca="false">AG194+AG197-AG198-AG199-AG200</f>
        <v>578203082.160713</v>
      </c>
      <c r="AH204" s="14" t="n">
        <f aca="false">AH194+AH197-AH198-AH199-AH200</f>
        <v>292081311.389042</v>
      </c>
      <c r="AI204" s="14" t="n">
        <f aca="false">AI194+AI197-AI198-AI199-AI200</f>
        <v>295050620.591078</v>
      </c>
    </row>
    <row r="205" customFormat="false" ht="15" hidden="false" customHeight="false" outlineLevel="0" collapsed="false">
      <c r="B205" s="2" t="s">
        <v>184</v>
      </c>
      <c r="D205" s="14" t="n">
        <f aca="false">D204-D201-D202-D203</f>
        <v>295797897.530308</v>
      </c>
      <c r="E205" s="14" t="n">
        <f aca="false">E204-E201-E202-E203</f>
        <v>532396492.968566</v>
      </c>
      <c r="F205" s="14" t="n">
        <f aca="false">F204-F201-F202-F203</f>
        <v>281880834.824209</v>
      </c>
      <c r="G205" s="14" t="n">
        <f aca="false">G204-G201-G202-G203</f>
        <v>287240416.674014</v>
      </c>
      <c r="H205" s="14" t="n">
        <f aca="false">H204-H201-H202-H203</f>
        <v>507195866.09323</v>
      </c>
      <c r="I205" s="14" t="n">
        <f aca="false">I204-I201-I202-I203</f>
        <v>513457360.336254</v>
      </c>
      <c r="J205" s="14" t="n">
        <f aca="false">J204-J201-J202-J203</f>
        <v>519747023.887168</v>
      </c>
      <c r="K205" s="14" t="n">
        <f aca="false">K204-K201-K202-K203</f>
        <v>526062993.617705</v>
      </c>
      <c r="L205" s="14" t="n">
        <f aca="false">L204-L201-L202-L203</f>
        <v>532403308.474172</v>
      </c>
      <c r="M205" s="14" t="n">
        <f aca="false">M204-M201-M202-M203</f>
        <v>645811303.426457</v>
      </c>
      <c r="N205" s="14" t="n">
        <f aca="false">N204-N201-N202-N203</f>
        <v>654870151.124791</v>
      </c>
      <c r="O205" s="14" t="n">
        <f aca="false">O204-O201-O202-O203</f>
        <v>664013741.317837</v>
      </c>
      <c r="P205" s="14" t="n">
        <f aca="false">P204-P201-P202-P203</f>
        <v>673241357.994007</v>
      </c>
      <c r="Q205" s="14" t="n">
        <f aca="false">Q204-Q201-Q202-Q203</f>
        <v>682552210.549946</v>
      </c>
      <c r="R205" s="14" t="n">
        <f aca="false">R204-R201-R202-R203</f>
        <v>691945430.791905</v>
      </c>
      <c r="S205" s="14" t="n">
        <f aca="false">S204-S201-S202-S203</f>
        <v>701420069.839477</v>
      </c>
      <c r="T205" s="14" t="n">
        <f aca="false">T204-T201-T202-T203</f>
        <v>710975094.928794</v>
      </c>
      <c r="U205" s="14" t="n">
        <f aca="false">U204-U201-U202-U203</f>
        <v>720609386.112211</v>
      </c>
      <c r="V205" s="14" t="n">
        <f aca="false">V204-V201-V202-V203</f>
        <v>730321732.851417</v>
      </c>
      <c r="W205" s="14" t="n">
        <f aca="false">W204-W201-W202-W203</f>
        <v>740110830.500831</v>
      </c>
      <c r="X205" s="14" t="n">
        <f aca="false">X204-X201-X202-X203</f>
        <v>749975276.678043</v>
      </c>
      <c r="Y205" s="14" t="n">
        <f aca="false">Y204-Y201-Y202-Y203</f>
        <v>412622697.161585</v>
      </c>
      <c r="Z205" s="14" t="n">
        <f aca="false">Z204-Z201-Z202-Z203</f>
        <v>415687406.043852</v>
      </c>
      <c r="AA205" s="14" t="n">
        <f aca="false">AA204-AA201-AA202-AA203</f>
        <v>418683715.47724</v>
      </c>
      <c r="AB205" s="14" t="n">
        <f aca="false">AB204-AB201-AB202-AB203</f>
        <v>421607015.132108</v>
      </c>
      <c r="AC205" s="14" t="n">
        <f aca="false">AC204-AC201-AC202-AC203</f>
        <v>424452521.413706</v>
      </c>
      <c r="AD205" s="14" t="n">
        <f aca="false">AD204-AD201-AD202-AD203</f>
        <v>427215271.97041</v>
      </c>
      <c r="AE205" s="14" t="n">
        <f aca="false">AE204-AE201-AE202-AE203</f>
        <v>429890120.04146</v>
      </c>
      <c r="AF205" s="14" t="n">
        <f aca="false">AF204-AF201-AF202-AF203</f>
        <v>432471728.639721</v>
      </c>
      <c r="AG205" s="14" t="n">
        <f aca="false">AG204-AG201-AG202-AG203</f>
        <v>434954564.564883</v>
      </c>
      <c r="AH205" s="14" t="n">
        <f aca="false">AH204-AH201-AH202-AH203</f>
        <v>273727595.072076</v>
      </c>
      <c r="AI205" s="14" t="n">
        <f aca="false">AI204-AI201-AI202-AI203</f>
        <v>276238061.366188</v>
      </c>
    </row>
    <row r="206" customFormat="false" ht="15" hidden="false" customHeight="false" outlineLevel="0" collapsed="false">
      <c r="B206" s="2" t="s">
        <v>185</v>
      </c>
      <c r="D206" s="22" t="n">
        <f aca="false">IF(D186&gt;0,D190/D186,0)</f>
        <v>0</v>
      </c>
      <c r="E206" s="22" t="n">
        <f aca="false">IF(E186&gt;0,E190/E186,0)</f>
        <v>0.446428571428571</v>
      </c>
      <c r="F206" s="22" t="n">
        <f aca="false">IF(F186&gt;0,F190/F186,0)</f>
        <v>0.446428571428571</v>
      </c>
      <c r="G206" s="22" t="n">
        <f aca="false">IF(G186&gt;0,G190/G186,0)</f>
        <v>0.446428571428571</v>
      </c>
      <c r="H206" s="22" t="n">
        <f aca="false">IF(H186&gt;0,H190/H186,0)</f>
        <v>0.421159029649596</v>
      </c>
      <c r="I206" s="22" t="n">
        <f aca="false">IF(I186&gt;0,I190/I186,0)</f>
        <v>0.421159029649596</v>
      </c>
      <c r="J206" s="22" t="n">
        <f aca="false">IF(J186&gt;0,J190/J186,0)</f>
        <v>0.421159029649596</v>
      </c>
      <c r="K206" s="22" t="n">
        <f aca="false">IF(K186&gt;0,K190/K186,0)</f>
        <v>0.421159029649596</v>
      </c>
      <c r="L206" s="22" t="n">
        <f aca="false">IF(L186&gt;0,L190/L186,0)</f>
        <v>0.421159029649596</v>
      </c>
      <c r="M206" s="22" t="n">
        <f aca="false">IF(M186&gt;0,M190/M186,0)</f>
        <v>0.421159029649596</v>
      </c>
      <c r="N206" s="22" t="n">
        <f aca="false">IF(N186&gt;0,N190/N186,0)</f>
        <v>0.421159029649596</v>
      </c>
      <c r="O206" s="22" t="n">
        <f aca="false">IF(O186&gt;0,O190/O186,0)</f>
        <v>0.421159029649596</v>
      </c>
      <c r="P206" s="22" t="n">
        <f aca="false">IF(P186&gt;0,P190/P186,0)</f>
        <v>0.421159029649596</v>
      </c>
      <c r="Q206" s="22" t="n">
        <f aca="false">IF(Q186&gt;0,Q190/Q186,0)</f>
        <v>0.421159029649596</v>
      </c>
      <c r="R206" s="22" t="n">
        <f aca="false">IF(R186&gt;0,R190/R186,0)</f>
        <v>0.421159029649596</v>
      </c>
      <c r="S206" s="22" t="n">
        <f aca="false">IF(S186&gt;0,S190/S186,0)</f>
        <v>0.421159029649596</v>
      </c>
      <c r="T206" s="22" t="n">
        <f aca="false">IF(T186&gt;0,T190/T186,0)</f>
        <v>0.421159029649596</v>
      </c>
      <c r="U206" s="22" t="n">
        <f aca="false">IF(U186&gt;0,U190/U186,0)</f>
        <v>0.421159029649596</v>
      </c>
      <c r="V206" s="22" t="n">
        <f aca="false">IF(V186&gt;0,V190/V186,0)</f>
        <v>0.421159029649596</v>
      </c>
      <c r="W206" s="22" t="n">
        <f aca="false">IF(W186&gt;0,W190/W186,0)</f>
        <v>0.421159029649596</v>
      </c>
      <c r="X206" s="22" t="n">
        <f aca="false">IF(X186&gt;0,X190/X186,0)</f>
        <v>0.421159029649596</v>
      </c>
      <c r="Y206" s="22" t="n">
        <f aca="false">IF(Y186&gt;0,Y190/Y186,0)</f>
        <v>0</v>
      </c>
      <c r="Z206" s="22" t="n">
        <f aca="false">IF(Z186&gt;0,Z190/Z186,0)</f>
        <v>0</v>
      </c>
      <c r="AA206" s="22" t="n">
        <f aca="false">IF(AA186&gt;0,AA190/AA186,0)</f>
        <v>0</v>
      </c>
      <c r="AB206" s="22" t="n">
        <f aca="false">IF(AB186&gt;0,AB190/AB186,0)</f>
        <v>0</v>
      </c>
      <c r="AC206" s="22" t="n">
        <f aca="false">IF(AC186&gt;0,AC190/AC186,0)</f>
        <v>0</v>
      </c>
      <c r="AD206" s="22" t="n">
        <f aca="false">IF(AD186&gt;0,AD190/AD186,0)</f>
        <v>0</v>
      </c>
      <c r="AE206" s="22" t="n">
        <f aca="false">IF(AE186&gt;0,AE190/AE186,0)</f>
        <v>0</v>
      </c>
      <c r="AF206" s="22" t="n">
        <f aca="false">IF(AF186&gt;0,AF190/AF186,0)</f>
        <v>0</v>
      </c>
      <c r="AG206" s="22" t="n">
        <f aca="false">IF(AG186&gt;0,AG190/AG186,0)</f>
        <v>0</v>
      </c>
      <c r="AH206" s="22" t="n">
        <f aca="false">IF(AH186&gt;0,AH190/AH186,0)</f>
        <v>0</v>
      </c>
      <c r="AI206" s="22" t="n">
        <f aca="false">IF(AI186&gt;0,AI190/AI186,0)</f>
        <v>0</v>
      </c>
    </row>
    <row r="207" customFormat="false" ht="15" hidden="false" customHeight="false" outlineLevel="0" collapsed="false">
      <c r="B207" s="2" t="s">
        <v>186</v>
      </c>
      <c r="D207" s="14" t="n">
        <f aca="false">D198+D199+D200+D201+D202+D203</f>
        <v>606832502.469692</v>
      </c>
      <c r="E207" s="14" t="n">
        <f aca="false">E198+E199+E200+E201+E202+E203</f>
        <v>622003315.031434</v>
      </c>
      <c r="F207" s="14" t="n">
        <f aca="false">F198+F199+F200+F201+F202+F203</f>
        <v>895606969.335791</v>
      </c>
      <c r="G207" s="14" t="n">
        <f aca="false">G198+G199+G200+G201+G202+G203</f>
        <v>913797143.569186</v>
      </c>
      <c r="H207" s="14" t="n">
        <f aca="false">H198+H199+H200+H201+H202+H203</f>
        <v>776484615.768054</v>
      </c>
      <c r="I207" s="14" t="n">
        <f aca="false">I198+I199+I200+I201+I202+I203</f>
        <v>795896731.162256</v>
      </c>
      <c r="J207" s="14" t="n">
        <f aca="false">J198+J199+J200+J201+J202+J203</f>
        <v>815794149.441312</v>
      </c>
      <c r="K207" s="14" t="n">
        <f aca="false">K198+K199+K200+K201+K202+K203</f>
        <v>836189003.177345</v>
      </c>
      <c r="L207" s="14" t="n">
        <f aca="false">L198+L199+L200+L201+L202+L203</f>
        <v>857093728.256778</v>
      </c>
      <c r="M207" s="14" t="n">
        <f aca="false">M198+M199+M200+M201+M202+M203</f>
        <v>771475674.039112</v>
      </c>
      <c r="N207" s="14" t="n">
        <f aca="false">N198+N199+N200+N201+N202+N203</f>
        <v>790762565.89009</v>
      </c>
      <c r="O207" s="14" t="n">
        <f aca="false">O198+O199+O200+O201+O202+O203</f>
        <v>810531630.037342</v>
      </c>
      <c r="P207" s="14" t="n">
        <f aca="false">P198+P199+P200+P201+P202+P203</f>
        <v>830794920.788276</v>
      </c>
      <c r="Q207" s="14" t="n">
        <f aca="false">Q198+Q199+Q200+Q201+Q202+Q203</f>
        <v>851564793.807982</v>
      </c>
      <c r="R207" s="14" t="n">
        <f aca="false">R198+R199+R200+R201+R202+R203</f>
        <v>872853913.653182</v>
      </c>
      <c r="S207" s="14" t="n">
        <f aca="false">S198+S199+S200+S201+S202+S203</f>
        <v>894675261.494511</v>
      </c>
      <c r="T207" s="14" t="n">
        <f aca="false">T198+T199+T200+T201+T202+T203</f>
        <v>917042143.031874</v>
      </c>
      <c r="U207" s="14" t="n">
        <f aca="false">U198+U199+U200+U201+U202+U203</f>
        <v>939968196.607671</v>
      </c>
      <c r="V207" s="14" t="n">
        <f aca="false">V198+V199+V200+V201+V202+V203</f>
        <v>963467401.522862</v>
      </c>
      <c r="W207" s="14" t="n">
        <f aca="false">W198+W199+W200+W201+W202+W203</f>
        <v>987554086.560934</v>
      </c>
      <c r="X207" s="14" t="n">
        <f aca="false">X198+X199+X200+X201+X202+X203</f>
        <v>1012242938.72496</v>
      </c>
      <c r="Y207" s="14" t="n">
        <f aca="false">Y198+Y199+Y200+Y201+Y202+Y203</f>
        <v>1037549012.19308</v>
      </c>
      <c r="Z207" s="14" t="n">
        <f aca="false">Z198+Z199+Z200+Z201+Z202+Z203</f>
        <v>1063487737.49791</v>
      </c>
      <c r="AA207" s="14" t="n">
        <f aca="false">AA198+AA199+AA200+AA201+AA202+AA203</f>
        <v>1090074930.93536</v>
      </c>
      <c r="AB207" s="14" t="n">
        <f aca="false">AB198+AB199+AB200+AB201+AB202+AB203</f>
        <v>1117326804.20874</v>
      </c>
      <c r="AC207" s="14" t="n">
        <f aca="false">AC198+AC199+AC200+AC201+AC202+AC203</f>
        <v>1145259974.31396</v>
      </c>
      <c r="AD207" s="14" t="n">
        <f aca="false">AD198+AD199+AD200+AD201+AD202+AD203</f>
        <v>1173891473.67181</v>
      </c>
      <c r="AE207" s="14" t="n">
        <f aca="false">AE198+AE199+AE200+AE201+AE202+AE203</f>
        <v>1203238760.5136</v>
      </c>
      <c r="AF207" s="14" t="n">
        <f aca="false">AF198+AF199+AF200+AF201+AF202+AF203</f>
        <v>1233319729.52644</v>
      </c>
      <c r="AG207" s="14" t="n">
        <f aca="false">AG198+AG199+AG200+AG201+AG202+AG203</f>
        <v>1264152722.7646</v>
      </c>
      <c r="AH207" s="14" t="n">
        <f aca="false">AH198+AH199+AH200+AH201+AH202+AH203</f>
        <v>592817121.465962</v>
      </c>
      <c r="AI207" s="14" t="n">
        <f aca="false">AI198+AI199+AI200+AI201+AI202+AI203</f>
        <v>607637549.502611</v>
      </c>
    </row>
    <row r="208" customFormat="false" ht="15" hidden="false" customHeight="false" outlineLevel="0" collapsed="false">
      <c r="B208" s="2" t="s">
        <v>187</v>
      </c>
      <c r="D208" s="14" t="n">
        <f aca="false">D192-D207*D206</f>
        <v>0</v>
      </c>
      <c r="E208" s="14" t="n">
        <f aca="false">E192-E207*E206</f>
        <v>367055948.646681</v>
      </c>
      <c r="F208" s="14" t="n">
        <f aca="false">F192-F207*F206</f>
        <v>257806180.11795</v>
      </c>
      <c r="G208" s="14" t="n">
        <f aca="false">G192-G207*G206</f>
        <v>262838181.020899</v>
      </c>
      <c r="H208" s="14" t="n">
        <f aca="false">H192-H207*H206</f>
        <v>357175493.773287</v>
      </c>
      <c r="I208" s="14" t="n">
        <f aca="false">I192-I207*I206</f>
        <v>362683886.112179</v>
      </c>
      <c r="J208" s="14" t="n">
        <f aca="false">J192-J207*J206</f>
        <v>368261568.359435</v>
      </c>
      <c r="K208" s="14" t="n">
        <f aca="false">K192-K207*K206</f>
        <v>373908904.364761</v>
      </c>
      <c r="L208" s="14" t="n">
        <f aca="false">L192-L207*L206</f>
        <v>379626239.706147</v>
      </c>
      <c r="M208" s="14" t="n">
        <f aca="false">M192-M207*M206</f>
        <v>430497036.393297</v>
      </c>
      <c r="N208" s="14" t="n">
        <f aca="false">N192-N207*N206</f>
        <v>437482407.38978</v>
      </c>
      <c r="O208" s="14" t="n">
        <f aca="false">O192-O207*O206</f>
        <v>444566871.562908</v>
      </c>
      <c r="P208" s="14" t="n">
        <f aca="false">P192-P207*P206</f>
        <v>451751395.420132</v>
      </c>
      <c r="Q208" s="14" t="n">
        <f aca="false">Q192-Q207*Q206</f>
        <v>459036939.41515</v>
      </c>
      <c r="R208" s="14" t="n">
        <f aca="false">R192-R207*R206</f>
        <v>466424457.192233</v>
      </c>
      <c r="S208" s="14" t="n">
        <f aca="false">S192-S207*S206</f>
        <v>473914894.799578</v>
      </c>
      <c r="T208" s="14" t="n">
        <f aca="false">T192-T207*T206</f>
        <v>481509189.870657</v>
      </c>
      <c r="U208" s="14" t="n">
        <f aca="false">U192-U207*U206</f>
        <v>489208270.772534</v>
      </c>
      <c r="V208" s="14" t="n">
        <f aca="false">V192-V207*V206</f>
        <v>497013055.720061</v>
      </c>
      <c r="W208" s="14" t="n">
        <f aca="false">W192-W207*W206</f>
        <v>504924451.854841</v>
      </c>
      <c r="X208" s="14" t="n">
        <f aca="false">X192-X207*X206</f>
        <v>512943354.287825</v>
      </c>
      <c r="Y208" s="14" t="n">
        <f aca="false">Y192-Y207*Y206</f>
        <v>0</v>
      </c>
      <c r="Z208" s="14" t="n">
        <f aca="false">Z192-Z207*Z206</f>
        <v>0</v>
      </c>
      <c r="AA208" s="14" t="n">
        <f aca="false">AA192-AA207*AA206</f>
        <v>0</v>
      </c>
      <c r="AB208" s="14" t="n">
        <f aca="false">AB192-AB207*AB206</f>
        <v>0</v>
      </c>
      <c r="AC208" s="14" t="n">
        <f aca="false">AC192-AC207*AC206</f>
        <v>0</v>
      </c>
      <c r="AD208" s="14" t="n">
        <f aca="false">AD192-AD207*AD206</f>
        <v>0</v>
      </c>
      <c r="AE208" s="14" t="n">
        <f aca="false">AE192-AE207*AE206</f>
        <v>0</v>
      </c>
      <c r="AF208" s="14" t="n">
        <f aca="false">AF192-AF207*AF206</f>
        <v>0</v>
      </c>
      <c r="AG208" s="14" t="n">
        <f aca="false">AG192-AG207*AG206</f>
        <v>0</v>
      </c>
      <c r="AH208" s="14" t="n">
        <f aca="false">AH192-AH207*AH206</f>
        <v>0</v>
      </c>
      <c r="AI208" s="14" t="n">
        <f aca="false">AI192-AI207*AI206</f>
        <v>0</v>
      </c>
    </row>
    <row r="209" customFormat="false" ht="15" hidden="false" customHeight="false" outlineLevel="0" collapsed="false">
      <c r="B209" s="2" t="s">
        <v>188</v>
      </c>
      <c r="D209" s="14" t="n">
        <f aca="false">D193+D197-D207*(1-D206)</f>
        <v>295797897.530308</v>
      </c>
      <c r="E209" s="14" t="n">
        <f aca="false">E193+E197-E207*(1-E206)</f>
        <v>165340544.321885</v>
      </c>
      <c r="F209" s="14" t="n">
        <f aca="false">F193+F197-F207*(1-F206)</f>
        <v>24074654.7062583</v>
      </c>
      <c r="G209" s="14" t="n">
        <f aca="false">G193+G197-G207*(1-G206)</f>
        <v>24402235.653115</v>
      </c>
      <c r="H209" s="14" t="n">
        <f aca="false">H193+H197-H207*(1-H206)</f>
        <v>150020372.319942</v>
      </c>
      <c r="I209" s="14" t="n">
        <f aca="false">I193+I197-I207*(1-I206)</f>
        <v>150773474.224075</v>
      </c>
      <c r="J209" s="14" t="n">
        <f aca="false">J193+J197-J207*(1-J206)</f>
        <v>151485455.527733</v>
      </c>
      <c r="K209" s="14" t="n">
        <f aca="false">K193+K197-K207*(1-K206)</f>
        <v>152154089.252944</v>
      </c>
      <c r="L209" s="14" t="n">
        <f aca="false">L193+L197-L207*(1-L206)</f>
        <v>152777068.768025</v>
      </c>
      <c r="M209" s="14" t="n">
        <f aca="false">M193+M197-M207*(1-M206)</f>
        <v>215314267.033161</v>
      </c>
      <c r="N209" s="14" t="n">
        <f aca="false">N193+N197-N207*(1-N206)</f>
        <v>217387743.735011</v>
      </c>
      <c r="O209" s="14" t="n">
        <f aca="false">O193+O197-O207*(1-O206)</f>
        <v>219446869.754929</v>
      </c>
      <c r="P209" s="14" t="n">
        <f aca="false">P193+P197-P207*(1-P206)</f>
        <v>221489962.573875</v>
      </c>
      <c r="Q209" s="14" t="n">
        <f aca="false">Q193+Q197-Q207*(1-Q206)</f>
        <v>223515271.134796</v>
      </c>
      <c r="R209" s="14" t="n">
        <f aca="false">R193+R197-R207*(1-R206)</f>
        <v>225520973.599672</v>
      </c>
      <c r="S209" s="14" t="n">
        <f aca="false">S193+S197-S207*(1-S206)</f>
        <v>227505175.0399</v>
      </c>
      <c r="T209" s="14" t="n">
        <f aca="false">T193+T197-T207*(1-T206)</f>
        <v>229465905.058138</v>
      </c>
      <c r="U209" s="14" t="n">
        <f aca="false">U193+U197-U207*(1-U206)</f>
        <v>231401115.339677</v>
      </c>
      <c r="V209" s="14" t="n">
        <f aca="false">V193+V197-V207*(1-V206)</f>
        <v>233308677.131356</v>
      </c>
      <c r="W209" s="14" t="n">
        <f aca="false">W193+W197-W207*(1-W206)</f>
        <v>235186378.64599</v>
      </c>
      <c r="X209" s="14" t="n">
        <f aca="false">X193+X197-X207*(1-X206)</f>
        <v>237031922.390218</v>
      </c>
      <c r="Y209" s="14" t="n">
        <f aca="false">Y193+Y197-Y207*(1-Y206)</f>
        <v>412622697.161585</v>
      </c>
      <c r="Z209" s="14" t="n">
        <f aca="false">Z193+Z197-Z207*(1-Z206)</f>
        <v>415687406.043852</v>
      </c>
      <c r="AA209" s="14" t="n">
        <f aca="false">AA193+AA197-AA207*(1-AA206)</f>
        <v>418683715.47724</v>
      </c>
      <c r="AB209" s="14" t="n">
        <f aca="false">AB193+AB197-AB207*(1-AB206)</f>
        <v>421607015.132108</v>
      </c>
      <c r="AC209" s="14" t="n">
        <f aca="false">AC193+AC197-AC207*(1-AC206)</f>
        <v>424452521.413706</v>
      </c>
      <c r="AD209" s="14" t="n">
        <f aca="false">AD193+AD197-AD207*(1-AD206)</f>
        <v>427215271.97041</v>
      </c>
      <c r="AE209" s="14" t="n">
        <f aca="false">AE193+AE197-AE207*(1-AE206)</f>
        <v>429890120.04146</v>
      </c>
      <c r="AF209" s="14" t="n">
        <f aca="false">AF193+AF197-AF207*(1-AF206)</f>
        <v>432471728.639721</v>
      </c>
      <c r="AG209" s="14" t="n">
        <f aca="false">AG193+AG197-AG207*(1-AG206)</f>
        <v>434954564.564883</v>
      </c>
      <c r="AH209" s="14" t="n">
        <f aca="false">AH193+AH197-AH207*(1-AH206)</f>
        <v>273727595.072076</v>
      </c>
      <c r="AI209" s="14" t="n">
        <f aca="false">AI193+AI197-AI207*(1-AI206)</f>
        <v>276238061.366188</v>
      </c>
    </row>
    <row r="210" customFormat="false" ht="15" hidden="false" customHeight="false" outlineLevel="0" collapsed="false">
      <c r="B210" s="2" t="s">
        <v>189</v>
      </c>
      <c r="D210" s="23" t="n">
        <f aca="false">1/(1+Inputs!$C$39)^(D$180-2026)</f>
        <v>0.930232558139535</v>
      </c>
      <c r="E210" s="23" t="n">
        <f aca="false">1/(1+Inputs!$C$39)^(E$180-2026)</f>
        <v>0.865332612222823</v>
      </c>
      <c r="F210" s="23" t="n">
        <f aca="false">1/(1+Inputs!$C$39)^(F$180-2026)</f>
        <v>0.804960569509603</v>
      </c>
      <c r="G210" s="23" t="n">
        <f aca="false">1/(1+Inputs!$C$39)^(G$180-2026)</f>
        <v>0.748800529776375</v>
      </c>
      <c r="H210" s="23" t="n">
        <f aca="false">1/(1+Inputs!$C$39)^(H$180-2026)</f>
        <v>0.696558632350116</v>
      </c>
      <c r="I210" s="23" t="n">
        <f aca="false">1/(1+Inputs!$C$39)^(I$180-2026)</f>
        <v>0.647961518465224</v>
      </c>
      <c r="J210" s="23" t="n">
        <f aca="false">1/(1+Inputs!$C$39)^(J$180-2026)</f>
        <v>0.602754900897883</v>
      </c>
      <c r="K210" s="23" t="n">
        <f aca="false">1/(1+Inputs!$C$39)^(K$180-2026)</f>
        <v>0.56070223339338</v>
      </c>
      <c r="L210" s="23" t="n">
        <f aca="false">1/(1+Inputs!$C$39)^(L$180-2026)</f>
        <v>0.521583472924074</v>
      </c>
      <c r="M210" s="23" t="n">
        <f aca="false">1/(1+Inputs!$C$39)^(M$180-2026)</f>
        <v>0.485193928301464</v>
      </c>
      <c r="N210" s="23" t="n">
        <f aca="false">1/(1+Inputs!$C$39)^(N$180-2026)</f>
        <v>0.451343189117641</v>
      </c>
      <c r="O210" s="23" t="n">
        <f aca="false">1/(1+Inputs!$C$39)^(O$180-2026)</f>
        <v>0.419854129411759</v>
      </c>
      <c r="P210" s="23" t="n">
        <f aca="false">1/(1+Inputs!$C$39)^(P$180-2026)</f>
        <v>0.390561980848148</v>
      </c>
      <c r="Q210" s="23" t="n">
        <f aca="false">1/(1+Inputs!$C$39)^(Q$180-2026)</f>
        <v>0.363313470556417</v>
      </c>
      <c r="R210" s="23" t="n">
        <f aca="false">1/(1+Inputs!$C$39)^(R$180-2026)</f>
        <v>0.337966019122248</v>
      </c>
      <c r="S210" s="23" t="n">
        <f aca="false">1/(1+Inputs!$C$39)^(S$180-2026)</f>
        <v>0.314386994532324</v>
      </c>
      <c r="T210" s="23" t="n">
        <f aca="false">1/(1+Inputs!$C$39)^(T$180-2026)</f>
        <v>0.292453018169604</v>
      </c>
      <c r="U210" s="23" t="n">
        <f aca="false">1/(1+Inputs!$C$39)^(U$180-2026)</f>
        <v>0.272049319227539</v>
      </c>
      <c r="V210" s="23" t="n">
        <f aca="false">1/(1+Inputs!$C$39)^(V$180-2026)</f>
        <v>0.253069134165152</v>
      </c>
      <c r="W210" s="23" t="n">
        <f aca="false">1/(1+Inputs!$C$39)^(W$180-2026)</f>
        <v>0.235413148060607</v>
      </c>
      <c r="X210" s="23" t="n">
        <f aca="false">1/(1+Inputs!$C$39)^(X$180-2026)</f>
        <v>0.218988974940099</v>
      </c>
      <c r="Y210" s="23" t="n">
        <f aca="false">1/(1+Inputs!$C$39)^(Y$180-2026)</f>
        <v>0.203710674362883</v>
      </c>
      <c r="Z210" s="23" t="n">
        <f aca="false">1/(1+Inputs!$C$39)^(Z$180-2026)</f>
        <v>0.189498301732914</v>
      </c>
      <c r="AA210" s="23" t="n">
        <f aca="false">1/(1+Inputs!$C$39)^(AA$180-2026)</f>
        <v>0.176277489984106</v>
      </c>
      <c r="AB210" s="23" t="n">
        <f aca="false">1/(1+Inputs!$C$39)^(AB$180-2026)</f>
        <v>0.163979060450332</v>
      </c>
      <c r="AC210" s="23" t="n">
        <f aca="false">1/(1+Inputs!$C$39)^(AC$180-2026)</f>
        <v>0.152538660884029</v>
      </c>
      <c r="AD210" s="23" t="n">
        <f aca="false">1/(1+Inputs!$C$39)^(AD$180-2026)</f>
        <v>0.14189642872933</v>
      </c>
      <c r="AE210" s="23" t="n">
        <f aca="false">1/(1+Inputs!$C$39)^(AE$180-2026)</f>
        <v>0.131996677887749</v>
      </c>
      <c r="AF210" s="23" t="n">
        <f aca="false">1/(1+Inputs!$C$39)^(AF$180-2026)</f>
        <v>0.12278760733744</v>
      </c>
      <c r="AG210" s="23" t="n">
        <f aca="false">1/(1+Inputs!$C$39)^(AG$180-2026)</f>
        <v>0.11422103008134</v>
      </c>
      <c r="AH210" s="23" t="n">
        <f aca="false">1/(1+Inputs!$C$39)^(AH$180-2026)</f>
        <v>0.106252121005898</v>
      </c>
      <c r="AI210" s="23" t="n">
        <f aca="false">1/(1+Inputs!$C$39)^(AI$180-2026)</f>
        <v>0.0988391823310676</v>
      </c>
    </row>
    <row r="211" customFormat="false" ht="15" hidden="false" customHeight="false" outlineLevel="0" collapsed="false">
      <c r="B211" s="2" t="s">
        <v>190</v>
      </c>
      <c r="D211" s="23" t="n">
        <f aca="false">1/(1+Inputs!$C$38)^(D$180-2026)</f>
        <v>0.909090909090909</v>
      </c>
      <c r="E211" s="23" t="n">
        <f aca="false">1/(1+Inputs!$C$38)^(E$180-2026)</f>
        <v>0.826446280991735</v>
      </c>
      <c r="F211" s="23" t="n">
        <f aca="false">1/(1+Inputs!$C$38)^(F$180-2026)</f>
        <v>0.751314800901578</v>
      </c>
      <c r="G211" s="23" t="n">
        <f aca="false">1/(1+Inputs!$C$38)^(G$180-2026)</f>
        <v>0.683013455365071</v>
      </c>
      <c r="H211" s="23" t="n">
        <f aca="false">1/(1+Inputs!$C$38)^(H$180-2026)</f>
        <v>0.620921323059155</v>
      </c>
      <c r="I211" s="23" t="n">
        <f aca="false">1/(1+Inputs!$C$38)^(I$180-2026)</f>
        <v>0.564473930053777</v>
      </c>
      <c r="J211" s="23" t="n">
        <f aca="false">1/(1+Inputs!$C$38)^(J$180-2026)</f>
        <v>0.513158118230707</v>
      </c>
      <c r="K211" s="23" t="n">
        <f aca="false">1/(1+Inputs!$C$38)^(K$180-2026)</f>
        <v>0.466507380209733</v>
      </c>
      <c r="L211" s="23" t="n">
        <f aca="false">1/(1+Inputs!$C$38)^(L$180-2026)</f>
        <v>0.424097618372485</v>
      </c>
      <c r="M211" s="23" t="n">
        <f aca="false">1/(1+Inputs!$C$38)^(M$180-2026)</f>
        <v>0.385543289429531</v>
      </c>
      <c r="N211" s="23" t="n">
        <f aca="false">1/(1+Inputs!$C$38)^(N$180-2026)</f>
        <v>0.350493899481392</v>
      </c>
      <c r="O211" s="23" t="n">
        <f aca="false">1/(1+Inputs!$C$38)^(O$180-2026)</f>
        <v>0.318630817710357</v>
      </c>
      <c r="P211" s="23" t="n">
        <f aca="false">1/(1+Inputs!$C$38)^(P$180-2026)</f>
        <v>0.289664379736688</v>
      </c>
      <c r="Q211" s="23" t="n">
        <f aca="false">1/(1+Inputs!$C$38)^(Q$180-2026)</f>
        <v>0.26333125430608</v>
      </c>
      <c r="R211" s="23" t="n">
        <f aca="false">1/(1+Inputs!$C$38)^(R$180-2026)</f>
        <v>0.239392049369163</v>
      </c>
      <c r="S211" s="23" t="n">
        <f aca="false">1/(1+Inputs!$C$38)^(S$180-2026)</f>
        <v>0.217629135790149</v>
      </c>
      <c r="T211" s="23" t="n">
        <f aca="false">1/(1+Inputs!$C$38)^(T$180-2026)</f>
        <v>0.197844668900135</v>
      </c>
      <c r="U211" s="23" t="n">
        <f aca="false">1/(1+Inputs!$C$38)^(U$180-2026)</f>
        <v>0.179858789909214</v>
      </c>
      <c r="V211" s="23" t="n">
        <f aca="false">1/(1+Inputs!$C$38)^(V$180-2026)</f>
        <v>0.163507990826558</v>
      </c>
      <c r="W211" s="23" t="n">
        <f aca="false">1/(1+Inputs!$C$38)^(W$180-2026)</f>
        <v>0.148643628024143</v>
      </c>
      <c r="X211" s="23" t="n">
        <f aca="false">1/(1+Inputs!$C$38)^(X$180-2026)</f>
        <v>0.135130570931039</v>
      </c>
      <c r="Y211" s="23" t="n">
        <f aca="false">1/(1+Inputs!$C$38)^(Y$180-2026)</f>
        <v>0.122845973573672</v>
      </c>
      <c r="Z211" s="23" t="n">
        <f aca="false">1/(1+Inputs!$C$38)^(Z$180-2026)</f>
        <v>0.111678157794247</v>
      </c>
      <c r="AA211" s="23" t="n">
        <f aca="false">1/(1+Inputs!$C$38)^(AA$180-2026)</f>
        <v>0.10152559799477</v>
      </c>
      <c r="AB211" s="23" t="n">
        <f aca="false">1/(1+Inputs!$C$38)^(AB$180-2026)</f>
        <v>0.092295998177064</v>
      </c>
      <c r="AC211" s="23" t="n">
        <f aca="false">1/(1+Inputs!$C$38)^(AC$180-2026)</f>
        <v>0.08390545288824</v>
      </c>
      <c r="AD211" s="23" t="n">
        <f aca="false">1/(1+Inputs!$C$38)^(AD$180-2026)</f>
        <v>0.0762776844438546</v>
      </c>
      <c r="AE211" s="23" t="n">
        <f aca="false">1/(1+Inputs!$C$38)^(AE$180-2026)</f>
        <v>0.0693433494944132</v>
      </c>
      <c r="AF211" s="23" t="n">
        <f aca="false">1/(1+Inputs!$C$38)^(AF$180-2026)</f>
        <v>0.0630394086312848</v>
      </c>
      <c r="AG211" s="23" t="n">
        <f aca="false">1/(1+Inputs!$C$38)^(AG$180-2026)</f>
        <v>0.057308553301168</v>
      </c>
      <c r="AH211" s="23" t="n">
        <f aca="false">1/(1+Inputs!$C$38)^(AH$180-2026)</f>
        <v>0.0520986848192436</v>
      </c>
      <c r="AI211" s="23" t="n">
        <f aca="false">1/(1+Inputs!$C$38)^(AI$180-2026)</f>
        <v>0.0473624407447669</v>
      </c>
    </row>
    <row r="212" customFormat="false" ht="15" hidden="false" customHeight="false" outlineLevel="0" collapsed="false">
      <c r="B212" s="2" t="s">
        <v>191</v>
      </c>
      <c r="C212" s="14" t="n">
        <f aca="false">-Inputs!$C$40</f>
        <v>-4400000000</v>
      </c>
      <c r="D212" s="14" t="n">
        <f aca="false">D205</f>
        <v>295797897.530308</v>
      </c>
      <c r="E212" s="14" t="n">
        <f aca="false">E205</f>
        <v>532396492.968566</v>
      </c>
      <c r="F212" s="14" t="n">
        <f aca="false">F205</f>
        <v>281880834.824209</v>
      </c>
      <c r="G212" s="14" t="n">
        <f aca="false">G205</f>
        <v>287240416.674014</v>
      </c>
      <c r="H212" s="14" t="n">
        <f aca="false">H205</f>
        <v>507195866.09323</v>
      </c>
      <c r="I212" s="14" t="n">
        <f aca="false">I205</f>
        <v>513457360.336254</v>
      </c>
      <c r="J212" s="14" t="n">
        <f aca="false">J205</f>
        <v>519747023.887168</v>
      </c>
      <c r="K212" s="14" t="n">
        <f aca="false">K205</f>
        <v>526062993.617705</v>
      </c>
      <c r="L212" s="14" t="n">
        <f aca="false">L205</f>
        <v>532403308.474172</v>
      </c>
      <c r="M212" s="14" t="n">
        <f aca="false">M205</f>
        <v>645811303.426457</v>
      </c>
      <c r="N212" s="14" t="n">
        <f aca="false">N205</f>
        <v>654870151.124791</v>
      </c>
      <c r="O212" s="14" t="n">
        <f aca="false">O205</f>
        <v>664013741.317837</v>
      </c>
      <c r="P212" s="14" t="n">
        <f aca="false">P205</f>
        <v>673241357.994007</v>
      </c>
      <c r="Q212" s="14" t="n">
        <f aca="false">Q205</f>
        <v>682552210.549946</v>
      </c>
      <c r="R212" s="14" t="n">
        <f aca="false">R205</f>
        <v>691945430.791905</v>
      </c>
      <c r="S212" s="14" t="n">
        <f aca="false">S205</f>
        <v>701420069.839477</v>
      </c>
      <c r="T212" s="14" t="n">
        <f aca="false">T205</f>
        <v>710975094.928794</v>
      </c>
      <c r="U212" s="14" t="n">
        <f aca="false">U205</f>
        <v>720609386.112211</v>
      </c>
      <c r="V212" s="14" t="n">
        <f aca="false">V205</f>
        <v>730321732.851417</v>
      </c>
      <c r="W212" s="14" t="n">
        <f aca="false">W205</f>
        <v>740110830.500831</v>
      </c>
      <c r="X212" s="14" t="n">
        <f aca="false">X205</f>
        <v>749975276.678043</v>
      </c>
      <c r="Y212" s="14" t="n">
        <f aca="false">Y205</f>
        <v>412622697.161585</v>
      </c>
      <c r="Z212" s="14" t="n">
        <f aca="false">Z205</f>
        <v>415687406.043852</v>
      </c>
      <c r="AA212" s="14" t="n">
        <f aca="false">AA205</f>
        <v>418683715.47724</v>
      </c>
      <c r="AB212" s="14" t="n">
        <f aca="false">AB205</f>
        <v>421607015.132108</v>
      </c>
      <c r="AC212" s="14" t="n">
        <f aca="false">AC205</f>
        <v>424452521.413706</v>
      </c>
      <c r="AD212" s="14" t="n">
        <f aca="false">AD205</f>
        <v>427215271.97041</v>
      </c>
      <c r="AE212" s="14" t="n">
        <f aca="false">AE205</f>
        <v>429890120.04146</v>
      </c>
      <c r="AF212" s="14" t="n">
        <f aca="false">AF205</f>
        <v>432471728.639721</v>
      </c>
      <c r="AG212" s="14" t="n">
        <f aca="false">AG205</f>
        <v>434954564.564883</v>
      </c>
      <c r="AH212" s="14" t="n">
        <f aca="false">AH205</f>
        <v>273727595.072076</v>
      </c>
      <c r="AI212" s="14" t="n">
        <f aca="false">AI205</f>
        <v>276238061.366188</v>
      </c>
    </row>
    <row r="214" customFormat="false" ht="15" hidden="false" customHeight="false" outlineLevel="0" collapsed="false">
      <c r="B214" s="3" t="s">
        <v>192</v>
      </c>
      <c r="D214" s="24" t="n">
        <f aca="false">SUMPRODUCT(D208:AI208,D210:AI210)+SUMPRODUCT(D209:AI209,D211:AI211)</f>
        <v>5545045461.38216</v>
      </c>
    </row>
    <row r="215" customFormat="false" ht="15" hidden="false" customHeight="false" outlineLevel="0" collapsed="false">
      <c r="B215" s="3" t="s">
        <v>193</v>
      </c>
      <c r="D215" s="25" t="n">
        <f aca="false">IFERROR(IRR(C212:AI212),IFERROR(IRR(C212:AI212,-0.2),"n.m."))</f>
        <v>0.109448748018697</v>
      </c>
    </row>
    <row r="216" customFormat="false" ht="15" hidden="false" customHeight="false" outlineLevel="0" collapsed="false">
      <c r="B216" s="2" t="s">
        <v>194</v>
      </c>
      <c r="D216" s="14" t="n">
        <f aca="false">SUMPRODUCT(D205:AI205,D211:AI211)</f>
        <v>4799808536.67819</v>
      </c>
    </row>
    <row r="219" customFormat="false" ht="15" hidden="false" customHeight="false" outlineLevel="0" collapsed="false">
      <c r="B219" s="3" t="s">
        <v>199</v>
      </c>
    </row>
    <row r="220" customFormat="false" ht="15" hidden="false" customHeight="false" outlineLevel="0" collapsed="false">
      <c r="B220" s="2" t="s">
        <v>160</v>
      </c>
      <c r="D220" s="6" t="n">
        <v>0</v>
      </c>
      <c r="E220" s="6" t="n">
        <v>1</v>
      </c>
      <c r="F220" s="6" t="n">
        <v>0</v>
      </c>
      <c r="G220" s="6" t="n">
        <v>0</v>
      </c>
    </row>
    <row r="221" customFormat="false" ht="15" hidden="false" customHeight="false" outlineLevel="0" collapsed="false">
      <c r="B221" s="2" t="s">
        <v>161</v>
      </c>
      <c r="D221" s="15" t="n">
        <f aca="false">IF($D$220=1,Inputs!$C$10,Inputs!$C$8)</f>
        <v>2036</v>
      </c>
      <c r="E221" s="15" t="n">
        <f aca="false">IF($D$220=1,Inputs!$C$11,Inputs!$C$9)</f>
        <v>2038</v>
      </c>
      <c r="F221" s="15" t="n">
        <f aca="false">MAX(D221:E221)</f>
        <v>2038</v>
      </c>
    </row>
    <row r="223" customFormat="false" ht="15" hidden="false" customHeight="false" outlineLevel="0" collapsed="false">
      <c r="B223" s="2" t="s">
        <v>149</v>
      </c>
      <c r="C223" s="15" t="n">
        <v>2026</v>
      </c>
      <c r="D223" s="15" t="n">
        <v>2027</v>
      </c>
      <c r="E223" s="15" t="n">
        <v>2028</v>
      </c>
      <c r="F223" s="15" t="n">
        <v>2029</v>
      </c>
      <c r="G223" s="15" t="n">
        <v>2030</v>
      </c>
      <c r="H223" s="15" t="n">
        <v>2031</v>
      </c>
      <c r="I223" s="15" t="n">
        <v>2032</v>
      </c>
      <c r="J223" s="15" t="n">
        <v>2033</v>
      </c>
      <c r="K223" s="15" t="n">
        <v>2034</v>
      </c>
      <c r="L223" s="15" t="n">
        <v>2035</v>
      </c>
      <c r="M223" s="15" t="n">
        <v>2036</v>
      </c>
      <c r="N223" s="15" t="n">
        <v>2037</v>
      </c>
      <c r="O223" s="15" t="n">
        <v>2038</v>
      </c>
      <c r="P223" s="15" t="n">
        <v>2039</v>
      </c>
      <c r="Q223" s="15" t="n">
        <v>2040</v>
      </c>
      <c r="R223" s="15" t="n">
        <v>2041</v>
      </c>
      <c r="S223" s="15" t="n">
        <v>2042</v>
      </c>
      <c r="T223" s="15" t="n">
        <v>2043</v>
      </c>
      <c r="U223" s="15" t="n">
        <v>2044</v>
      </c>
      <c r="V223" s="15" t="n">
        <v>2045</v>
      </c>
      <c r="W223" s="15" t="n">
        <v>2046</v>
      </c>
      <c r="X223" s="15" t="n">
        <v>2047</v>
      </c>
      <c r="Y223" s="15" t="n">
        <v>2048</v>
      </c>
      <c r="Z223" s="15" t="n">
        <v>2049</v>
      </c>
      <c r="AA223" s="15" t="n">
        <v>2050</v>
      </c>
      <c r="AB223" s="15" t="n">
        <v>2051</v>
      </c>
      <c r="AC223" s="15" t="n">
        <v>2052</v>
      </c>
      <c r="AD223" s="15" t="n">
        <v>2053</v>
      </c>
      <c r="AE223" s="15" t="n">
        <v>2054</v>
      </c>
      <c r="AF223" s="15" t="n">
        <v>2055</v>
      </c>
      <c r="AG223" s="15" t="n">
        <v>2056</v>
      </c>
      <c r="AH223" s="15" t="n">
        <v>2057</v>
      </c>
      <c r="AI223" s="15" t="n">
        <v>2058</v>
      </c>
    </row>
    <row r="224" customFormat="false" ht="15" hidden="false" customHeight="false" outlineLevel="0" collapsed="false">
      <c r="B224" s="2" t="s">
        <v>162</v>
      </c>
      <c r="D224" s="14" t="n">
        <f aca="false">IF(D$223&lt;=$D$221,1,0)</f>
        <v>1</v>
      </c>
      <c r="E224" s="14" t="n">
        <f aca="false">IF(E$223&lt;=$D$221,1,0)</f>
        <v>1</v>
      </c>
      <c r="F224" s="14" t="n">
        <f aca="false">IF(F$223&lt;=$D$221,1,0)</f>
        <v>1</v>
      </c>
      <c r="G224" s="14" t="n">
        <f aca="false">IF(G$223&lt;=$D$221,1,0)</f>
        <v>1</v>
      </c>
      <c r="H224" s="14" t="n">
        <f aca="false">IF(H$223&lt;=$D$221,1,0)</f>
        <v>1</v>
      </c>
      <c r="I224" s="14" t="n">
        <f aca="false">IF(I$223&lt;=$D$221,1,0)</f>
        <v>1</v>
      </c>
      <c r="J224" s="14" t="n">
        <f aca="false">IF(J$223&lt;=$D$221,1,0)</f>
        <v>1</v>
      </c>
      <c r="K224" s="14" t="n">
        <f aca="false">IF(K$223&lt;=$D$221,1,0)</f>
        <v>1</v>
      </c>
      <c r="L224" s="14" t="n">
        <f aca="false">IF(L$223&lt;=$D$221,1,0)</f>
        <v>1</v>
      </c>
      <c r="M224" s="14" t="n">
        <f aca="false">IF(M$223&lt;=$D$221,1,0)</f>
        <v>1</v>
      </c>
      <c r="N224" s="14" t="n">
        <f aca="false">IF(N$223&lt;=$D$221,1,0)</f>
        <v>0</v>
      </c>
      <c r="O224" s="14" t="n">
        <f aca="false">IF(O$223&lt;=$D$221,1,0)</f>
        <v>0</v>
      </c>
      <c r="P224" s="14" t="n">
        <f aca="false">IF(P$223&lt;=$D$221,1,0)</f>
        <v>0</v>
      </c>
      <c r="Q224" s="14" t="n">
        <f aca="false">IF(Q$223&lt;=$D$221,1,0)</f>
        <v>0</v>
      </c>
      <c r="R224" s="14" t="n">
        <f aca="false">IF(R$223&lt;=$D$221,1,0)</f>
        <v>0</v>
      </c>
      <c r="S224" s="14" t="n">
        <f aca="false">IF(S$223&lt;=$D$221,1,0)</f>
        <v>0</v>
      </c>
      <c r="T224" s="14" t="n">
        <f aca="false">IF(T$223&lt;=$D$221,1,0)</f>
        <v>0</v>
      </c>
      <c r="U224" s="14" t="n">
        <f aca="false">IF(U$223&lt;=$D$221,1,0)</f>
        <v>0</v>
      </c>
      <c r="V224" s="14" t="n">
        <f aca="false">IF(V$223&lt;=$D$221,1,0)</f>
        <v>0</v>
      </c>
      <c r="W224" s="14" t="n">
        <f aca="false">IF(W$223&lt;=$D$221,1,0)</f>
        <v>0</v>
      </c>
      <c r="X224" s="14" t="n">
        <f aca="false">IF(X$223&lt;=$D$221,1,0)</f>
        <v>0</v>
      </c>
      <c r="Y224" s="14" t="n">
        <f aca="false">IF(Y$223&lt;=$D$221,1,0)</f>
        <v>0</v>
      </c>
      <c r="Z224" s="14" t="n">
        <f aca="false">IF(Z$223&lt;=$D$221,1,0)</f>
        <v>0</v>
      </c>
      <c r="AA224" s="14" t="n">
        <f aca="false">IF(AA$223&lt;=$D$221,1,0)</f>
        <v>0</v>
      </c>
      <c r="AB224" s="14" t="n">
        <f aca="false">IF(AB$223&lt;=$D$221,1,0)</f>
        <v>0</v>
      </c>
      <c r="AC224" s="14" t="n">
        <f aca="false">IF(AC$223&lt;=$D$221,1,0)</f>
        <v>0</v>
      </c>
      <c r="AD224" s="14" t="n">
        <f aca="false">IF(AD$223&lt;=$D$221,1,0)</f>
        <v>0</v>
      </c>
      <c r="AE224" s="14" t="n">
        <f aca="false">IF(AE$223&lt;=$D$221,1,0)</f>
        <v>0</v>
      </c>
      <c r="AF224" s="14" t="n">
        <f aca="false">IF(AF$223&lt;=$D$221,1,0)</f>
        <v>0</v>
      </c>
      <c r="AG224" s="14" t="n">
        <f aca="false">IF(AG$223&lt;=$D$221,1,0)</f>
        <v>0</v>
      </c>
      <c r="AH224" s="14" t="n">
        <f aca="false">IF(AH$223&lt;=$D$221,1,0)</f>
        <v>0</v>
      </c>
      <c r="AI224" s="14" t="n">
        <f aca="false">IF(AI$223&lt;=$D$221,1,0)</f>
        <v>0</v>
      </c>
    </row>
    <row r="225" customFormat="false" ht="15" hidden="false" customHeight="false" outlineLevel="0" collapsed="false">
      <c r="B225" s="2" t="s">
        <v>163</v>
      </c>
      <c r="D225" s="14" t="n">
        <f aca="false">IF(D$223&lt;=$E$221,1,0)</f>
        <v>1</v>
      </c>
      <c r="E225" s="14" t="n">
        <f aca="false">IF(E$223&lt;=$E$221,1,0)</f>
        <v>1</v>
      </c>
      <c r="F225" s="14" t="n">
        <f aca="false">IF(F$223&lt;=$E$221,1,0)</f>
        <v>1</v>
      </c>
      <c r="G225" s="14" t="n">
        <f aca="false">IF(G$223&lt;=$E$221,1,0)</f>
        <v>1</v>
      </c>
      <c r="H225" s="14" t="n">
        <f aca="false">IF(H$223&lt;=$E$221,1,0)</f>
        <v>1</v>
      </c>
      <c r="I225" s="14" t="n">
        <f aca="false">IF(I$223&lt;=$E$221,1,0)</f>
        <v>1</v>
      </c>
      <c r="J225" s="14" t="n">
        <f aca="false">IF(J$223&lt;=$E$221,1,0)</f>
        <v>1</v>
      </c>
      <c r="K225" s="14" t="n">
        <f aca="false">IF(K$223&lt;=$E$221,1,0)</f>
        <v>1</v>
      </c>
      <c r="L225" s="14" t="n">
        <f aca="false">IF(L$223&lt;=$E$221,1,0)</f>
        <v>1</v>
      </c>
      <c r="M225" s="14" t="n">
        <f aca="false">IF(M$223&lt;=$E$221,1,0)</f>
        <v>1</v>
      </c>
      <c r="N225" s="14" t="n">
        <f aca="false">IF(N$223&lt;=$E$221,1,0)</f>
        <v>1</v>
      </c>
      <c r="O225" s="14" t="n">
        <f aca="false">IF(O$223&lt;=$E$221,1,0)</f>
        <v>1</v>
      </c>
      <c r="P225" s="14" t="n">
        <f aca="false">IF(P$223&lt;=$E$221,1,0)</f>
        <v>0</v>
      </c>
      <c r="Q225" s="14" t="n">
        <f aca="false">IF(Q$223&lt;=$E$221,1,0)</f>
        <v>0</v>
      </c>
      <c r="R225" s="14" t="n">
        <f aca="false">IF(R$223&lt;=$E$221,1,0)</f>
        <v>0</v>
      </c>
      <c r="S225" s="14" t="n">
        <f aca="false">IF(S$223&lt;=$E$221,1,0)</f>
        <v>0</v>
      </c>
      <c r="T225" s="14" t="n">
        <f aca="false">IF(T$223&lt;=$E$221,1,0)</f>
        <v>0</v>
      </c>
      <c r="U225" s="14" t="n">
        <f aca="false">IF(U$223&lt;=$E$221,1,0)</f>
        <v>0</v>
      </c>
      <c r="V225" s="14" t="n">
        <f aca="false">IF(V$223&lt;=$E$221,1,0)</f>
        <v>0</v>
      </c>
      <c r="W225" s="14" t="n">
        <f aca="false">IF(W$223&lt;=$E$221,1,0)</f>
        <v>0</v>
      </c>
      <c r="X225" s="14" t="n">
        <f aca="false">IF(X$223&lt;=$E$221,1,0)</f>
        <v>0</v>
      </c>
      <c r="Y225" s="14" t="n">
        <f aca="false">IF(Y$223&lt;=$E$221,1,0)</f>
        <v>0</v>
      </c>
      <c r="Z225" s="14" t="n">
        <f aca="false">IF(Z$223&lt;=$E$221,1,0)</f>
        <v>0</v>
      </c>
      <c r="AA225" s="14" t="n">
        <f aca="false">IF(AA$223&lt;=$E$221,1,0)</f>
        <v>0</v>
      </c>
      <c r="AB225" s="14" t="n">
        <f aca="false">IF(AB$223&lt;=$E$221,1,0)</f>
        <v>0</v>
      </c>
      <c r="AC225" s="14" t="n">
        <f aca="false">IF(AC$223&lt;=$E$221,1,0)</f>
        <v>0</v>
      </c>
      <c r="AD225" s="14" t="n">
        <f aca="false">IF(AD$223&lt;=$E$221,1,0)</f>
        <v>0</v>
      </c>
      <c r="AE225" s="14" t="n">
        <f aca="false">IF(AE$223&lt;=$E$221,1,0)</f>
        <v>0</v>
      </c>
      <c r="AF225" s="14" t="n">
        <f aca="false">IF(AF$223&lt;=$E$221,1,0)</f>
        <v>0</v>
      </c>
      <c r="AG225" s="14" t="n">
        <f aca="false">IF(AG$223&lt;=$E$221,1,0)</f>
        <v>0</v>
      </c>
      <c r="AH225" s="14" t="n">
        <f aca="false">IF(AH$223&lt;=$E$221,1,0)</f>
        <v>0</v>
      </c>
      <c r="AI225" s="14" t="n">
        <f aca="false">IF(AI$223&lt;=$E$221,1,0)</f>
        <v>0</v>
      </c>
    </row>
    <row r="226" customFormat="false" ht="15" hidden="false" customHeight="false" outlineLevel="0" collapsed="false">
      <c r="B226" s="2" t="s">
        <v>164</v>
      </c>
      <c r="D226" s="14" t="n">
        <f aca="false">D224+D225</f>
        <v>2</v>
      </c>
      <c r="E226" s="14" t="n">
        <f aca="false">E224+E225</f>
        <v>2</v>
      </c>
      <c r="F226" s="14" t="n">
        <f aca="false">F224+F225</f>
        <v>2</v>
      </c>
      <c r="G226" s="14" t="n">
        <f aca="false">G224+G225</f>
        <v>2</v>
      </c>
      <c r="H226" s="14" t="n">
        <f aca="false">H224+H225</f>
        <v>2</v>
      </c>
      <c r="I226" s="14" t="n">
        <f aca="false">I224+I225</f>
        <v>2</v>
      </c>
      <c r="J226" s="14" t="n">
        <f aca="false">J224+J225</f>
        <v>2</v>
      </c>
      <c r="K226" s="14" t="n">
        <f aca="false">K224+K225</f>
        <v>2</v>
      </c>
      <c r="L226" s="14" t="n">
        <f aca="false">L224+L225</f>
        <v>2</v>
      </c>
      <c r="M226" s="14" t="n">
        <f aca="false">M224+M225</f>
        <v>2</v>
      </c>
      <c r="N226" s="14" t="n">
        <f aca="false">N224+N225</f>
        <v>1</v>
      </c>
      <c r="O226" s="14" t="n">
        <f aca="false">O224+O225</f>
        <v>1</v>
      </c>
      <c r="P226" s="14" t="n">
        <f aca="false">P224+P225</f>
        <v>0</v>
      </c>
      <c r="Q226" s="14" t="n">
        <f aca="false">Q224+Q225</f>
        <v>0</v>
      </c>
      <c r="R226" s="14" t="n">
        <f aca="false">R224+R225</f>
        <v>0</v>
      </c>
      <c r="S226" s="14" t="n">
        <f aca="false">S224+S225</f>
        <v>0</v>
      </c>
      <c r="T226" s="14" t="n">
        <f aca="false">T224+T225</f>
        <v>0</v>
      </c>
      <c r="U226" s="14" t="n">
        <f aca="false">U224+U225</f>
        <v>0</v>
      </c>
      <c r="V226" s="14" t="n">
        <f aca="false">V224+V225</f>
        <v>0</v>
      </c>
      <c r="W226" s="14" t="n">
        <f aca="false">W224+W225</f>
        <v>0</v>
      </c>
      <c r="X226" s="14" t="n">
        <f aca="false">X224+X225</f>
        <v>0</v>
      </c>
      <c r="Y226" s="14" t="n">
        <f aca="false">Y224+Y225</f>
        <v>0</v>
      </c>
      <c r="Z226" s="14" t="n">
        <f aca="false">Z224+Z225</f>
        <v>0</v>
      </c>
      <c r="AA226" s="14" t="n">
        <f aca="false">AA224+AA225</f>
        <v>0</v>
      </c>
      <c r="AB226" s="14" t="n">
        <f aca="false">AB224+AB225</f>
        <v>0</v>
      </c>
      <c r="AC226" s="14" t="n">
        <f aca="false">AC224+AC225</f>
        <v>0</v>
      </c>
      <c r="AD226" s="14" t="n">
        <f aca="false">AD224+AD225</f>
        <v>0</v>
      </c>
      <c r="AE226" s="14" t="n">
        <f aca="false">AE224+AE225</f>
        <v>0</v>
      </c>
      <c r="AF226" s="14" t="n">
        <f aca="false">AF224+AF225</f>
        <v>0</v>
      </c>
      <c r="AG226" s="14" t="n">
        <f aca="false">AG224+AG225</f>
        <v>0</v>
      </c>
      <c r="AH226" s="14" t="n">
        <f aca="false">AH224+AH225</f>
        <v>0</v>
      </c>
      <c r="AI226" s="14" t="n">
        <f aca="false">AI224+AI225</f>
        <v>0</v>
      </c>
    </row>
    <row r="227" customFormat="false" ht="15" hidden="false" customHeight="false" outlineLevel="0" collapsed="false">
      <c r="B227" s="2" t="s">
        <v>165</v>
      </c>
      <c r="D227" s="14" t="n">
        <f aca="false">IF(AND($F$220=1,D$223&gt;=Inputs!$C$48),1,0)</f>
        <v>0</v>
      </c>
      <c r="E227" s="14" t="n">
        <f aca="false">IF(AND($F$220=1,E$223&gt;=Inputs!$C$48),1,0)</f>
        <v>0</v>
      </c>
      <c r="F227" s="14" t="n">
        <f aca="false">IF(AND($F$220=1,F$223&gt;=Inputs!$C$48),1,0)</f>
        <v>0</v>
      </c>
      <c r="G227" s="14" t="n">
        <f aca="false">IF(AND($F$220=1,G$223&gt;=Inputs!$C$48),1,0)</f>
        <v>0</v>
      </c>
      <c r="H227" s="14" t="n">
        <f aca="false">IF(AND($F$220=1,H$223&gt;=Inputs!$C$48),1,0)</f>
        <v>0</v>
      </c>
      <c r="I227" s="14" t="n">
        <f aca="false">IF(AND($F$220=1,I$223&gt;=Inputs!$C$48),1,0)</f>
        <v>0</v>
      </c>
      <c r="J227" s="14" t="n">
        <f aca="false">IF(AND($F$220=1,J$223&gt;=Inputs!$C$48),1,0)</f>
        <v>0</v>
      </c>
      <c r="K227" s="14" t="n">
        <f aca="false">IF(AND($F$220=1,K$223&gt;=Inputs!$C$48),1,0)</f>
        <v>0</v>
      </c>
      <c r="L227" s="14" t="n">
        <f aca="false">IF(AND($F$220=1,L$223&gt;=Inputs!$C$48),1,0)</f>
        <v>0</v>
      </c>
      <c r="M227" s="14" t="n">
        <f aca="false">IF(AND($F$220=1,M$223&gt;=Inputs!$C$48),1,0)</f>
        <v>0</v>
      </c>
      <c r="N227" s="14" t="n">
        <f aca="false">IF(AND($F$220=1,N$223&gt;=Inputs!$C$48),1,0)</f>
        <v>0</v>
      </c>
      <c r="O227" s="14" t="n">
        <f aca="false">IF(AND($F$220=1,O$223&gt;=Inputs!$C$48),1,0)</f>
        <v>0</v>
      </c>
      <c r="P227" s="14" t="n">
        <f aca="false">IF(AND($F$220=1,P$223&gt;=Inputs!$C$48),1,0)</f>
        <v>0</v>
      </c>
      <c r="Q227" s="14" t="n">
        <f aca="false">IF(AND($F$220=1,Q$223&gt;=Inputs!$C$48),1,0)</f>
        <v>0</v>
      </c>
      <c r="R227" s="14" t="n">
        <f aca="false">IF(AND($F$220=1,R$223&gt;=Inputs!$C$48),1,0)</f>
        <v>0</v>
      </c>
      <c r="S227" s="14" t="n">
        <f aca="false">IF(AND($F$220=1,S$223&gt;=Inputs!$C$48),1,0)</f>
        <v>0</v>
      </c>
      <c r="T227" s="14" t="n">
        <f aca="false">IF(AND($F$220=1,T$223&gt;=Inputs!$C$48),1,0)</f>
        <v>0</v>
      </c>
      <c r="U227" s="14" t="n">
        <f aca="false">IF(AND($F$220=1,U$223&gt;=Inputs!$C$48),1,0)</f>
        <v>0</v>
      </c>
      <c r="V227" s="14" t="n">
        <f aca="false">IF(AND($F$220=1,V$223&gt;=Inputs!$C$48),1,0)</f>
        <v>0</v>
      </c>
      <c r="W227" s="14" t="n">
        <f aca="false">IF(AND($F$220=1,W$223&gt;=Inputs!$C$48),1,0)</f>
        <v>0</v>
      </c>
      <c r="X227" s="14" t="n">
        <f aca="false">IF(AND($F$220=1,X$223&gt;=Inputs!$C$48),1,0)</f>
        <v>0</v>
      </c>
      <c r="Y227" s="14" t="n">
        <f aca="false">IF(AND($F$220=1,Y$223&gt;=Inputs!$C$48),1,0)</f>
        <v>0</v>
      </c>
      <c r="Z227" s="14" t="n">
        <f aca="false">IF(AND($F$220=1,Z$223&gt;=Inputs!$C$48),1,0)</f>
        <v>0</v>
      </c>
      <c r="AA227" s="14" t="n">
        <f aca="false">IF(AND($F$220=1,AA$223&gt;=Inputs!$C$48),1,0)</f>
        <v>0</v>
      </c>
      <c r="AB227" s="14" t="n">
        <f aca="false">IF(AND($F$220=1,AB$223&gt;=Inputs!$C$48),1,0)</f>
        <v>0</v>
      </c>
      <c r="AC227" s="14" t="n">
        <f aca="false">IF(AND($F$220=1,AC$223&gt;=Inputs!$C$48),1,0)</f>
        <v>0</v>
      </c>
      <c r="AD227" s="14" t="n">
        <f aca="false">IF(AND($F$220=1,AD$223&gt;=Inputs!$C$48),1,0)</f>
        <v>0</v>
      </c>
      <c r="AE227" s="14" t="n">
        <f aca="false">IF(AND($F$220=1,AE$223&gt;=Inputs!$C$48),1,0)</f>
        <v>0</v>
      </c>
      <c r="AF227" s="14" t="n">
        <f aca="false">IF(AND($F$220=1,AF$223&gt;=Inputs!$C$48),1,0)</f>
        <v>0</v>
      </c>
      <c r="AG227" s="14" t="n">
        <f aca="false">IF(AND($F$220=1,AG$223&gt;=Inputs!$C$48),1,0)</f>
        <v>0</v>
      </c>
      <c r="AH227" s="14" t="n">
        <f aca="false">IF(AND($F$220=1,AH$223&gt;=Inputs!$C$48),1,0)</f>
        <v>0</v>
      </c>
      <c r="AI227" s="14" t="n">
        <f aca="false">IF(AND($F$220=1,AI$223&gt;=Inputs!$C$48),1,0)</f>
        <v>0</v>
      </c>
    </row>
    <row r="228" customFormat="false" ht="15" hidden="false" customHeight="false" outlineLevel="0" collapsed="false">
      <c r="B228" s="2" t="s">
        <v>93</v>
      </c>
      <c r="D228" s="21" t="n">
        <f aca="false">D226*Inputs!$C$6*(1+Inputs!$C$44*D227)</f>
        <v>2240</v>
      </c>
      <c r="E228" s="21" t="n">
        <f aca="false">E226*Inputs!$C$6*(1+Inputs!$C$44*E227)</f>
        <v>2240</v>
      </c>
      <c r="F228" s="21" t="n">
        <f aca="false">F226*Inputs!$C$6*(1+Inputs!$C$44*F227)</f>
        <v>2240</v>
      </c>
      <c r="G228" s="21" t="n">
        <f aca="false">G226*Inputs!$C$6*(1+Inputs!$C$44*G227)</f>
        <v>2240</v>
      </c>
      <c r="H228" s="21" t="n">
        <f aca="false">H226*Inputs!$C$6*(1+Inputs!$C$44*H227)</f>
        <v>2240</v>
      </c>
      <c r="I228" s="21" t="n">
        <f aca="false">I226*Inputs!$C$6*(1+Inputs!$C$44*I227)</f>
        <v>2240</v>
      </c>
      <c r="J228" s="21" t="n">
        <f aca="false">J226*Inputs!$C$6*(1+Inputs!$C$44*J227)</f>
        <v>2240</v>
      </c>
      <c r="K228" s="21" t="n">
        <f aca="false">K226*Inputs!$C$6*(1+Inputs!$C$44*K227)</f>
        <v>2240</v>
      </c>
      <c r="L228" s="21" t="n">
        <f aca="false">L226*Inputs!$C$6*(1+Inputs!$C$44*L227)</f>
        <v>2240</v>
      </c>
      <c r="M228" s="21" t="n">
        <f aca="false">M226*Inputs!$C$6*(1+Inputs!$C$44*M227)</f>
        <v>2240</v>
      </c>
      <c r="N228" s="21" t="n">
        <f aca="false">N226*Inputs!$C$6*(1+Inputs!$C$44*N227)</f>
        <v>1120</v>
      </c>
      <c r="O228" s="21" t="n">
        <f aca="false">O226*Inputs!$C$6*(1+Inputs!$C$44*O227)</f>
        <v>1120</v>
      </c>
      <c r="P228" s="21" t="n">
        <f aca="false">P226*Inputs!$C$6*(1+Inputs!$C$44*P227)</f>
        <v>0</v>
      </c>
      <c r="Q228" s="21" t="n">
        <f aca="false">Q226*Inputs!$C$6*(1+Inputs!$C$44*Q227)</f>
        <v>0</v>
      </c>
      <c r="R228" s="21" t="n">
        <f aca="false">R226*Inputs!$C$6*(1+Inputs!$C$44*R227)</f>
        <v>0</v>
      </c>
      <c r="S228" s="21" t="n">
        <f aca="false">S226*Inputs!$C$6*(1+Inputs!$C$44*S227)</f>
        <v>0</v>
      </c>
      <c r="T228" s="21" t="n">
        <f aca="false">T226*Inputs!$C$6*(1+Inputs!$C$44*T227)</f>
        <v>0</v>
      </c>
      <c r="U228" s="21" t="n">
        <f aca="false">U226*Inputs!$C$6*(1+Inputs!$C$44*U227)</f>
        <v>0</v>
      </c>
      <c r="V228" s="21" t="n">
        <f aca="false">V226*Inputs!$C$6*(1+Inputs!$C$44*V227)</f>
        <v>0</v>
      </c>
      <c r="W228" s="21" t="n">
        <f aca="false">W226*Inputs!$C$6*(1+Inputs!$C$44*W227)</f>
        <v>0</v>
      </c>
      <c r="X228" s="21" t="n">
        <f aca="false">X226*Inputs!$C$6*(1+Inputs!$C$44*X227)</f>
        <v>0</v>
      </c>
      <c r="Y228" s="21" t="n">
        <f aca="false">Y226*Inputs!$C$6*(1+Inputs!$C$44*Y227)</f>
        <v>0</v>
      </c>
      <c r="Z228" s="21" t="n">
        <f aca="false">Z226*Inputs!$C$6*(1+Inputs!$C$44*Z227)</f>
        <v>0</v>
      </c>
      <c r="AA228" s="21" t="n">
        <f aca="false">AA226*Inputs!$C$6*(1+Inputs!$C$44*AA227)</f>
        <v>0</v>
      </c>
      <c r="AB228" s="21" t="n">
        <f aca="false">AB226*Inputs!$C$6*(1+Inputs!$C$44*AB227)</f>
        <v>0</v>
      </c>
      <c r="AC228" s="21" t="n">
        <f aca="false">AC226*Inputs!$C$6*(1+Inputs!$C$44*AC227)</f>
        <v>0</v>
      </c>
      <c r="AD228" s="21" t="n">
        <f aca="false">AD226*Inputs!$C$6*(1+Inputs!$C$44*AD227)</f>
        <v>0</v>
      </c>
      <c r="AE228" s="21" t="n">
        <f aca="false">AE226*Inputs!$C$6*(1+Inputs!$C$44*AE227)</f>
        <v>0</v>
      </c>
      <c r="AF228" s="21" t="n">
        <f aca="false">AF226*Inputs!$C$6*(1+Inputs!$C$44*AF227)</f>
        <v>0</v>
      </c>
      <c r="AG228" s="21" t="n">
        <f aca="false">AG226*Inputs!$C$6*(1+Inputs!$C$44*AG227)</f>
        <v>0</v>
      </c>
      <c r="AH228" s="21" t="n">
        <f aca="false">AH226*Inputs!$C$6*(1+Inputs!$C$44*AH227)</f>
        <v>0</v>
      </c>
      <c r="AI228" s="21" t="n">
        <f aca="false">AI226*Inputs!$C$6*(1+Inputs!$C$44*AI227)</f>
        <v>0</v>
      </c>
    </row>
    <row r="229" customFormat="false" ht="15" hidden="false" customHeight="false" outlineLevel="0" collapsed="false">
      <c r="B229" s="2" t="s">
        <v>166</v>
      </c>
      <c r="D229" s="14" t="n">
        <f aca="false">D228*8760*Inputs!$C$7</f>
        <v>18052608</v>
      </c>
      <c r="E229" s="14" t="n">
        <f aca="false">E228*8760*Inputs!$C$7</f>
        <v>18052608</v>
      </c>
      <c r="F229" s="14" t="n">
        <f aca="false">F228*8760*Inputs!$C$7</f>
        <v>18052608</v>
      </c>
      <c r="G229" s="14" t="n">
        <f aca="false">G228*8760*Inputs!$C$7</f>
        <v>18052608</v>
      </c>
      <c r="H229" s="14" t="n">
        <f aca="false">H228*8760*Inputs!$C$7</f>
        <v>18052608</v>
      </c>
      <c r="I229" s="14" t="n">
        <f aca="false">I228*8760*Inputs!$C$7</f>
        <v>18052608</v>
      </c>
      <c r="J229" s="14" t="n">
        <f aca="false">J228*8760*Inputs!$C$7</f>
        <v>18052608</v>
      </c>
      <c r="K229" s="14" t="n">
        <f aca="false">K228*8760*Inputs!$C$7</f>
        <v>18052608</v>
      </c>
      <c r="L229" s="14" t="n">
        <f aca="false">L228*8760*Inputs!$C$7</f>
        <v>18052608</v>
      </c>
      <c r="M229" s="14" t="n">
        <f aca="false">M228*8760*Inputs!$C$7</f>
        <v>18052608</v>
      </c>
      <c r="N229" s="14" t="n">
        <f aca="false">N228*8760*Inputs!$C$7</f>
        <v>9026304</v>
      </c>
      <c r="O229" s="14" t="n">
        <f aca="false">O228*8760*Inputs!$C$7</f>
        <v>9026304</v>
      </c>
      <c r="P229" s="14" t="n">
        <f aca="false">P228*8760*Inputs!$C$7</f>
        <v>0</v>
      </c>
      <c r="Q229" s="14" t="n">
        <f aca="false">Q228*8760*Inputs!$C$7</f>
        <v>0</v>
      </c>
      <c r="R229" s="14" t="n">
        <f aca="false">R228*8760*Inputs!$C$7</f>
        <v>0</v>
      </c>
      <c r="S229" s="14" t="n">
        <f aca="false">S228*8760*Inputs!$C$7</f>
        <v>0</v>
      </c>
      <c r="T229" s="14" t="n">
        <f aca="false">T228*8760*Inputs!$C$7</f>
        <v>0</v>
      </c>
      <c r="U229" s="14" t="n">
        <f aca="false">U228*8760*Inputs!$C$7</f>
        <v>0</v>
      </c>
      <c r="V229" s="14" t="n">
        <f aca="false">V228*8760*Inputs!$C$7</f>
        <v>0</v>
      </c>
      <c r="W229" s="14" t="n">
        <f aca="false">W228*8760*Inputs!$C$7</f>
        <v>0</v>
      </c>
      <c r="X229" s="14" t="n">
        <f aca="false">X228*8760*Inputs!$C$7</f>
        <v>0</v>
      </c>
      <c r="Y229" s="14" t="n">
        <f aca="false">Y228*8760*Inputs!$C$7</f>
        <v>0</v>
      </c>
      <c r="Z229" s="14" t="n">
        <f aca="false">Z228*8760*Inputs!$C$7</f>
        <v>0</v>
      </c>
      <c r="AA229" s="14" t="n">
        <f aca="false">AA228*8760*Inputs!$C$7</f>
        <v>0</v>
      </c>
      <c r="AB229" s="14" t="n">
        <f aca="false">AB228*8760*Inputs!$C$7</f>
        <v>0</v>
      </c>
      <c r="AC229" s="14" t="n">
        <f aca="false">AC228*8760*Inputs!$C$7</f>
        <v>0</v>
      </c>
      <c r="AD229" s="14" t="n">
        <f aca="false">AD228*8760*Inputs!$C$7</f>
        <v>0</v>
      </c>
      <c r="AE229" s="14" t="n">
        <f aca="false">AE228*8760*Inputs!$C$7</f>
        <v>0</v>
      </c>
      <c r="AF229" s="14" t="n">
        <f aca="false">AF228*8760*Inputs!$C$7</f>
        <v>0</v>
      </c>
      <c r="AG229" s="14" t="n">
        <f aca="false">AG228*8760*Inputs!$C$7</f>
        <v>0</v>
      </c>
      <c r="AH229" s="14" t="n">
        <f aca="false">AH228*8760*Inputs!$C$7</f>
        <v>0</v>
      </c>
      <c r="AI229" s="14" t="n">
        <f aca="false">AI228*8760*Inputs!$C$7</f>
        <v>0</v>
      </c>
    </row>
    <row r="230" customFormat="false" ht="15" hidden="false" customHeight="false" outlineLevel="0" collapsed="false">
      <c r="B230" s="2" t="s">
        <v>167</v>
      </c>
      <c r="D230" s="13" t="n">
        <f aca="false">Inputs!$C$21*(1+Inputs!$C$22)^(D$223-2027)*(1+Inputs!$C$23)</f>
        <v>50</v>
      </c>
      <c r="E230" s="13" t="n">
        <f aca="false">Inputs!$C$21*(1+Inputs!$C$22)^(E$223-2027)*(1+Inputs!$C$23)</f>
        <v>51</v>
      </c>
      <c r="F230" s="13" t="n">
        <f aca="false">Inputs!$C$21*(1+Inputs!$C$22)^(F$223-2027)*(1+Inputs!$C$23)</f>
        <v>52.02</v>
      </c>
      <c r="G230" s="13" t="n">
        <f aca="false">Inputs!$C$21*(1+Inputs!$C$22)^(G$223-2027)*(1+Inputs!$C$23)</f>
        <v>53.0604</v>
      </c>
      <c r="H230" s="13" t="n">
        <f aca="false">Inputs!$C$21*(1+Inputs!$C$22)^(H$223-2027)*(1+Inputs!$C$23)</f>
        <v>54.121608</v>
      </c>
      <c r="I230" s="13" t="n">
        <f aca="false">Inputs!$C$21*(1+Inputs!$C$22)^(I$223-2027)*(1+Inputs!$C$23)</f>
        <v>55.20404016</v>
      </c>
      <c r="J230" s="13" t="n">
        <f aca="false">Inputs!$C$21*(1+Inputs!$C$22)^(J$223-2027)*(1+Inputs!$C$23)</f>
        <v>56.3081209632</v>
      </c>
      <c r="K230" s="13" t="n">
        <f aca="false">Inputs!$C$21*(1+Inputs!$C$22)^(K$223-2027)*(1+Inputs!$C$23)</f>
        <v>57.434283382464</v>
      </c>
      <c r="L230" s="13" t="n">
        <f aca="false">Inputs!$C$21*(1+Inputs!$C$22)^(L$223-2027)*(1+Inputs!$C$23)</f>
        <v>58.5829690501133</v>
      </c>
      <c r="M230" s="13" t="n">
        <f aca="false">Inputs!$C$21*(1+Inputs!$C$22)^(M$223-2027)*(1+Inputs!$C$23)</f>
        <v>59.7546284311156</v>
      </c>
      <c r="N230" s="13" t="n">
        <f aca="false">Inputs!$C$21*(1+Inputs!$C$22)^(N$223-2027)*(1+Inputs!$C$23)</f>
        <v>60.9497209997379</v>
      </c>
      <c r="O230" s="13" t="n">
        <f aca="false">Inputs!$C$21*(1+Inputs!$C$22)^(O$223-2027)*(1+Inputs!$C$23)</f>
        <v>62.1687154197326</v>
      </c>
      <c r="P230" s="13" t="n">
        <f aca="false">Inputs!$C$21*(1+Inputs!$C$22)^(P$223-2027)*(1+Inputs!$C$23)</f>
        <v>63.4120897281273</v>
      </c>
      <c r="Q230" s="13" t="n">
        <f aca="false">Inputs!$C$21*(1+Inputs!$C$22)^(Q$223-2027)*(1+Inputs!$C$23)</f>
        <v>64.6803315226898</v>
      </c>
      <c r="R230" s="13" t="n">
        <f aca="false">Inputs!$C$21*(1+Inputs!$C$22)^(R$223-2027)*(1+Inputs!$C$23)</f>
        <v>65.9739381531436</v>
      </c>
      <c r="S230" s="13" t="n">
        <f aca="false">Inputs!$C$21*(1+Inputs!$C$22)^(S$223-2027)*(1+Inputs!$C$23)</f>
        <v>67.2934169162065</v>
      </c>
      <c r="T230" s="13" t="n">
        <f aca="false">Inputs!$C$21*(1+Inputs!$C$22)^(T$223-2027)*(1+Inputs!$C$23)</f>
        <v>68.6392852545306</v>
      </c>
      <c r="U230" s="13" t="n">
        <f aca="false">Inputs!$C$21*(1+Inputs!$C$22)^(U$223-2027)*(1+Inputs!$C$23)</f>
        <v>70.0120709596212</v>
      </c>
      <c r="V230" s="13" t="n">
        <f aca="false">Inputs!$C$21*(1+Inputs!$C$22)^(V$223-2027)*(1+Inputs!$C$23)</f>
        <v>71.4123123788137</v>
      </c>
      <c r="W230" s="13" t="n">
        <f aca="false">Inputs!$C$21*(1+Inputs!$C$22)^(W$223-2027)*(1+Inputs!$C$23)</f>
        <v>72.8405586263899</v>
      </c>
      <c r="X230" s="13" t="n">
        <f aca="false">Inputs!$C$21*(1+Inputs!$C$22)^(X$223-2027)*(1+Inputs!$C$23)</f>
        <v>74.2973697989177</v>
      </c>
      <c r="Y230" s="13" t="n">
        <f aca="false">Inputs!$C$21*(1+Inputs!$C$22)^(Y$223-2027)*(1+Inputs!$C$23)</f>
        <v>75.7833171948961</v>
      </c>
      <c r="Z230" s="13" t="n">
        <f aca="false">Inputs!$C$21*(1+Inputs!$C$22)^(Z$223-2027)*(1+Inputs!$C$23)</f>
        <v>77.298983538794</v>
      </c>
      <c r="AA230" s="13" t="n">
        <f aca="false">Inputs!$C$21*(1+Inputs!$C$22)^(AA$223-2027)*(1+Inputs!$C$23)</f>
        <v>78.8449632095699</v>
      </c>
      <c r="AB230" s="13" t="n">
        <f aca="false">Inputs!$C$21*(1+Inputs!$C$22)^(AB$223-2027)*(1+Inputs!$C$23)</f>
        <v>80.4218624737613</v>
      </c>
      <c r="AC230" s="13" t="n">
        <f aca="false">Inputs!$C$21*(1+Inputs!$C$22)^(AC$223-2027)*(1+Inputs!$C$23)</f>
        <v>82.0302997232365</v>
      </c>
      <c r="AD230" s="13" t="n">
        <f aca="false">Inputs!$C$21*(1+Inputs!$C$22)^(AD$223-2027)*(1+Inputs!$C$23)</f>
        <v>83.6709057177013</v>
      </c>
      <c r="AE230" s="13" t="n">
        <f aca="false">Inputs!$C$21*(1+Inputs!$C$22)^(AE$223-2027)*(1+Inputs!$C$23)</f>
        <v>85.3443238320553</v>
      </c>
      <c r="AF230" s="13" t="n">
        <f aca="false">Inputs!$C$21*(1+Inputs!$C$22)^(AF$223-2027)*(1+Inputs!$C$23)</f>
        <v>87.0512103086964</v>
      </c>
      <c r="AG230" s="13" t="n">
        <f aca="false">Inputs!$C$21*(1+Inputs!$C$22)^(AG$223-2027)*(1+Inputs!$C$23)</f>
        <v>88.7922345148703</v>
      </c>
      <c r="AH230" s="13" t="n">
        <f aca="false">Inputs!$C$21*(1+Inputs!$C$22)^(AH$223-2027)*(1+Inputs!$C$23)</f>
        <v>90.5680792051677</v>
      </c>
      <c r="AI230" s="13" t="n">
        <f aca="false">Inputs!$C$21*(1+Inputs!$C$22)^(AI$223-2027)*(1+Inputs!$C$23)</f>
        <v>92.3794407892711</v>
      </c>
    </row>
    <row r="231" customFormat="false" ht="15" hidden="false" customHeight="false" outlineLevel="0" collapsed="false">
      <c r="B231" s="2" t="s">
        <v>168</v>
      </c>
      <c r="D231" s="14" t="n">
        <f aca="false">IF(AND($E$220=1,D$223&gt;=Inputs!$C$27,D$223&lt;=Inputs!$C$28),1,0)</f>
        <v>0</v>
      </c>
      <c r="E231" s="14" t="n">
        <f aca="false">IF(AND($E$220=1,E$223&gt;=Inputs!$C$27,E$223&lt;=Inputs!$C$28),1,0)</f>
        <v>1</v>
      </c>
      <c r="F231" s="14" t="n">
        <f aca="false">IF(AND($E$220=1,F$223&gt;=Inputs!$C$27,F$223&lt;=Inputs!$C$28),1,0)</f>
        <v>1</v>
      </c>
      <c r="G231" s="14" t="n">
        <f aca="false">IF(AND($E$220=1,G$223&gt;=Inputs!$C$27,G$223&lt;=Inputs!$C$28),1,0)</f>
        <v>1</v>
      </c>
      <c r="H231" s="14" t="n">
        <f aca="false">IF(AND($E$220=1,H$223&gt;=Inputs!$C$27,H$223&lt;=Inputs!$C$28),1,0)</f>
        <v>1</v>
      </c>
      <c r="I231" s="14" t="n">
        <f aca="false">IF(AND($E$220=1,I$223&gt;=Inputs!$C$27,I$223&lt;=Inputs!$C$28),1,0)</f>
        <v>1</v>
      </c>
      <c r="J231" s="14" t="n">
        <f aca="false">IF(AND($E$220=1,J$223&gt;=Inputs!$C$27,J$223&lt;=Inputs!$C$28),1,0)</f>
        <v>1</v>
      </c>
      <c r="K231" s="14" t="n">
        <f aca="false">IF(AND($E$220=1,K$223&gt;=Inputs!$C$27,K$223&lt;=Inputs!$C$28),1,0)</f>
        <v>1</v>
      </c>
      <c r="L231" s="14" t="n">
        <f aca="false">IF(AND($E$220=1,L$223&gt;=Inputs!$C$27,L$223&lt;=Inputs!$C$28),1,0)</f>
        <v>1</v>
      </c>
      <c r="M231" s="14" t="n">
        <f aca="false">IF(AND($E$220=1,M$223&gt;=Inputs!$C$27,M$223&lt;=Inputs!$C$28),1,0)</f>
        <v>1</v>
      </c>
      <c r="N231" s="14" t="n">
        <f aca="false">IF(AND($E$220=1,N$223&gt;=Inputs!$C$27,N$223&lt;=Inputs!$C$28),1,0)</f>
        <v>1</v>
      </c>
      <c r="O231" s="14" t="n">
        <f aca="false">IF(AND($E$220=1,O$223&gt;=Inputs!$C$27,O$223&lt;=Inputs!$C$28),1,0)</f>
        <v>1</v>
      </c>
      <c r="P231" s="14" t="n">
        <f aca="false">IF(AND($E$220=1,P$223&gt;=Inputs!$C$27,P$223&lt;=Inputs!$C$28),1,0)</f>
        <v>1</v>
      </c>
      <c r="Q231" s="14" t="n">
        <f aca="false">IF(AND($E$220=1,Q$223&gt;=Inputs!$C$27,Q$223&lt;=Inputs!$C$28),1,0)</f>
        <v>1</v>
      </c>
      <c r="R231" s="14" t="n">
        <f aca="false">IF(AND($E$220=1,R$223&gt;=Inputs!$C$27,R$223&lt;=Inputs!$C$28),1,0)</f>
        <v>1</v>
      </c>
      <c r="S231" s="14" t="n">
        <f aca="false">IF(AND($E$220=1,S$223&gt;=Inputs!$C$27,S$223&lt;=Inputs!$C$28),1,0)</f>
        <v>1</v>
      </c>
      <c r="T231" s="14" t="n">
        <f aca="false">IF(AND($E$220=1,T$223&gt;=Inputs!$C$27,T$223&lt;=Inputs!$C$28),1,0)</f>
        <v>1</v>
      </c>
      <c r="U231" s="14" t="n">
        <f aca="false">IF(AND($E$220=1,U$223&gt;=Inputs!$C$27,U$223&lt;=Inputs!$C$28),1,0)</f>
        <v>1</v>
      </c>
      <c r="V231" s="14" t="n">
        <f aca="false">IF(AND($E$220=1,V$223&gt;=Inputs!$C$27,V$223&lt;=Inputs!$C$28),1,0)</f>
        <v>1</v>
      </c>
      <c r="W231" s="14" t="n">
        <f aca="false">IF(AND($E$220=1,W$223&gt;=Inputs!$C$27,W$223&lt;=Inputs!$C$28),1,0)</f>
        <v>1</v>
      </c>
      <c r="X231" s="14" t="n">
        <f aca="false">IF(AND($E$220=1,X$223&gt;=Inputs!$C$27,X$223&lt;=Inputs!$C$28),1,0)</f>
        <v>1</v>
      </c>
      <c r="Y231" s="14" t="n">
        <f aca="false">IF(AND($E$220=1,Y$223&gt;=Inputs!$C$27,Y$223&lt;=Inputs!$C$28),1,0)</f>
        <v>0</v>
      </c>
      <c r="Z231" s="14" t="n">
        <f aca="false">IF(AND($E$220=1,Z$223&gt;=Inputs!$C$27,Z$223&lt;=Inputs!$C$28),1,0)</f>
        <v>0</v>
      </c>
      <c r="AA231" s="14" t="n">
        <f aca="false">IF(AND($E$220=1,AA$223&gt;=Inputs!$C$27,AA$223&lt;=Inputs!$C$28),1,0)</f>
        <v>0</v>
      </c>
      <c r="AB231" s="14" t="n">
        <f aca="false">IF(AND($E$220=1,AB$223&gt;=Inputs!$C$27,AB$223&lt;=Inputs!$C$28),1,0)</f>
        <v>0</v>
      </c>
      <c r="AC231" s="14" t="n">
        <f aca="false">IF(AND($E$220=1,AC$223&gt;=Inputs!$C$27,AC$223&lt;=Inputs!$C$28),1,0)</f>
        <v>0</v>
      </c>
      <c r="AD231" s="14" t="n">
        <f aca="false">IF(AND($E$220=1,AD$223&gt;=Inputs!$C$27,AD$223&lt;=Inputs!$C$28),1,0)</f>
        <v>0</v>
      </c>
      <c r="AE231" s="14" t="n">
        <f aca="false">IF(AND($E$220=1,AE$223&gt;=Inputs!$C$27,AE$223&lt;=Inputs!$C$28),1,0)</f>
        <v>0</v>
      </c>
      <c r="AF231" s="14" t="n">
        <f aca="false">IF(AND($E$220=1,AF$223&gt;=Inputs!$C$27,AF$223&lt;=Inputs!$C$28),1,0)</f>
        <v>0</v>
      </c>
      <c r="AG231" s="14" t="n">
        <f aca="false">IF(AND($E$220=1,AG$223&gt;=Inputs!$C$27,AG$223&lt;=Inputs!$C$28),1,0)</f>
        <v>0</v>
      </c>
      <c r="AH231" s="14" t="n">
        <f aca="false">IF(AND($E$220=1,AH$223&gt;=Inputs!$C$27,AH$223&lt;=Inputs!$C$28),1,0)</f>
        <v>0</v>
      </c>
      <c r="AI231" s="14" t="n">
        <f aca="false">IF(AND($E$220=1,AI$223&gt;=Inputs!$C$27,AI$223&lt;=Inputs!$C$28),1,0)</f>
        <v>0</v>
      </c>
    </row>
    <row r="232" customFormat="false" ht="15" hidden="false" customHeight="false" outlineLevel="0" collapsed="false">
      <c r="B232" s="2" t="s">
        <v>169</v>
      </c>
      <c r="D232" s="21" t="n">
        <f aca="false">IF(D231=1,MIN(Inputs!$C$24+IF(AND($F$220=1,$G$220=1,D$223&gt;=Inputs!$C$48),Inputs!$C$6*2*Inputs!$C$44,0),D228),0)</f>
        <v>0</v>
      </c>
      <c r="E232" s="21" t="n">
        <f aca="false">IF(E231=1,MIN(Inputs!$C$24+IF(AND($F$220=1,$G$220=1,E$223&gt;=Inputs!$C$48),Inputs!$C$6*2*Inputs!$C$44,0),E228),0)</f>
        <v>1000</v>
      </c>
      <c r="F232" s="21" t="n">
        <f aca="false">IF(F231=1,MIN(Inputs!$C$24+IF(AND($F$220=1,$G$220=1,F$223&gt;=Inputs!$C$48),Inputs!$C$6*2*Inputs!$C$44,0),F228),0)</f>
        <v>1000</v>
      </c>
      <c r="G232" s="21" t="n">
        <f aca="false">IF(G231=1,MIN(Inputs!$C$24+IF(AND($F$220=1,$G$220=1,G$223&gt;=Inputs!$C$48),Inputs!$C$6*2*Inputs!$C$44,0),G228),0)</f>
        <v>1000</v>
      </c>
      <c r="H232" s="21" t="n">
        <f aca="false">IF(H231=1,MIN(Inputs!$C$24+IF(AND($F$220=1,$G$220=1,H$223&gt;=Inputs!$C$48),Inputs!$C$6*2*Inputs!$C$44,0),H228),0)</f>
        <v>1000</v>
      </c>
      <c r="I232" s="21" t="n">
        <f aca="false">IF(I231=1,MIN(Inputs!$C$24+IF(AND($F$220=1,$G$220=1,I$223&gt;=Inputs!$C$48),Inputs!$C$6*2*Inputs!$C$44,0),I228),0)</f>
        <v>1000</v>
      </c>
      <c r="J232" s="21" t="n">
        <f aca="false">IF(J231=1,MIN(Inputs!$C$24+IF(AND($F$220=1,$G$220=1,J$223&gt;=Inputs!$C$48),Inputs!$C$6*2*Inputs!$C$44,0),J228),0)</f>
        <v>1000</v>
      </c>
      <c r="K232" s="21" t="n">
        <f aca="false">IF(K231=1,MIN(Inputs!$C$24+IF(AND($F$220=1,$G$220=1,K$223&gt;=Inputs!$C$48),Inputs!$C$6*2*Inputs!$C$44,0),K228),0)</f>
        <v>1000</v>
      </c>
      <c r="L232" s="21" t="n">
        <f aca="false">IF(L231=1,MIN(Inputs!$C$24+IF(AND($F$220=1,$G$220=1,L$223&gt;=Inputs!$C$48),Inputs!$C$6*2*Inputs!$C$44,0),L228),0)</f>
        <v>1000</v>
      </c>
      <c r="M232" s="21" t="n">
        <f aca="false">IF(M231=1,MIN(Inputs!$C$24+IF(AND($F$220=1,$G$220=1,M$223&gt;=Inputs!$C$48),Inputs!$C$6*2*Inputs!$C$44,0),M228),0)</f>
        <v>1000</v>
      </c>
      <c r="N232" s="21" t="n">
        <f aca="false">IF(N231=1,MIN(Inputs!$C$24+IF(AND($F$220=1,$G$220=1,N$223&gt;=Inputs!$C$48),Inputs!$C$6*2*Inputs!$C$44,0),N228),0)</f>
        <v>1000</v>
      </c>
      <c r="O232" s="21" t="n">
        <f aca="false">IF(O231=1,MIN(Inputs!$C$24+IF(AND($F$220=1,$G$220=1,O$223&gt;=Inputs!$C$48),Inputs!$C$6*2*Inputs!$C$44,0),O228),0)</f>
        <v>1000</v>
      </c>
      <c r="P232" s="21" t="n">
        <f aca="false">IF(P231=1,MIN(Inputs!$C$24+IF(AND($F$220=1,$G$220=1,P$223&gt;=Inputs!$C$48),Inputs!$C$6*2*Inputs!$C$44,0),P228),0)</f>
        <v>0</v>
      </c>
      <c r="Q232" s="21" t="n">
        <f aca="false">IF(Q231=1,MIN(Inputs!$C$24+IF(AND($F$220=1,$G$220=1,Q$223&gt;=Inputs!$C$48),Inputs!$C$6*2*Inputs!$C$44,0),Q228),0)</f>
        <v>0</v>
      </c>
      <c r="R232" s="21" t="n">
        <f aca="false">IF(R231=1,MIN(Inputs!$C$24+IF(AND($F$220=1,$G$220=1,R$223&gt;=Inputs!$C$48),Inputs!$C$6*2*Inputs!$C$44,0),R228),0)</f>
        <v>0</v>
      </c>
      <c r="S232" s="21" t="n">
        <f aca="false">IF(S231=1,MIN(Inputs!$C$24+IF(AND($F$220=1,$G$220=1,S$223&gt;=Inputs!$C$48),Inputs!$C$6*2*Inputs!$C$44,0),S228),0)</f>
        <v>0</v>
      </c>
      <c r="T232" s="21" t="n">
        <f aca="false">IF(T231=1,MIN(Inputs!$C$24+IF(AND($F$220=1,$G$220=1,T$223&gt;=Inputs!$C$48),Inputs!$C$6*2*Inputs!$C$44,0),T228),0)</f>
        <v>0</v>
      </c>
      <c r="U232" s="21" t="n">
        <f aca="false">IF(U231=1,MIN(Inputs!$C$24+IF(AND($F$220=1,$G$220=1,U$223&gt;=Inputs!$C$48),Inputs!$C$6*2*Inputs!$C$44,0),U228),0)</f>
        <v>0</v>
      </c>
      <c r="V232" s="21" t="n">
        <f aca="false">IF(V231=1,MIN(Inputs!$C$24+IF(AND($F$220=1,$G$220=1,V$223&gt;=Inputs!$C$48),Inputs!$C$6*2*Inputs!$C$44,0),V228),0)</f>
        <v>0</v>
      </c>
      <c r="W232" s="21" t="n">
        <f aca="false">IF(W231=1,MIN(Inputs!$C$24+IF(AND($F$220=1,$G$220=1,W$223&gt;=Inputs!$C$48),Inputs!$C$6*2*Inputs!$C$44,0),W228),0)</f>
        <v>0</v>
      </c>
      <c r="X232" s="21" t="n">
        <f aca="false">IF(X231=1,MIN(Inputs!$C$24+IF(AND($F$220=1,$G$220=1,X$223&gt;=Inputs!$C$48),Inputs!$C$6*2*Inputs!$C$44,0),X228),0)</f>
        <v>0</v>
      </c>
      <c r="Y232" s="21" t="n">
        <f aca="false">IF(Y231=1,MIN(Inputs!$C$24+IF(AND($F$220=1,$G$220=1,Y$223&gt;=Inputs!$C$48),Inputs!$C$6*2*Inputs!$C$44,0),Y228),0)</f>
        <v>0</v>
      </c>
      <c r="Z232" s="21" t="n">
        <f aca="false">IF(Z231=1,MIN(Inputs!$C$24+IF(AND($F$220=1,$G$220=1,Z$223&gt;=Inputs!$C$48),Inputs!$C$6*2*Inputs!$C$44,0),Z228),0)</f>
        <v>0</v>
      </c>
      <c r="AA232" s="21" t="n">
        <f aca="false">IF(AA231=1,MIN(Inputs!$C$24+IF(AND($F$220=1,$G$220=1,AA$223&gt;=Inputs!$C$48),Inputs!$C$6*2*Inputs!$C$44,0),AA228),0)</f>
        <v>0</v>
      </c>
      <c r="AB232" s="21" t="n">
        <f aca="false">IF(AB231=1,MIN(Inputs!$C$24+IF(AND($F$220=1,$G$220=1,AB$223&gt;=Inputs!$C$48),Inputs!$C$6*2*Inputs!$C$44,0),AB228),0)</f>
        <v>0</v>
      </c>
      <c r="AC232" s="21" t="n">
        <f aca="false">IF(AC231=1,MIN(Inputs!$C$24+IF(AND($F$220=1,$G$220=1,AC$223&gt;=Inputs!$C$48),Inputs!$C$6*2*Inputs!$C$44,0),AC228),0)</f>
        <v>0</v>
      </c>
      <c r="AD232" s="21" t="n">
        <f aca="false">IF(AD231=1,MIN(Inputs!$C$24+IF(AND($F$220=1,$G$220=1,AD$223&gt;=Inputs!$C$48),Inputs!$C$6*2*Inputs!$C$44,0),AD228),0)</f>
        <v>0</v>
      </c>
      <c r="AE232" s="21" t="n">
        <f aca="false">IF(AE231=1,MIN(Inputs!$C$24+IF(AND($F$220=1,$G$220=1,AE$223&gt;=Inputs!$C$48),Inputs!$C$6*2*Inputs!$C$44,0),AE228),0)</f>
        <v>0</v>
      </c>
      <c r="AF232" s="21" t="n">
        <f aca="false">IF(AF231=1,MIN(Inputs!$C$24+IF(AND($F$220=1,$G$220=1,AF$223&gt;=Inputs!$C$48),Inputs!$C$6*2*Inputs!$C$44,0),AF228),0)</f>
        <v>0</v>
      </c>
      <c r="AG232" s="21" t="n">
        <f aca="false">IF(AG231=1,MIN(Inputs!$C$24+IF(AND($F$220=1,$G$220=1,AG$223&gt;=Inputs!$C$48),Inputs!$C$6*2*Inputs!$C$44,0),AG228),0)</f>
        <v>0</v>
      </c>
      <c r="AH232" s="21" t="n">
        <f aca="false">IF(AH231=1,MIN(Inputs!$C$24+IF(AND($F$220=1,$G$220=1,AH$223&gt;=Inputs!$C$48),Inputs!$C$6*2*Inputs!$C$44,0),AH228),0)</f>
        <v>0</v>
      </c>
      <c r="AI232" s="21" t="n">
        <f aca="false">IF(AI231=1,MIN(Inputs!$C$24+IF(AND($F$220=1,$G$220=1,AI$223&gt;=Inputs!$C$48),Inputs!$C$6*2*Inputs!$C$44,0),AI228),0)</f>
        <v>0</v>
      </c>
    </row>
    <row r="233" customFormat="false" ht="15" hidden="false" customHeight="false" outlineLevel="0" collapsed="false">
      <c r="B233" s="2" t="s">
        <v>170</v>
      </c>
      <c r="D233" s="14" t="n">
        <f aca="false">D232*8760*Inputs!$C$7</f>
        <v>0</v>
      </c>
      <c r="E233" s="14" t="n">
        <f aca="false">E232*8760*Inputs!$C$7</f>
        <v>8059200</v>
      </c>
      <c r="F233" s="14" t="n">
        <f aca="false">F232*8760*Inputs!$C$7</f>
        <v>8059200</v>
      </c>
      <c r="G233" s="14" t="n">
        <f aca="false">G232*8760*Inputs!$C$7</f>
        <v>8059200</v>
      </c>
      <c r="H233" s="14" t="n">
        <f aca="false">H232*8760*Inputs!$C$7</f>
        <v>8059200</v>
      </c>
      <c r="I233" s="14" t="n">
        <f aca="false">I232*8760*Inputs!$C$7</f>
        <v>8059200</v>
      </c>
      <c r="J233" s="14" t="n">
        <f aca="false">J232*8760*Inputs!$C$7</f>
        <v>8059200</v>
      </c>
      <c r="K233" s="14" t="n">
        <f aca="false">K232*8760*Inputs!$C$7</f>
        <v>8059200</v>
      </c>
      <c r="L233" s="14" t="n">
        <f aca="false">L232*8760*Inputs!$C$7</f>
        <v>8059200</v>
      </c>
      <c r="M233" s="14" t="n">
        <f aca="false">M232*8760*Inputs!$C$7</f>
        <v>8059200</v>
      </c>
      <c r="N233" s="14" t="n">
        <f aca="false">N232*8760*Inputs!$C$7</f>
        <v>8059200</v>
      </c>
      <c r="O233" s="14" t="n">
        <f aca="false">O232*8760*Inputs!$C$7</f>
        <v>8059200</v>
      </c>
      <c r="P233" s="14" t="n">
        <f aca="false">P232*8760*Inputs!$C$7</f>
        <v>0</v>
      </c>
      <c r="Q233" s="14" t="n">
        <f aca="false">Q232*8760*Inputs!$C$7</f>
        <v>0</v>
      </c>
      <c r="R233" s="14" t="n">
        <f aca="false">R232*8760*Inputs!$C$7</f>
        <v>0</v>
      </c>
      <c r="S233" s="14" t="n">
        <f aca="false">S232*8760*Inputs!$C$7</f>
        <v>0</v>
      </c>
      <c r="T233" s="14" t="n">
        <f aca="false">T232*8760*Inputs!$C$7</f>
        <v>0</v>
      </c>
      <c r="U233" s="14" t="n">
        <f aca="false">U232*8760*Inputs!$C$7</f>
        <v>0</v>
      </c>
      <c r="V233" s="14" t="n">
        <f aca="false">V232*8760*Inputs!$C$7</f>
        <v>0</v>
      </c>
      <c r="W233" s="14" t="n">
        <f aca="false">W232*8760*Inputs!$C$7</f>
        <v>0</v>
      </c>
      <c r="X233" s="14" t="n">
        <f aca="false">X232*8760*Inputs!$C$7</f>
        <v>0</v>
      </c>
      <c r="Y233" s="14" t="n">
        <f aca="false">Y232*8760*Inputs!$C$7</f>
        <v>0</v>
      </c>
      <c r="Z233" s="14" t="n">
        <f aca="false">Z232*8760*Inputs!$C$7</f>
        <v>0</v>
      </c>
      <c r="AA233" s="14" t="n">
        <f aca="false">AA232*8760*Inputs!$C$7</f>
        <v>0</v>
      </c>
      <c r="AB233" s="14" t="n">
        <f aca="false">AB232*8760*Inputs!$C$7</f>
        <v>0</v>
      </c>
      <c r="AC233" s="14" t="n">
        <f aca="false">AC232*8760*Inputs!$C$7</f>
        <v>0</v>
      </c>
      <c r="AD233" s="14" t="n">
        <f aca="false">AD232*8760*Inputs!$C$7</f>
        <v>0</v>
      </c>
      <c r="AE233" s="14" t="n">
        <f aca="false">AE232*8760*Inputs!$C$7</f>
        <v>0</v>
      </c>
      <c r="AF233" s="14" t="n">
        <f aca="false">AF232*8760*Inputs!$C$7</f>
        <v>0</v>
      </c>
      <c r="AG233" s="14" t="n">
        <f aca="false">AG232*8760*Inputs!$C$7</f>
        <v>0</v>
      </c>
      <c r="AH233" s="14" t="n">
        <f aca="false">AH232*8760*Inputs!$C$7</f>
        <v>0</v>
      </c>
      <c r="AI233" s="14" t="n">
        <f aca="false">AI232*8760*Inputs!$C$7</f>
        <v>0</v>
      </c>
    </row>
    <row r="234" customFormat="false" ht="15" hidden="false" customHeight="false" outlineLevel="0" collapsed="false">
      <c r="B234" s="2" t="s">
        <v>171</v>
      </c>
      <c r="D234" s="13" t="n">
        <f aca="false">IF(D231=1,Inputs!$C$25*(1+Inputs!$C$26)^(D$223-2028),0)</f>
        <v>0</v>
      </c>
      <c r="E234" s="13" t="n">
        <f aca="false">IF(E231=1,Inputs!$C$25*(1+Inputs!$C$26)^(E$223-2028),0)</f>
        <v>80</v>
      </c>
      <c r="F234" s="13" t="n">
        <f aca="false">IF(F231=1,Inputs!$C$25*(1+Inputs!$C$26)^(F$223-2028),0)</f>
        <v>81.6</v>
      </c>
      <c r="G234" s="13" t="n">
        <f aca="false">IF(G231=1,Inputs!$C$25*(1+Inputs!$C$26)^(G$223-2028),0)</f>
        <v>83.232</v>
      </c>
      <c r="H234" s="13" t="n">
        <f aca="false">IF(H231=1,Inputs!$C$25*(1+Inputs!$C$26)^(H$223-2028),0)</f>
        <v>84.89664</v>
      </c>
      <c r="I234" s="13" t="n">
        <f aca="false">IF(I231=1,Inputs!$C$25*(1+Inputs!$C$26)^(I$223-2028),0)</f>
        <v>86.5945728</v>
      </c>
      <c r="J234" s="13" t="n">
        <f aca="false">IF(J231=1,Inputs!$C$25*(1+Inputs!$C$26)^(J$223-2028),0)</f>
        <v>88.326464256</v>
      </c>
      <c r="K234" s="13" t="n">
        <f aca="false">IF(K231=1,Inputs!$C$25*(1+Inputs!$C$26)^(K$223-2028),0)</f>
        <v>90.09299354112</v>
      </c>
      <c r="L234" s="13" t="n">
        <f aca="false">IF(L231=1,Inputs!$C$25*(1+Inputs!$C$26)^(L$223-2028),0)</f>
        <v>91.8948534119424</v>
      </c>
      <c r="M234" s="13" t="n">
        <f aca="false">IF(M231=1,Inputs!$C$25*(1+Inputs!$C$26)^(M$223-2028),0)</f>
        <v>93.7327504801813</v>
      </c>
      <c r="N234" s="13" t="n">
        <f aca="false">IF(N231=1,Inputs!$C$25*(1+Inputs!$C$26)^(N$223-2028),0)</f>
        <v>95.6074054897849</v>
      </c>
      <c r="O234" s="13" t="n">
        <f aca="false">IF(O231=1,Inputs!$C$25*(1+Inputs!$C$26)^(O$223-2028),0)</f>
        <v>97.5195535995806</v>
      </c>
      <c r="P234" s="13" t="n">
        <f aca="false">IF(P231=1,Inputs!$C$25*(1+Inputs!$C$26)^(P$223-2028),0)</f>
        <v>99.4699446715722</v>
      </c>
      <c r="Q234" s="13" t="n">
        <f aca="false">IF(Q231=1,Inputs!$C$25*(1+Inputs!$C$26)^(Q$223-2028),0)</f>
        <v>101.459343565004</v>
      </c>
      <c r="R234" s="13" t="n">
        <f aca="false">IF(R231=1,Inputs!$C$25*(1+Inputs!$C$26)^(R$223-2028),0)</f>
        <v>103.488530436304</v>
      </c>
      <c r="S234" s="13" t="n">
        <f aca="false">IF(S231=1,Inputs!$C$25*(1+Inputs!$C$26)^(S$223-2028),0)</f>
        <v>105.55830104503</v>
      </c>
      <c r="T234" s="13" t="n">
        <f aca="false">IF(T231=1,Inputs!$C$25*(1+Inputs!$C$26)^(T$223-2028),0)</f>
        <v>107.66946706593</v>
      </c>
      <c r="U234" s="13" t="n">
        <f aca="false">IF(U231=1,Inputs!$C$25*(1+Inputs!$C$26)^(U$223-2028),0)</f>
        <v>109.822856407249</v>
      </c>
      <c r="V234" s="13" t="n">
        <f aca="false">IF(V231=1,Inputs!$C$25*(1+Inputs!$C$26)^(V$223-2028),0)</f>
        <v>112.019313535394</v>
      </c>
      <c r="W234" s="13" t="n">
        <f aca="false">IF(W231=1,Inputs!$C$25*(1+Inputs!$C$26)^(W$223-2028),0)</f>
        <v>114.259699806102</v>
      </c>
      <c r="X234" s="13" t="n">
        <f aca="false">IF(X231=1,Inputs!$C$25*(1+Inputs!$C$26)^(X$223-2028),0)</f>
        <v>116.544893802224</v>
      </c>
      <c r="Y234" s="13" t="n">
        <f aca="false">IF(Y231=1,Inputs!$C$25*(1+Inputs!$C$26)^(Y$223-2028),0)</f>
        <v>0</v>
      </c>
      <c r="Z234" s="13" t="n">
        <f aca="false">IF(Z231=1,Inputs!$C$25*(1+Inputs!$C$26)^(Z$223-2028),0)</f>
        <v>0</v>
      </c>
      <c r="AA234" s="13" t="n">
        <f aca="false">IF(AA231=1,Inputs!$C$25*(1+Inputs!$C$26)^(AA$223-2028),0)</f>
        <v>0</v>
      </c>
      <c r="AB234" s="13" t="n">
        <f aca="false">IF(AB231=1,Inputs!$C$25*(1+Inputs!$C$26)^(AB$223-2028),0)</f>
        <v>0</v>
      </c>
      <c r="AC234" s="13" t="n">
        <f aca="false">IF(AC231=1,Inputs!$C$25*(1+Inputs!$C$26)^(AC$223-2028),0)</f>
        <v>0</v>
      </c>
      <c r="AD234" s="13" t="n">
        <f aca="false">IF(AD231=1,Inputs!$C$25*(1+Inputs!$C$26)^(AD$223-2028),0)</f>
        <v>0</v>
      </c>
      <c r="AE234" s="13" t="n">
        <f aca="false">IF(AE231=1,Inputs!$C$25*(1+Inputs!$C$26)^(AE$223-2028),0)</f>
        <v>0</v>
      </c>
      <c r="AF234" s="13" t="n">
        <f aca="false">IF(AF231=1,Inputs!$C$25*(1+Inputs!$C$26)^(AF$223-2028),0)</f>
        <v>0</v>
      </c>
      <c r="AG234" s="13" t="n">
        <f aca="false">IF(AG231=1,Inputs!$C$25*(1+Inputs!$C$26)^(AG$223-2028),0)</f>
        <v>0</v>
      </c>
      <c r="AH234" s="13" t="n">
        <f aca="false">IF(AH231=1,Inputs!$C$25*(1+Inputs!$C$26)^(AH$223-2028),0)</f>
        <v>0</v>
      </c>
      <c r="AI234" s="13" t="n">
        <f aca="false">IF(AI231=1,Inputs!$C$25*(1+Inputs!$C$26)^(AI$223-2028),0)</f>
        <v>0</v>
      </c>
    </row>
    <row r="235" customFormat="false" ht="15" hidden="false" customHeight="false" outlineLevel="0" collapsed="false">
      <c r="B235" s="2" t="s">
        <v>172</v>
      </c>
      <c r="D235" s="14" t="n">
        <f aca="false">D233*D234</f>
        <v>0</v>
      </c>
      <c r="E235" s="14" t="n">
        <f aca="false">E233*E234</f>
        <v>644736000</v>
      </c>
      <c r="F235" s="14" t="n">
        <f aca="false">F233*F234</f>
        <v>657630720</v>
      </c>
      <c r="G235" s="14" t="n">
        <f aca="false">G233*G234</f>
        <v>670783334.4</v>
      </c>
      <c r="H235" s="14" t="n">
        <f aca="false">H233*H234</f>
        <v>684199001.088</v>
      </c>
      <c r="I235" s="14" t="n">
        <f aca="false">I233*I234</f>
        <v>697882981.10976</v>
      </c>
      <c r="J235" s="14" t="n">
        <f aca="false">J233*J234</f>
        <v>711840640.731955</v>
      </c>
      <c r="K235" s="14" t="n">
        <f aca="false">K233*K234</f>
        <v>726077453.546594</v>
      </c>
      <c r="L235" s="14" t="n">
        <f aca="false">L233*L234</f>
        <v>740599002.617526</v>
      </c>
      <c r="M235" s="14" t="n">
        <f aca="false">M233*M234</f>
        <v>755410982.669877</v>
      </c>
      <c r="N235" s="14" t="n">
        <f aca="false">N233*N234</f>
        <v>770519202.323274</v>
      </c>
      <c r="O235" s="14" t="n">
        <f aca="false">O233*O234</f>
        <v>785929586.36974</v>
      </c>
      <c r="P235" s="14" t="n">
        <f aca="false">P233*P234</f>
        <v>0</v>
      </c>
      <c r="Q235" s="14" t="n">
        <f aca="false">Q233*Q234</f>
        <v>0</v>
      </c>
      <c r="R235" s="14" t="n">
        <f aca="false">R233*R234</f>
        <v>0</v>
      </c>
      <c r="S235" s="14" t="n">
        <f aca="false">S233*S234</f>
        <v>0</v>
      </c>
      <c r="T235" s="14" t="n">
        <f aca="false">T233*T234</f>
        <v>0</v>
      </c>
      <c r="U235" s="14" t="n">
        <f aca="false">U233*U234</f>
        <v>0</v>
      </c>
      <c r="V235" s="14" t="n">
        <f aca="false">V233*V234</f>
        <v>0</v>
      </c>
      <c r="W235" s="14" t="n">
        <f aca="false">W233*W234</f>
        <v>0</v>
      </c>
      <c r="X235" s="14" t="n">
        <f aca="false">X233*X234</f>
        <v>0</v>
      </c>
      <c r="Y235" s="14" t="n">
        <f aca="false">Y233*Y234</f>
        <v>0</v>
      </c>
      <c r="Z235" s="14" t="n">
        <f aca="false">Z233*Z234</f>
        <v>0</v>
      </c>
      <c r="AA235" s="14" t="n">
        <f aca="false">AA233*AA234</f>
        <v>0</v>
      </c>
      <c r="AB235" s="14" t="n">
        <f aca="false">AB233*AB234</f>
        <v>0</v>
      </c>
      <c r="AC235" s="14" t="n">
        <f aca="false">AC233*AC234</f>
        <v>0</v>
      </c>
      <c r="AD235" s="14" t="n">
        <f aca="false">AD233*AD234</f>
        <v>0</v>
      </c>
      <c r="AE235" s="14" t="n">
        <f aca="false">AE233*AE234</f>
        <v>0</v>
      </c>
      <c r="AF235" s="14" t="n">
        <f aca="false">AF233*AF234</f>
        <v>0</v>
      </c>
      <c r="AG235" s="14" t="n">
        <f aca="false">AG233*AG234</f>
        <v>0</v>
      </c>
      <c r="AH235" s="14" t="n">
        <f aca="false">AH233*AH234</f>
        <v>0</v>
      </c>
      <c r="AI235" s="14" t="n">
        <f aca="false">AI233*AI234</f>
        <v>0</v>
      </c>
    </row>
    <row r="236" customFormat="false" ht="15" hidden="false" customHeight="false" outlineLevel="0" collapsed="false">
      <c r="B236" s="2" t="s">
        <v>173</v>
      </c>
      <c r="D236" s="14" t="n">
        <f aca="false">(D229-D233)*D230</f>
        <v>902630400</v>
      </c>
      <c r="E236" s="14" t="n">
        <f aca="false">(E229-E233)*E230</f>
        <v>509663808</v>
      </c>
      <c r="F236" s="14" t="n">
        <f aca="false">(F229-F233)*F230</f>
        <v>519857084.16</v>
      </c>
      <c r="G236" s="14" t="n">
        <f aca="false">(G229-G233)*G230</f>
        <v>530254225.8432</v>
      </c>
      <c r="H236" s="14" t="n">
        <f aca="false">(H229-H233)*H230</f>
        <v>540859310.360064</v>
      </c>
      <c r="I236" s="14" t="n">
        <f aca="false">(I229-I233)*I230</f>
        <v>551676496.567265</v>
      </c>
      <c r="J236" s="14" t="n">
        <f aca="false">(J229-J233)*J230</f>
        <v>562710026.498611</v>
      </c>
      <c r="K236" s="14" t="n">
        <f aca="false">(K229-K233)*K230</f>
        <v>573964227.028583</v>
      </c>
      <c r="L236" s="14" t="n">
        <f aca="false">(L229-L233)*L230</f>
        <v>585443511.569155</v>
      </c>
      <c r="M236" s="14" t="n">
        <f aca="false">(M229-M233)*M230</f>
        <v>597152381.800538</v>
      </c>
      <c r="N236" s="14" t="n">
        <f aca="false">(N229-N233)*N230</f>
        <v>58944718.9777305</v>
      </c>
      <c r="O236" s="14" t="n">
        <f aca="false">(O229-O233)*O230</f>
        <v>60123613.3572851</v>
      </c>
      <c r="P236" s="14" t="n">
        <f aca="false">(P229-P233)*P230</f>
        <v>0</v>
      </c>
      <c r="Q236" s="14" t="n">
        <f aca="false">(Q229-Q233)*Q230</f>
        <v>0</v>
      </c>
      <c r="R236" s="14" t="n">
        <f aca="false">(R229-R233)*R230</f>
        <v>0</v>
      </c>
      <c r="S236" s="14" t="n">
        <f aca="false">(S229-S233)*S230</f>
        <v>0</v>
      </c>
      <c r="T236" s="14" t="n">
        <f aca="false">(T229-T233)*T230</f>
        <v>0</v>
      </c>
      <c r="U236" s="14" t="n">
        <f aca="false">(U229-U233)*U230</f>
        <v>0</v>
      </c>
      <c r="V236" s="14" t="n">
        <f aca="false">(V229-V233)*V230</f>
        <v>0</v>
      </c>
      <c r="W236" s="14" t="n">
        <f aca="false">(W229-W233)*W230</f>
        <v>0</v>
      </c>
      <c r="X236" s="14" t="n">
        <f aca="false">(X229-X233)*X230</f>
        <v>0</v>
      </c>
      <c r="Y236" s="14" t="n">
        <f aca="false">(Y229-Y233)*Y230</f>
        <v>0</v>
      </c>
      <c r="Z236" s="14" t="n">
        <f aca="false">(Z229-Z233)*Z230</f>
        <v>0</v>
      </c>
      <c r="AA236" s="14" t="n">
        <f aca="false">(AA229-AA233)*AA230</f>
        <v>0</v>
      </c>
      <c r="AB236" s="14" t="n">
        <f aca="false">(AB229-AB233)*AB230</f>
        <v>0</v>
      </c>
      <c r="AC236" s="14" t="n">
        <f aca="false">(AC229-AC233)*AC230</f>
        <v>0</v>
      </c>
      <c r="AD236" s="14" t="n">
        <f aca="false">(AD229-AD233)*AD230</f>
        <v>0</v>
      </c>
      <c r="AE236" s="14" t="n">
        <f aca="false">(AE229-AE233)*AE230</f>
        <v>0</v>
      </c>
      <c r="AF236" s="14" t="n">
        <f aca="false">(AF229-AF233)*AF230</f>
        <v>0</v>
      </c>
      <c r="AG236" s="14" t="n">
        <f aca="false">(AG229-AG233)*AG230</f>
        <v>0</v>
      </c>
      <c r="AH236" s="14" t="n">
        <f aca="false">(AH229-AH233)*AH230</f>
        <v>0</v>
      </c>
      <c r="AI236" s="14" t="n">
        <f aca="false">(AI229-AI233)*AI230</f>
        <v>0</v>
      </c>
    </row>
    <row r="237" customFormat="false" ht="15" hidden="false" customHeight="false" outlineLevel="0" collapsed="false">
      <c r="B237" s="2" t="s">
        <v>174</v>
      </c>
      <c r="D237" s="14" t="n">
        <f aca="false">D235+D236</f>
        <v>902630400</v>
      </c>
      <c r="E237" s="14" t="n">
        <f aca="false">E235+E236</f>
        <v>1154399808</v>
      </c>
      <c r="F237" s="14" t="n">
        <f aca="false">F235+F236</f>
        <v>1177487804.16</v>
      </c>
      <c r="G237" s="14" t="n">
        <f aca="false">G235+G236</f>
        <v>1201037560.2432</v>
      </c>
      <c r="H237" s="14" t="n">
        <f aca="false">H235+H236</f>
        <v>1225058311.44806</v>
      </c>
      <c r="I237" s="14" t="n">
        <f aca="false">I235+I236</f>
        <v>1249559477.67703</v>
      </c>
      <c r="J237" s="14" t="n">
        <f aca="false">J235+J236</f>
        <v>1274550667.23057</v>
      </c>
      <c r="K237" s="14" t="n">
        <f aca="false">K235+K236</f>
        <v>1300041680.57518</v>
      </c>
      <c r="L237" s="14" t="n">
        <f aca="false">L235+L236</f>
        <v>1326042514.18668</v>
      </c>
      <c r="M237" s="14" t="n">
        <f aca="false">M235+M236</f>
        <v>1352563364.47041</v>
      </c>
      <c r="N237" s="14" t="n">
        <f aca="false">N235+N236</f>
        <v>829463921.301005</v>
      </c>
      <c r="O237" s="14" t="n">
        <f aca="false">O235+O236</f>
        <v>846053199.727025</v>
      </c>
      <c r="P237" s="14" t="n">
        <f aca="false">P235+P236</f>
        <v>0</v>
      </c>
      <c r="Q237" s="14" t="n">
        <f aca="false">Q235+Q236</f>
        <v>0</v>
      </c>
      <c r="R237" s="14" t="n">
        <f aca="false">R235+R236</f>
        <v>0</v>
      </c>
      <c r="S237" s="14" t="n">
        <f aca="false">S235+S236</f>
        <v>0</v>
      </c>
      <c r="T237" s="14" t="n">
        <f aca="false">T235+T236</f>
        <v>0</v>
      </c>
      <c r="U237" s="14" t="n">
        <f aca="false">U235+U236</f>
        <v>0</v>
      </c>
      <c r="V237" s="14" t="n">
        <f aca="false">V235+V236</f>
        <v>0</v>
      </c>
      <c r="W237" s="14" t="n">
        <f aca="false">W235+W236</f>
        <v>0</v>
      </c>
      <c r="X237" s="14" t="n">
        <f aca="false">X235+X236</f>
        <v>0</v>
      </c>
      <c r="Y237" s="14" t="n">
        <f aca="false">Y235+Y236</f>
        <v>0</v>
      </c>
      <c r="Z237" s="14" t="n">
        <f aca="false">Z235+Z236</f>
        <v>0</v>
      </c>
      <c r="AA237" s="14" t="n">
        <f aca="false">AA235+AA236</f>
        <v>0</v>
      </c>
      <c r="AB237" s="14" t="n">
        <f aca="false">AB235+AB236</f>
        <v>0</v>
      </c>
      <c r="AC237" s="14" t="n">
        <f aca="false">AC235+AC236</f>
        <v>0</v>
      </c>
      <c r="AD237" s="14" t="n">
        <f aca="false">AD235+AD236</f>
        <v>0</v>
      </c>
      <c r="AE237" s="14" t="n">
        <f aca="false">AE235+AE236</f>
        <v>0</v>
      </c>
      <c r="AF237" s="14" t="n">
        <f aca="false">AF235+AF236</f>
        <v>0</v>
      </c>
      <c r="AG237" s="14" t="n">
        <f aca="false">AG235+AG236</f>
        <v>0</v>
      </c>
      <c r="AH237" s="14" t="n">
        <f aca="false">AH235+AH236</f>
        <v>0</v>
      </c>
      <c r="AI237" s="14" t="n">
        <f aca="false">AI235+AI236</f>
        <v>0</v>
      </c>
    </row>
    <row r="238" customFormat="false" ht="15" hidden="false" customHeight="false" outlineLevel="0" collapsed="false">
      <c r="B238" s="2" t="s">
        <v>175</v>
      </c>
      <c r="D238" s="13" t="n">
        <f aca="false">IF(D229&gt;0,D237/D229,0)</f>
        <v>50</v>
      </c>
      <c r="E238" s="13" t="n">
        <f aca="false">IF(E229&gt;0,E237/E229,0)</f>
        <v>63.9464285714286</v>
      </c>
      <c r="F238" s="13" t="n">
        <f aca="false">IF(F229&gt;0,F237/F229,0)</f>
        <v>65.2253571428571</v>
      </c>
      <c r="G238" s="13" t="n">
        <f aca="false">IF(G229&gt;0,G237/G229,0)</f>
        <v>66.5298642857143</v>
      </c>
      <c r="H238" s="13" t="n">
        <f aca="false">IF(H229&gt;0,H237/H229,0)</f>
        <v>67.8604615714286</v>
      </c>
      <c r="I238" s="13" t="n">
        <f aca="false">IF(I229&gt;0,I237/I229,0)</f>
        <v>69.2176708028571</v>
      </c>
      <c r="J238" s="13" t="n">
        <f aca="false">IF(J229&gt;0,J237/J229,0)</f>
        <v>70.6020242189143</v>
      </c>
      <c r="K238" s="13" t="n">
        <f aca="false">IF(K229&gt;0,K237/K229,0)</f>
        <v>72.0140647032926</v>
      </c>
      <c r="L238" s="13" t="n">
        <f aca="false">IF(L229&gt;0,L237/L229,0)</f>
        <v>73.4543459973584</v>
      </c>
      <c r="M238" s="13" t="n">
        <f aca="false">IF(M229&gt;0,M237/M229,0)</f>
        <v>74.9234329173056</v>
      </c>
      <c r="N238" s="13" t="n">
        <f aca="false">IF(N229&gt;0,N237/N229,0)</f>
        <v>91.8940821515656</v>
      </c>
      <c r="O238" s="13" t="n">
        <f aca="false">IF(O229&gt;0,O237/O229,0)</f>
        <v>93.7319637945969</v>
      </c>
      <c r="P238" s="13" t="n">
        <f aca="false">IF(P229&gt;0,P237/P229,0)</f>
        <v>0</v>
      </c>
      <c r="Q238" s="13" t="n">
        <f aca="false">IF(Q229&gt;0,Q237/Q229,0)</f>
        <v>0</v>
      </c>
      <c r="R238" s="13" t="n">
        <f aca="false">IF(R229&gt;0,R237/R229,0)</f>
        <v>0</v>
      </c>
      <c r="S238" s="13" t="n">
        <f aca="false">IF(S229&gt;0,S237/S229,0)</f>
        <v>0</v>
      </c>
      <c r="T238" s="13" t="n">
        <f aca="false">IF(T229&gt;0,T237/T229,0)</f>
        <v>0</v>
      </c>
      <c r="U238" s="13" t="n">
        <f aca="false">IF(U229&gt;0,U237/U229,0)</f>
        <v>0</v>
      </c>
      <c r="V238" s="13" t="n">
        <f aca="false">IF(V229&gt;0,V237/V229,0)</f>
        <v>0</v>
      </c>
      <c r="W238" s="13" t="n">
        <f aca="false">IF(W229&gt;0,W237/W229,0)</f>
        <v>0</v>
      </c>
      <c r="X238" s="13" t="n">
        <f aca="false">IF(X229&gt;0,X237/X229,0)</f>
        <v>0</v>
      </c>
      <c r="Y238" s="13" t="n">
        <f aca="false">IF(Y229&gt;0,Y237/Y229,0)</f>
        <v>0</v>
      </c>
      <c r="Z238" s="13" t="n">
        <f aca="false">IF(Z229&gt;0,Z237/Z229,0)</f>
        <v>0</v>
      </c>
      <c r="AA238" s="13" t="n">
        <f aca="false">IF(AA229&gt;0,AA237/AA229,0)</f>
        <v>0</v>
      </c>
      <c r="AB238" s="13" t="n">
        <f aca="false">IF(AB229&gt;0,AB237/AB229,0)</f>
        <v>0</v>
      </c>
      <c r="AC238" s="13" t="n">
        <f aca="false">IF(AC229&gt;0,AC237/AC229,0)</f>
        <v>0</v>
      </c>
      <c r="AD238" s="13" t="n">
        <f aca="false">IF(AD229&gt;0,AD237/AD229,0)</f>
        <v>0</v>
      </c>
      <c r="AE238" s="13" t="n">
        <f aca="false">IF(AE229&gt;0,AE237/AE229,0)</f>
        <v>0</v>
      </c>
      <c r="AF238" s="13" t="n">
        <f aca="false">IF(AF229&gt;0,AF237/AF229,0)</f>
        <v>0</v>
      </c>
      <c r="AG238" s="13" t="n">
        <f aca="false">IF(AG229&gt;0,AG237/AG229,0)</f>
        <v>0</v>
      </c>
      <c r="AH238" s="13" t="n">
        <f aca="false">IF(AH229&gt;0,AH237/AH229,0)</f>
        <v>0</v>
      </c>
      <c r="AI238" s="13" t="n">
        <f aca="false">IF(AI229&gt;0,AI237/AI229,0)</f>
        <v>0</v>
      </c>
    </row>
    <row r="239" customFormat="false" ht="15" hidden="false" customHeight="false" outlineLevel="0" collapsed="false">
      <c r="B239" s="2" t="s">
        <v>176</v>
      </c>
      <c r="D239" s="13" t="n">
        <f aca="false">IF(AND(D$223&lt;=Inputs!$C$34,D229&gt;0),MAX(0,Inputs!$C$31-Inputs!$C$33*MAX(0,D238-Inputs!$C$32)),0)</f>
        <v>0</v>
      </c>
      <c r="E239" s="13" t="n">
        <f aca="false">IF(AND(E$223&lt;=Inputs!$C$34,E229&gt;0),MAX(0,Inputs!$C$31-Inputs!$C$33*MAX(0,E238-Inputs!$C$32)),0)</f>
        <v>0</v>
      </c>
      <c r="F239" s="13" t="n">
        <f aca="false">IF(AND(F$223&lt;=Inputs!$C$34,F229&gt;0),MAX(0,Inputs!$C$31-Inputs!$C$33*MAX(0,F238-Inputs!$C$32)),0)</f>
        <v>0</v>
      </c>
      <c r="G239" s="13" t="n">
        <f aca="false">IF(AND(G$223&lt;=Inputs!$C$34,G229&gt;0),MAX(0,Inputs!$C$31-Inputs!$C$33*MAX(0,G238-Inputs!$C$32)),0)</f>
        <v>0</v>
      </c>
      <c r="H239" s="13" t="n">
        <f aca="false">IF(AND(H$223&lt;=Inputs!$C$34,H229&gt;0),MAX(0,Inputs!$C$31-Inputs!$C$33*MAX(0,H238-Inputs!$C$32)),0)</f>
        <v>0</v>
      </c>
      <c r="I239" s="13" t="n">
        <f aca="false">IF(AND(I$223&lt;=Inputs!$C$34,I229&gt;0),MAX(0,Inputs!$C$31-Inputs!$C$33*MAX(0,I238-Inputs!$C$32)),0)</f>
        <v>0</v>
      </c>
      <c r="J239" s="13" t="n">
        <f aca="false">IF(AND(J$223&lt;=Inputs!$C$34,J229&gt;0),MAX(0,Inputs!$C$31-Inputs!$C$33*MAX(0,J238-Inputs!$C$32)),0)</f>
        <v>0</v>
      </c>
      <c r="K239" s="13" t="n">
        <f aca="false">IF(AND(K$223&lt;=Inputs!$C$34,K229&gt;0),MAX(0,Inputs!$C$31-Inputs!$C$33*MAX(0,K238-Inputs!$C$32)),0)</f>
        <v>0</v>
      </c>
      <c r="L239" s="13" t="n">
        <f aca="false">IF(AND(L$223&lt;=Inputs!$C$34,L229&gt;0),MAX(0,Inputs!$C$31-Inputs!$C$33*MAX(0,L238-Inputs!$C$32)),0)</f>
        <v>0</v>
      </c>
      <c r="M239" s="13" t="n">
        <f aca="false">IF(AND(M$223&lt;=Inputs!$C$34,M229&gt;0),MAX(0,Inputs!$C$31-Inputs!$C$33*MAX(0,M238-Inputs!$C$32)),0)</f>
        <v>0</v>
      </c>
      <c r="N239" s="13" t="n">
        <f aca="false">IF(AND(N$223&lt;=Inputs!$C$34,N229&gt;0),MAX(0,Inputs!$C$31-Inputs!$C$33*MAX(0,N238-Inputs!$C$32)),0)</f>
        <v>0</v>
      </c>
      <c r="O239" s="13" t="n">
        <f aca="false">IF(AND(O$223&lt;=Inputs!$C$34,O229&gt;0),MAX(0,Inputs!$C$31-Inputs!$C$33*MAX(0,O238-Inputs!$C$32)),0)</f>
        <v>0</v>
      </c>
      <c r="P239" s="13" t="n">
        <f aca="false">IF(AND(P$223&lt;=Inputs!$C$34,P229&gt;0),MAX(0,Inputs!$C$31-Inputs!$C$33*MAX(0,P238-Inputs!$C$32)),0)</f>
        <v>0</v>
      </c>
      <c r="Q239" s="13" t="n">
        <f aca="false">IF(AND(Q$223&lt;=Inputs!$C$34,Q229&gt;0),MAX(0,Inputs!$C$31-Inputs!$C$33*MAX(0,Q238-Inputs!$C$32)),0)</f>
        <v>0</v>
      </c>
      <c r="R239" s="13" t="n">
        <f aca="false">IF(AND(R$223&lt;=Inputs!$C$34,R229&gt;0),MAX(0,Inputs!$C$31-Inputs!$C$33*MAX(0,R238-Inputs!$C$32)),0)</f>
        <v>0</v>
      </c>
      <c r="S239" s="13" t="n">
        <f aca="false">IF(AND(S$223&lt;=Inputs!$C$34,S229&gt;0),MAX(0,Inputs!$C$31-Inputs!$C$33*MAX(0,S238-Inputs!$C$32)),0)</f>
        <v>0</v>
      </c>
      <c r="T239" s="13" t="n">
        <f aca="false">IF(AND(T$223&lt;=Inputs!$C$34,T229&gt;0),MAX(0,Inputs!$C$31-Inputs!$C$33*MAX(0,T238-Inputs!$C$32)),0)</f>
        <v>0</v>
      </c>
      <c r="U239" s="13" t="n">
        <f aca="false">IF(AND(U$223&lt;=Inputs!$C$34,U229&gt;0),MAX(0,Inputs!$C$31-Inputs!$C$33*MAX(0,U238-Inputs!$C$32)),0)</f>
        <v>0</v>
      </c>
      <c r="V239" s="13" t="n">
        <f aca="false">IF(AND(V$223&lt;=Inputs!$C$34,V229&gt;0),MAX(0,Inputs!$C$31-Inputs!$C$33*MAX(0,V238-Inputs!$C$32)),0)</f>
        <v>0</v>
      </c>
      <c r="W239" s="13" t="n">
        <f aca="false">IF(AND(W$223&lt;=Inputs!$C$34,W229&gt;0),MAX(0,Inputs!$C$31-Inputs!$C$33*MAX(0,W238-Inputs!$C$32)),0)</f>
        <v>0</v>
      </c>
      <c r="X239" s="13" t="n">
        <f aca="false">IF(AND(X$223&lt;=Inputs!$C$34,X229&gt;0),MAX(0,Inputs!$C$31-Inputs!$C$33*MAX(0,X238-Inputs!$C$32)),0)</f>
        <v>0</v>
      </c>
      <c r="Y239" s="13" t="n">
        <f aca="false">IF(AND(Y$223&lt;=Inputs!$C$34,Y229&gt;0),MAX(0,Inputs!$C$31-Inputs!$C$33*MAX(0,Y238-Inputs!$C$32)),0)</f>
        <v>0</v>
      </c>
      <c r="Z239" s="13" t="n">
        <f aca="false">IF(AND(Z$223&lt;=Inputs!$C$34,Z229&gt;0),MAX(0,Inputs!$C$31-Inputs!$C$33*MAX(0,Z238-Inputs!$C$32)),0)</f>
        <v>0</v>
      </c>
      <c r="AA239" s="13" t="n">
        <f aca="false">IF(AND(AA$223&lt;=Inputs!$C$34,AA229&gt;0),MAX(0,Inputs!$C$31-Inputs!$C$33*MAX(0,AA238-Inputs!$C$32)),0)</f>
        <v>0</v>
      </c>
      <c r="AB239" s="13" t="n">
        <f aca="false">IF(AND(AB$223&lt;=Inputs!$C$34,AB229&gt;0),MAX(0,Inputs!$C$31-Inputs!$C$33*MAX(0,AB238-Inputs!$C$32)),0)</f>
        <v>0</v>
      </c>
      <c r="AC239" s="13" t="n">
        <f aca="false">IF(AND(AC$223&lt;=Inputs!$C$34,AC229&gt;0),MAX(0,Inputs!$C$31-Inputs!$C$33*MAX(0,AC238-Inputs!$C$32)),0)</f>
        <v>0</v>
      </c>
      <c r="AD239" s="13" t="n">
        <f aca="false">IF(AND(AD$223&lt;=Inputs!$C$34,AD229&gt;0),MAX(0,Inputs!$C$31-Inputs!$C$33*MAX(0,AD238-Inputs!$C$32)),0)</f>
        <v>0</v>
      </c>
      <c r="AE239" s="13" t="n">
        <f aca="false">IF(AND(AE$223&lt;=Inputs!$C$34,AE229&gt;0),MAX(0,Inputs!$C$31-Inputs!$C$33*MAX(0,AE238-Inputs!$C$32)),0)</f>
        <v>0</v>
      </c>
      <c r="AF239" s="13" t="n">
        <f aca="false">IF(AND(AF$223&lt;=Inputs!$C$34,AF229&gt;0),MAX(0,Inputs!$C$31-Inputs!$C$33*MAX(0,AF238-Inputs!$C$32)),0)</f>
        <v>0</v>
      </c>
      <c r="AG239" s="13" t="n">
        <f aca="false">IF(AND(AG$223&lt;=Inputs!$C$34,AG229&gt;0),MAX(0,Inputs!$C$31-Inputs!$C$33*MAX(0,AG238-Inputs!$C$32)),0)</f>
        <v>0</v>
      </c>
      <c r="AH239" s="13" t="n">
        <f aca="false">IF(AND(AH$223&lt;=Inputs!$C$34,AH229&gt;0),MAX(0,Inputs!$C$31-Inputs!$C$33*MAX(0,AH238-Inputs!$C$32)),0)</f>
        <v>0</v>
      </c>
      <c r="AI239" s="13" t="n">
        <f aca="false">IF(AND(AI$223&lt;=Inputs!$C$34,AI229&gt;0),MAX(0,Inputs!$C$31-Inputs!$C$33*MAX(0,AI238-Inputs!$C$32)),0)</f>
        <v>0</v>
      </c>
    </row>
    <row r="240" customFormat="false" ht="15" hidden="false" customHeight="false" outlineLevel="0" collapsed="false">
      <c r="B240" s="2" t="s">
        <v>177</v>
      </c>
      <c r="D240" s="14" t="n">
        <f aca="false">D239*D229*Inputs!$C$35</f>
        <v>0</v>
      </c>
      <c r="E240" s="14" t="n">
        <f aca="false">E239*E229*Inputs!$C$35</f>
        <v>0</v>
      </c>
      <c r="F240" s="14" t="n">
        <f aca="false">F239*F229*Inputs!$C$35</f>
        <v>0</v>
      </c>
      <c r="G240" s="14" t="n">
        <f aca="false">G239*G229*Inputs!$C$35</f>
        <v>0</v>
      </c>
      <c r="H240" s="14" t="n">
        <f aca="false">H239*H229*Inputs!$C$35</f>
        <v>0</v>
      </c>
      <c r="I240" s="14" t="n">
        <f aca="false">I239*I229*Inputs!$C$35</f>
        <v>0</v>
      </c>
      <c r="J240" s="14" t="n">
        <f aca="false">J239*J229*Inputs!$C$35</f>
        <v>0</v>
      </c>
      <c r="K240" s="14" t="n">
        <f aca="false">K239*K229*Inputs!$C$35</f>
        <v>0</v>
      </c>
      <c r="L240" s="14" t="n">
        <f aca="false">L239*L229*Inputs!$C$35</f>
        <v>0</v>
      </c>
      <c r="M240" s="14" t="n">
        <f aca="false">M239*M229*Inputs!$C$35</f>
        <v>0</v>
      </c>
      <c r="N240" s="14" t="n">
        <f aca="false">N239*N229*Inputs!$C$35</f>
        <v>0</v>
      </c>
      <c r="O240" s="14" t="n">
        <f aca="false">O239*O229*Inputs!$C$35</f>
        <v>0</v>
      </c>
      <c r="P240" s="14" t="n">
        <f aca="false">P239*P229*Inputs!$C$35</f>
        <v>0</v>
      </c>
      <c r="Q240" s="14" t="n">
        <f aca="false">Q239*Q229*Inputs!$C$35</f>
        <v>0</v>
      </c>
      <c r="R240" s="14" t="n">
        <f aca="false">R239*R229*Inputs!$C$35</f>
        <v>0</v>
      </c>
      <c r="S240" s="14" t="n">
        <f aca="false">S239*S229*Inputs!$C$35</f>
        <v>0</v>
      </c>
      <c r="T240" s="14" t="n">
        <f aca="false">T239*T229*Inputs!$C$35</f>
        <v>0</v>
      </c>
      <c r="U240" s="14" t="n">
        <f aca="false">U239*U229*Inputs!$C$35</f>
        <v>0</v>
      </c>
      <c r="V240" s="14" t="n">
        <f aca="false">V239*V229*Inputs!$C$35</f>
        <v>0</v>
      </c>
      <c r="W240" s="14" t="n">
        <f aca="false">W239*W229*Inputs!$C$35</f>
        <v>0</v>
      </c>
      <c r="X240" s="14" t="n">
        <f aca="false">X239*X229*Inputs!$C$35</f>
        <v>0</v>
      </c>
      <c r="Y240" s="14" t="n">
        <f aca="false">Y239*Y229*Inputs!$C$35</f>
        <v>0</v>
      </c>
      <c r="Z240" s="14" t="n">
        <f aca="false">Z239*Z229*Inputs!$C$35</f>
        <v>0</v>
      </c>
      <c r="AA240" s="14" t="n">
        <f aca="false">AA239*AA229*Inputs!$C$35</f>
        <v>0</v>
      </c>
      <c r="AB240" s="14" t="n">
        <f aca="false">AB239*AB229*Inputs!$C$35</f>
        <v>0</v>
      </c>
      <c r="AC240" s="14" t="n">
        <f aca="false">AC239*AC229*Inputs!$C$35</f>
        <v>0</v>
      </c>
      <c r="AD240" s="14" t="n">
        <f aca="false">AD239*AD229*Inputs!$C$35</f>
        <v>0</v>
      </c>
      <c r="AE240" s="14" t="n">
        <f aca="false">AE239*AE229*Inputs!$C$35</f>
        <v>0</v>
      </c>
      <c r="AF240" s="14" t="n">
        <f aca="false">AF239*AF229*Inputs!$C$35</f>
        <v>0</v>
      </c>
      <c r="AG240" s="14" t="n">
        <f aca="false">AG239*AG229*Inputs!$C$35</f>
        <v>0</v>
      </c>
      <c r="AH240" s="14" t="n">
        <f aca="false">AH239*AH229*Inputs!$C$35</f>
        <v>0</v>
      </c>
      <c r="AI240" s="14" t="n">
        <f aca="false">AI239*AI229*Inputs!$C$35</f>
        <v>0</v>
      </c>
    </row>
    <row r="241" customFormat="false" ht="15" hidden="false" customHeight="false" outlineLevel="0" collapsed="false">
      <c r="B241" s="2" t="s">
        <v>178</v>
      </c>
      <c r="D241" s="14" t="n">
        <f aca="false">Inputs!$C$12*D226/2*(1+Inputs!$C$18)^(D$223-2027)</f>
        <v>330000000</v>
      </c>
      <c r="E241" s="14" t="n">
        <f aca="false">Inputs!$C$12*E226/2*(1+Inputs!$C$18)^(E$223-2027)</f>
        <v>338250000</v>
      </c>
      <c r="F241" s="14" t="n">
        <f aca="false">Inputs!$C$12*F226/2*(1+Inputs!$C$18)^(F$223-2027)</f>
        <v>346706250</v>
      </c>
      <c r="G241" s="14" t="n">
        <f aca="false">Inputs!$C$12*G226/2*(1+Inputs!$C$18)^(G$223-2027)</f>
        <v>355373906.25</v>
      </c>
      <c r="H241" s="14" t="n">
        <f aca="false">Inputs!$C$12*H226/2*(1+Inputs!$C$18)^(H$223-2027)</f>
        <v>364258253.90625</v>
      </c>
      <c r="I241" s="14" t="n">
        <f aca="false">Inputs!$C$12*I226/2*(1+Inputs!$C$18)^(I$223-2027)</f>
        <v>373364710.253906</v>
      </c>
      <c r="J241" s="14" t="n">
        <f aca="false">Inputs!$C$12*J226/2*(1+Inputs!$C$18)^(J$223-2027)</f>
        <v>382698828.010254</v>
      </c>
      <c r="K241" s="14" t="n">
        <f aca="false">Inputs!$C$12*K226/2*(1+Inputs!$C$18)^(K$223-2027)</f>
        <v>392266298.71051</v>
      </c>
      <c r="L241" s="14" t="n">
        <f aca="false">Inputs!$C$12*L226/2*(1+Inputs!$C$18)^(L$223-2027)</f>
        <v>402072956.178273</v>
      </c>
      <c r="M241" s="14" t="n">
        <f aca="false">Inputs!$C$12*M226/2*(1+Inputs!$C$18)^(M$223-2027)</f>
        <v>412124780.08273</v>
      </c>
      <c r="N241" s="14" t="n">
        <f aca="false">Inputs!$C$12*N226/2*(1+Inputs!$C$18)^(N$223-2027)</f>
        <v>211213949.792399</v>
      </c>
      <c r="O241" s="14" t="n">
        <f aca="false">Inputs!$C$12*O226/2*(1+Inputs!$C$18)^(O$223-2027)</f>
        <v>216494298.537209</v>
      </c>
      <c r="P241" s="14" t="n">
        <f aca="false">Inputs!$C$12*P226/2*(1+Inputs!$C$18)^(P$223-2027)</f>
        <v>0</v>
      </c>
      <c r="Q241" s="14" t="n">
        <f aca="false">Inputs!$C$12*Q226/2*(1+Inputs!$C$18)^(Q$223-2027)</f>
        <v>0</v>
      </c>
      <c r="R241" s="14" t="n">
        <f aca="false">Inputs!$C$12*R226/2*(1+Inputs!$C$18)^(R$223-2027)</f>
        <v>0</v>
      </c>
      <c r="S241" s="14" t="n">
        <f aca="false">Inputs!$C$12*S226/2*(1+Inputs!$C$18)^(S$223-2027)</f>
        <v>0</v>
      </c>
      <c r="T241" s="14" t="n">
        <f aca="false">Inputs!$C$12*T226/2*(1+Inputs!$C$18)^(T$223-2027)</f>
        <v>0</v>
      </c>
      <c r="U241" s="14" t="n">
        <f aca="false">Inputs!$C$12*U226/2*(1+Inputs!$C$18)^(U$223-2027)</f>
        <v>0</v>
      </c>
      <c r="V241" s="14" t="n">
        <f aca="false">Inputs!$C$12*V226/2*(1+Inputs!$C$18)^(V$223-2027)</f>
        <v>0</v>
      </c>
      <c r="W241" s="14" t="n">
        <f aca="false">Inputs!$C$12*W226/2*(1+Inputs!$C$18)^(W$223-2027)</f>
        <v>0</v>
      </c>
      <c r="X241" s="14" t="n">
        <f aca="false">Inputs!$C$12*X226/2*(1+Inputs!$C$18)^(X$223-2027)</f>
        <v>0</v>
      </c>
      <c r="Y241" s="14" t="n">
        <f aca="false">Inputs!$C$12*Y226/2*(1+Inputs!$C$18)^(Y$223-2027)</f>
        <v>0</v>
      </c>
      <c r="Z241" s="14" t="n">
        <f aca="false">Inputs!$C$12*Z226/2*(1+Inputs!$C$18)^(Z$223-2027)</f>
        <v>0</v>
      </c>
      <c r="AA241" s="14" t="n">
        <f aca="false">Inputs!$C$12*AA226/2*(1+Inputs!$C$18)^(AA$223-2027)</f>
        <v>0</v>
      </c>
      <c r="AB241" s="14" t="n">
        <f aca="false">Inputs!$C$12*AB226/2*(1+Inputs!$C$18)^(AB$223-2027)</f>
        <v>0</v>
      </c>
      <c r="AC241" s="14" t="n">
        <f aca="false">Inputs!$C$12*AC226/2*(1+Inputs!$C$18)^(AC$223-2027)</f>
        <v>0</v>
      </c>
      <c r="AD241" s="14" t="n">
        <f aca="false">Inputs!$C$12*AD226/2*(1+Inputs!$C$18)^(AD$223-2027)</f>
        <v>0</v>
      </c>
      <c r="AE241" s="14" t="n">
        <f aca="false">Inputs!$C$12*AE226/2*(1+Inputs!$C$18)^(AE$223-2027)</f>
        <v>0</v>
      </c>
      <c r="AF241" s="14" t="n">
        <f aca="false">Inputs!$C$12*AF226/2*(1+Inputs!$C$18)^(AF$223-2027)</f>
        <v>0</v>
      </c>
      <c r="AG241" s="14" t="n">
        <f aca="false">Inputs!$C$12*AG226/2*(1+Inputs!$C$18)^(AG$223-2027)</f>
        <v>0</v>
      </c>
      <c r="AH241" s="14" t="n">
        <f aca="false">Inputs!$C$12*AH226/2*(1+Inputs!$C$18)^(AH$223-2027)</f>
        <v>0</v>
      </c>
      <c r="AI241" s="14" t="n">
        <f aca="false">Inputs!$C$12*AI226/2*(1+Inputs!$C$18)^(AI$223-2027)</f>
        <v>0</v>
      </c>
    </row>
    <row r="242" customFormat="false" ht="15" hidden="false" customHeight="false" outlineLevel="0" collapsed="false">
      <c r="B242" s="2" t="s">
        <v>179</v>
      </c>
      <c r="D242" s="14" t="n">
        <f aca="false">Inputs!$C$13*D226/2*(1+Inputs!$C$18)^(D$223-2027)</f>
        <v>25000000</v>
      </c>
      <c r="E242" s="14" t="n">
        <f aca="false">Inputs!$C$13*E226/2*(1+Inputs!$C$18)^(E$223-2027)</f>
        <v>25625000</v>
      </c>
      <c r="F242" s="14" t="n">
        <f aca="false">Inputs!$C$13*F226/2*(1+Inputs!$C$18)^(F$223-2027)</f>
        <v>26265625</v>
      </c>
      <c r="G242" s="14" t="n">
        <f aca="false">Inputs!$C$13*G226/2*(1+Inputs!$C$18)^(G$223-2027)</f>
        <v>26922265.625</v>
      </c>
      <c r="H242" s="14" t="n">
        <f aca="false">Inputs!$C$13*H226/2*(1+Inputs!$C$18)^(H$223-2027)</f>
        <v>27595322.265625</v>
      </c>
      <c r="I242" s="14" t="n">
        <f aca="false">Inputs!$C$13*I226/2*(1+Inputs!$C$18)^(I$223-2027)</f>
        <v>28285205.3222656</v>
      </c>
      <c r="J242" s="14" t="n">
        <f aca="false">Inputs!$C$13*J226/2*(1+Inputs!$C$18)^(J$223-2027)</f>
        <v>28992335.4553223</v>
      </c>
      <c r="K242" s="14" t="n">
        <f aca="false">Inputs!$C$13*K226/2*(1+Inputs!$C$18)^(K$223-2027)</f>
        <v>29717143.8417053</v>
      </c>
      <c r="L242" s="14" t="n">
        <f aca="false">Inputs!$C$13*L226/2*(1+Inputs!$C$18)^(L$223-2027)</f>
        <v>30460072.4377479</v>
      </c>
      <c r="M242" s="14" t="n">
        <f aca="false">Inputs!$C$13*M226/2*(1+Inputs!$C$18)^(M$223-2027)</f>
        <v>31221574.2486916</v>
      </c>
      <c r="N242" s="14" t="n">
        <f aca="false">Inputs!$C$13*N226/2*(1+Inputs!$C$18)^(N$223-2027)</f>
        <v>16001056.8024545</v>
      </c>
      <c r="O242" s="14" t="n">
        <f aca="false">Inputs!$C$13*O226/2*(1+Inputs!$C$18)^(O$223-2027)</f>
        <v>16401083.2225158</v>
      </c>
      <c r="P242" s="14" t="n">
        <f aca="false">Inputs!$C$13*P226/2*(1+Inputs!$C$18)^(P$223-2027)</f>
        <v>0</v>
      </c>
      <c r="Q242" s="14" t="n">
        <f aca="false">Inputs!$C$13*Q226/2*(1+Inputs!$C$18)^(Q$223-2027)</f>
        <v>0</v>
      </c>
      <c r="R242" s="14" t="n">
        <f aca="false">Inputs!$C$13*R226/2*(1+Inputs!$C$18)^(R$223-2027)</f>
        <v>0</v>
      </c>
      <c r="S242" s="14" t="n">
        <f aca="false">Inputs!$C$13*S226/2*(1+Inputs!$C$18)^(S$223-2027)</f>
        <v>0</v>
      </c>
      <c r="T242" s="14" t="n">
        <f aca="false">Inputs!$C$13*T226/2*(1+Inputs!$C$18)^(T$223-2027)</f>
        <v>0</v>
      </c>
      <c r="U242" s="14" t="n">
        <f aca="false">Inputs!$C$13*U226/2*(1+Inputs!$C$18)^(U$223-2027)</f>
        <v>0</v>
      </c>
      <c r="V242" s="14" t="n">
        <f aca="false">Inputs!$C$13*V226/2*(1+Inputs!$C$18)^(V$223-2027)</f>
        <v>0</v>
      </c>
      <c r="W242" s="14" t="n">
        <f aca="false">Inputs!$C$13*W226/2*(1+Inputs!$C$18)^(W$223-2027)</f>
        <v>0</v>
      </c>
      <c r="X242" s="14" t="n">
        <f aca="false">Inputs!$C$13*X226/2*(1+Inputs!$C$18)^(X$223-2027)</f>
        <v>0</v>
      </c>
      <c r="Y242" s="14" t="n">
        <f aca="false">Inputs!$C$13*Y226/2*(1+Inputs!$C$18)^(Y$223-2027)</f>
        <v>0</v>
      </c>
      <c r="Z242" s="14" t="n">
        <f aca="false">Inputs!$C$13*Z226/2*(1+Inputs!$C$18)^(Z$223-2027)</f>
        <v>0</v>
      </c>
      <c r="AA242" s="14" t="n">
        <f aca="false">Inputs!$C$13*AA226/2*(1+Inputs!$C$18)^(AA$223-2027)</f>
        <v>0</v>
      </c>
      <c r="AB242" s="14" t="n">
        <f aca="false">Inputs!$C$13*AB226/2*(1+Inputs!$C$18)^(AB$223-2027)</f>
        <v>0</v>
      </c>
      <c r="AC242" s="14" t="n">
        <f aca="false">Inputs!$C$13*AC226/2*(1+Inputs!$C$18)^(AC$223-2027)</f>
        <v>0</v>
      </c>
      <c r="AD242" s="14" t="n">
        <f aca="false">Inputs!$C$13*AD226/2*(1+Inputs!$C$18)^(AD$223-2027)</f>
        <v>0</v>
      </c>
      <c r="AE242" s="14" t="n">
        <f aca="false">Inputs!$C$13*AE226/2*(1+Inputs!$C$18)^(AE$223-2027)</f>
        <v>0</v>
      </c>
      <c r="AF242" s="14" t="n">
        <f aca="false">Inputs!$C$13*AF226/2*(1+Inputs!$C$18)^(AF$223-2027)</f>
        <v>0</v>
      </c>
      <c r="AG242" s="14" t="n">
        <f aca="false">Inputs!$C$13*AG226/2*(1+Inputs!$C$18)^(AG$223-2027)</f>
        <v>0</v>
      </c>
      <c r="AH242" s="14" t="n">
        <f aca="false">Inputs!$C$13*AH226/2*(1+Inputs!$C$18)^(AH$223-2027)</f>
        <v>0</v>
      </c>
      <c r="AI242" s="14" t="n">
        <f aca="false">Inputs!$C$13*AI226/2*(1+Inputs!$C$18)^(AI$223-2027)</f>
        <v>0</v>
      </c>
    </row>
    <row r="243" customFormat="false" ht="15" hidden="false" customHeight="false" outlineLevel="0" collapsed="false">
      <c r="B243" s="2" t="s">
        <v>66</v>
      </c>
      <c r="D243" s="14" t="n">
        <f aca="false">D229*Fuel!$C$13*(1+Inputs!$C$18)^(D$223-2027)</f>
        <v>181832502.469692</v>
      </c>
      <c r="E243" s="14" t="n">
        <f aca="false">E229*Fuel!$C$13*(1+Inputs!$C$18)^(E$223-2027)</f>
        <v>186378315.031434</v>
      </c>
      <c r="F243" s="14" t="n">
        <f aca="false">F229*Fuel!$C$13*(1+Inputs!$C$18)^(F$223-2027)</f>
        <v>191037772.90722</v>
      </c>
      <c r="G243" s="14" t="n">
        <f aca="false">G229*Fuel!$C$13*(1+Inputs!$C$18)^(G$223-2027)</f>
        <v>195813717.2299</v>
      </c>
      <c r="H243" s="14" t="n">
        <f aca="false">H229*Fuel!$C$13*(1+Inputs!$C$18)^(H$223-2027)</f>
        <v>200709060.160648</v>
      </c>
      <c r="I243" s="14" t="n">
        <f aca="false">I229*Fuel!$C$13*(1+Inputs!$C$18)^(I$223-2027)</f>
        <v>205726786.664664</v>
      </c>
      <c r="J243" s="14" t="n">
        <f aca="false">J229*Fuel!$C$13*(1+Inputs!$C$18)^(J$223-2027)</f>
        <v>210869956.331281</v>
      </c>
      <c r="K243" s="14" t="n">
        <f aca="false">K229*Fuel!$C$13*(1+Inputs!$C$18)^(K$223-2027)</f>
        <v>216141705.239563</v>
      </c>
      <c r="L243" s="14" t="n">
        <f aca="false">L229*Fuel!$C$13*(1+Inputs!$C$18)^(L$223-2027)</f>
        <v>221545247.870552</v>
      </c>
      <c r="M243" s="14" t="n">
        <f aca="false">M229*Fuel!$C$13*(1+Inputs!$C$18)^(M$223-2027)</f>
        <v>227083879.067315</v>
      </c>
      <c r="N243" s="14" t="n">
        <f aca="false">N229*Fuel!$C$13*(1+Inputs!$C$18)^(N$223-2027)</f>
        <v>116380488.021999</v>
      </c>
      <c r="O243" s="14" t="n">
        <f aca="false">O229*Fuel!$C$13*(1+Inputs!$C$18)^(O$223-2027)</f>
        <v>119290000.222549</v>
      </c>
      <c r="P243" s="14" t="n">
        <f aca="false">P229*Fuel!$C$13*(1+Inputs!$C$18)^(P$223-2027)</f>
        <v>0</v>
      </c>
      <c r="Q243" s="14" t="n">
        <f aca="false">Q229*Fuel!$C$13*(1+Inputs!$C$18)^(Q$223-2027)</f>
        <v>0</v>
      </c>
      <c r="R243" s="14" t="n">
        <f aca="false">R229*Fuel!$C$13*(1+Inputs!$C$18)^(R$223-2027)</f>
        <v>0</v>
      </c>
      <c r="S243" s="14" t="n">
        <f aca="false">S229*Fuel!$C$13*(1+Inputs!$C$18)^(S$223-2027)</f>
        <v>0</v>
      </c>
      <c r="T243" s="14" t="n">
        <f aca="false">T229*Fuel!$C$13*(1+Inputs!$C$18)^(T$223-2027)</f>
        <v>0</v>
      </c>
      <c r="U243" s="14" t="n">
        <f aca="false">U229*Fuel!$C$13*(1+Inputs!$C$18)^(U$223-2027)</f>
        <v>0</v>
      </c>
      <c r="V243" s="14" t="n">
        <f aca="false">V229*Fuel!$C$13*(1+Inputs!$C$18)^(V$223-2027)</f>
        <v>0</v>
      </c>
      <c r="W243" s="14" t="n">
        <f aca="false">W229*Fuel!$C$13*(1+Inputs!$C$18)^(W$223-2027)</f>
        <v>0</v>
      </c>
      <c r="X243" s="14" t="n">
        <f aca="false">X229*Fuel!$C$13*(1+Inputs!$C$18)^(X$223-2027)</f>
        <v>0</v>
      </c>
      <c r="Y243" s="14" t="n">
        <f aca="false">Y229*Fuel!$C$13*(1+Inputs!$C$18)^(Y$223-2027)</f>
        <v>0</v>
      </c>
      <c r="Z243" s="14" t="n">
        <f aca="false">Z229*Fuel!$C$13*(1+Inputs!$C$18)^(Z$223-2027)</f>
        <v>0</v>
      </c>
      <c r="AA243" s="14" t="n">
        <f aca="false">AA229*Fuel!$C$13*(1+Inputs!$C$18)^(AA$223-2027)</f>
        <v>0</v>
      </c>
      <c r="AB243" s="14" t="n">
        <f aca="false">AB229*Fuel!$C$13*(1+Inputs!$C$18)^(AB$223-2027)</f>
        <v>0</v>
      </c>
      <c r="AC243" s="14" t="n">
        <f aca="false">AC229*Fuel!$C$13*(1+Inputs!$C$18)^(AC$223-2027)</f>
        <v>0</v>
      </c>
      <c r="AD243" s="14" t="n">
        <f aca="false">AD229*Fuel!$C$13*(1+Inputs!$C$18)^(AD$223-2027)</f>
        <v>0</v>
      </c>
      <c r="AE243" s="14" t="n">
        <f aca="false">AE229*Fuel!$C$13*(1+Inputs!$C$18)^(AE$223-2027)</f>
        <v>0</v>
      </c>
      <c r="AF243" s="14" t="n">
        <f aca="false">AF229*Fuel!$C$13*(1+Inputs!$C$18)^(AF$223-2027)</f>
        <v>0</v>
      </c>
      <c r="AG243" s="14" t="n">
        <f aca="false">AG229*Fuel!$C$13*(1+Inputs!$C$18)^(AG$223-2027)</f>
        <v>0</v>
      </c>
      <c r="AH243" s="14" t="n">
        <f aca="false">AH229*Fuel!$C$13*(1+Inputs!$C$18)^(AH$223-2027)</f>
        <v>0</v>
      </c>
      <c r="AI243" s="14" t="n">
        <f aca="false">AI229*Fuel!$C$13*(1+Inputs!$C$18)^(AI$223-2027)</f>
        <v>0</v>
      </c>
    </row>
    <row r="244" customFormat="false" ht="15" hidden="false" customHeight="false" outlineLevel="0" collapsed="false">
      <c r="B244" s="2" t="s">
        <v>180</v>
      </c>
      <c r="D244" s="14" t="n">
        <f aca="false">Inputs!$C$14*D226/2*(1+Inputs!$C$18)^(D$223-2027)*IF(AND(D226&gt;0,D$223&gt;$F$221-2),0.25,1)</f>
        <v>70000000</v>
      </c>
      <c r="E244" s="14" t="n">
        <f aca="false">Inputs!$C$14*E226/2*(1+Inputs!$C$18)^(E$223-2027)*IF(AND(E226&gt;0,E$223&gt;$F$221-2),0.25,1)</f>
        <v>71750000</v>
      </c>
      <c r="F244" s="14" t="n">
        <f aca="false">Inputs!$C$14*F226/2*(1+Inputs!$C$18)^(F$223-2027)*IF(AND(F226&gt;0,F$223&gt;$F$221-2),0.25,1)</f>
        <v>73543750</v>
      </c>
      <c r="G244" s="14" t="n">
        <f aca="false">Inputs!$C$14*G226/2*(1+Inputs!$C$18)^(G$223-2027)*IF(AND(G226&gt;0,G$223&gt;$F$221-2),0.25,1)</f>
        <v>75382343.75</v>
      </c>
      <c r="H244" s="14" t="n">
        <f aca="false">Inputs!$C$14*H226/2*(1+Inputs!$C$18)^(H$223-2027)*IF(AND(H226&gt;0,H$223&gt;$F$221-2),0.25,1)</f>
        <v>77266902.34375</v>
      </c>
      <c r="I244" s="14" t="n">
        <f aca="false">Inputs!$C$14*I226/2*(1+Inputs!$C$18)^(I$223-2027)*IF(AND(I226&gt;0,I$223&gt;$F$221-2),0.25,1)</f>
        <v>79198574.9023437</v>
      </c>
      <c r="J244" s="14" t="n">
        <f aca="false">Inputs!$C$14*J226/2*(1+Inputs!$C$18)^(J$223-2027)*IF(AND(J226&gt;0,J$223&gt;$F$221-2),0.25,1)</f>
        <v>81178539.2749023</v>
      </c>
      <c r="K244" s="14" t="n">
        <f aca="false">Inputs!$C$14*K226/2*(1+Inputs!$C$18)^(K$223-2027)*IF(AND(K226&gt;0,K$223&gt;$F$221-2),0.25,1)</f>
        <v>83208002.7567749</v>
      </c>
      <c r="L244" s="14" t="n">
        <f aca="false">Inputs!$C$14*L226/2*(1+Inputs!$C$18)^(L$223-2027)*IF(AND(L226&gt;0,L$223&gt;$F$221-2),0.25,1)</f>
        <v>85288202.8256942</v>
      </c>
      <c r="M244" s="14" t="n">
        <f aca="false">Inputs!$C$14*M226/2*(1+Inputs!$C$18)^(M$223-2027)*IF(AND(M226&gt;0,M$223&gt;$F$221-2),0.25,1)</f>
        <v>87420407.8963366</v>
      </c>
      <c r="N244" s="14" t="n">
        <f aca="false">Inputs!$C$14*N226/2*(1+Inputs!$C$18)^(N$223-2027)*IF(AND(N226&gt;0,N$223&gt;$F$221-2),0.25,1)</f>
        <v>11200739.7617181</v>
      </c>
      <c r="O244" s="14" t="n">
        <f aca="false">Inputs!$C$14*O226/2*(1+Inputs!$C$18)^(O$223-2027)*IF(AND(O226&gt;0,O$223&gt;$F$221-2),0.25,1)</f>
        <v>11480758.2557611</v>
      </c>
      <c r="P244" s="14" t="n">
        <f aca="false">Inputs!$C$14*P226/2*(1+Inputs!$C$18)^(P$223-2027)*IF(AND(P226&gt;0,P$223&gt;$F$221-2),0.25,1)</f>
        <v>0</v>
      </c>
      <c r="Q244" s="14" t="n">
        <f aca="false">Inputs!$C$14*Q226/2*(1+Inputs!$C$18)^(Q$223-2027)*IF(AND(Q226&gt;0,Q$223&gt;$F$221-2),0.25,1)</f>
        <v>0</v>
      </c>
      <c r="R244" s="14" t="n">
        <f aca="false">Inputs!$C$14*R226/2*(1+Inputs!$C$18)^(R$223-2027)*IF(AND(R226&gt;0,R$223&gt;$F$221-2),0.25,1)</f>
        <v>0</v>
      </c>
      <c r="S244" s="14" t="n">
        <f aca="false">Inputs!$C$14*S226/2*(1+Inputs!$C$18)^(S$223-2027)*IF(AND(S226&gt;0,S$223&gt;$F$221-2),0.25,1)</f>
        <v>0</v>
      </c>
      <c r="T244" s="14" t="n">
        <f aca="false">Inputs!$C$14*T226/2*(1+Inputs!$C$18)^(T$223-2027)*IF(AND(T226&gt;0,T$223&gt;$F$221-2),0.25,1)</f>
        <v>0</v>
      </c>
      <c r="U244" s="14" t="n">
        <f aca="false">Inputs!$C$14*U226/2*(1+Inputs!$C$18)^(U$223-2027)*IF(AND(U226&gt;0,U$223&gt;$F$221-2),0.25,1)</f>
        <v>0</v>
      </c>
      <c r="V244" s="14" t="n">
        <f aca="false">Inputs!$C$14*V226/2*(1+Inputs!$C$18)^(V$223-2027)*IF(AND(V226&gt;0,V$223&gt;$F$221-2),0.25,1)</f>
        <v>0</v>
      </c>
      <c r="W244" s="14" t="n">
        <f aca="false">Inputs!$C$14*W226/2*(1+Inputs!$C$18)^(W$223-2027)*IF(AND(W226&gt;0,W$223&gt;$F$221-2),0.25,1)</f>
        <v>0</v>
      </c>
      <c r="X244" s="14" t="n">
        <f aca="false">Inputs!$C$14*X226/2*(1+Inputs!$C$18)^(X$223-2027)*IF(AND(X226&gt;0,X$223&gt;$F$221-2),0.25,1)</f>
        <v>0</v>
      </c>
      <c r="Y244" s="14" t="n">
        <f aca="false">Inputs!$C$14*Y226/2*(1+Inputs!$C$18)^(Y$223-2027)*IF(AND(Y226&gt;0,Y$223&gt;$F$221-2),0.25,1)</f>
        <v>0</v>
      </c>
      <c r="Z244" s="14" t="n">
        <f aca="false">Inputs!$C$14*Z226/2*(1+Inputs!$C$18)^(Z$223-2027)*IF(AND(Z226&gt;0,Z$223&gt;$F$221-2),0.25,1)</f>
        <v>0</v>
      </c>
      <c r="AA244" s="14" t="n">
        <f aca="false">Inputs!$C$14*AA226/2*(1+Inputs!$C$18)^(AA$223-2027)*IF(AND(AA226&gt;0,AA$223&gt;$F$221-2),0.25,1)</f>
        <v>0</v>
      </c>
      <c r="AB244" s="14" t="n">
        <f aca="false">Inputs!$C$14*AB226/2*(1+Inputs!$C$18)^(AB$223-2027)*IF(AND(AB226&gt;0,AB$223&gt;$F$221-2),0.25,1)</f>
        <v>0</v>
      </c>
      <c r="AC244" s="14" t="n">
        <f aca="false">Inputs!$C$14*AC226/2*(1+Inputs!$C$18)^(AC$223-2027)*IF(AND(AC226&gt;0,AC$223&gt;$F$221-2),0.25,1)</f>
        <v>0</v>
      </c>
      <c r="AD244" s="14" t="n">
        <f aca="false">Inputs!$C$14*AD226/2*(1+Inputs!$C$18)^(AD$223-2027)*IF(AND(AD226&gt;0,AD$223&gt;$F$221-2),0.25,1)</f>
        <v>0</v>
      </c>
      <c r="AE244" s="14" t="n">
        <f aca="false">Inputs!$C$14*AE226/2*(1+Inputs!$C$18)^(AE$223-2027)*IF(AND(AE226&gt;0,AE$223&gt;$F$221-2),0.25,1)</f>
        <v>0</v>
      </c>
      <c r="AF244" s="14" t="n">
        <f aca="false">Inputs!$C$14*AF226/2*(1+Inputs!$C$18)^(AF$223-2027)*IF(AND(AF226&gt;0,AF$223&gt;$F$221-2),0.25,1)</f>
        <v>0</v>
      </c>
      <c r="AG244" s="14" t="n">
        <f aca="false">Inputs!$C$14*AG226/2*(1+Inputs!$C$18)^(AG$223-2027)*IF(AND(AG226&gt;0,AG$223&gt;$F$221-2),0.25,1)</f>
        <v>0</v>
      </c>
      <c r="AH244" s="14" t="n">
        <f aca="false">Inputs!$C$14*AH226/2*(1+Inputs!$C$18)^(AH$223-2027)*IF(AND(AH226&gt;0,AH$223&gt;$F$221-2),0.25,1)</f>
        <v>0</v>
      </c>
      <c r="AI244" s="14" t="n">
        <f aca="false">Inputs!$C$14*AI226/2*(1+Inputs!$C$18)^(AI$223-2027)*IF(AND(AI226&gt;0,AI$223&gt;$F$221-2),0.25,1)</f>
        <v>0</v>
      </c>
    </row>
    <row r="245" customFormat="false" ht="15" hidden="false" customHeight="false" outlineLevel="0" collapsed="false">
      <c r="B245" s="2" t="s">
        <v>181</v>
      </c>
      <c r="D245" s="14" t="n">
        <f aca="false">IF(AND($D$220=1,D$223&gt;=Inputs!$C$16,D$223&lt;=Inputs!$C$17),Inputs!$C$15*2/(Inputs!$C$17-Inputs!$C$16+1)*(1+Inputs!$C$18)^(D$223-2027),0)</f>
        <v>0</v>
      </c>
      <c r="E245" s="14" t="n">
        <f aca="false">IF(AND($D$220=1,E$223&gt;=Inputs!$C$16,E$223&lt;=Inputs!$C$17),Inputs!$C$15*2/(Inputs!$C$17-Inputs!$C$16+1)*(1+Inputs!$C$18)^(E$223-2027),0)</f>
        <v>0</v>
      </c>
      <c r="F245" s="14" t="n">
        <f aca="false">IF(AND($D$220=1,F$223&gt;=Inputs!$C$16,F$223&lt;=Inputs!$C$17),Inputs!$C$15*2/(Inputs!$C$17-Inputs!$C$16+1)*(1+Inputs!$C$18)^(F$223-2027),0)</f>
        <v>0</v>
      </c>
      <c r="G245" s="14" t="n">
        <f aca="false">IF(AND($D$220=1,G$223&gt;=Inputs!$C$16,G$223&lt;=Inputs!$C$17),Inputs!$C$15*2/(Inputs!$C$17-Inputs!$C$16+1)*(1+Inputs!$C$18)^(G$223-2027),0)</f>
        <v>0</v>
      </c>
      <c r="H245" s="14" t="n">
        <f aca="false">IF(AND($D$220=1,H$223&gt;=Inputs!$C$16,H$223&lt;=Inputs!$C$17),Inputs!$C$15*2/(Inputs!$C$17-Inputs!$C$16+1)*(1+Inputs!$C$18)^(H$223-2027),0)</f>
        <v>0</v>
      </c>
      <c r="I245" s="14" t="n">
        <f aca="false">IF(AND($D$220=1,I$223&gt;=Inputs!$C$16,I$223&lt;=Inputs!$C$17),Inputs!$C$15*2/(Inputs!$C$17-Inputs!$C$16+1)*(1+Inputs!$C$18)^(I$223-2027),0)</f>
        <v>0</v>
      </c>
      <c r="J245" s="14" t="n">
        <f aca="false">IF(AND($D$220=1,J$223&gt;=Inputs!$C$16,J$223&lt;=Inputs!$C$17),Inputs!$C$15*2/(Inputs!$C$17-Inputs!$C$16+1)*(1+Inputs!$C$18)^(J$223-2027),0)</f>
        <v>0</v>
      </c>
      <c r="K245" s="14" t="n">
        <f aca="false">IF(AND($D$220=1,K$223&gt;=Inputs!$C$16,K$223&lt;=Inputs!$C$17),Inputs!$C$15*2/(Inputs!$C$17-Inputs!$C$16+1)*(1+Inputs!$C$18)^(K$223-2027),0)</f>
        <v>0</v>
      </c>
      <c r="L245" s="14" t="n">
        <f aca="false">IF(AND($D$220=1,L$223&gt;=Inputs!$C$16,L$223&lt;=Inputs!$C$17),Inputs!$C$15*2/(Inputs!$C$17-Inputs!$C$16+1)*(1+Inputs!$C$18)^(L$223-2027),0)</f>
        <v>0</v>
      </c>
      <c r="M245" s="14" t="n">
        <f aca="false">IF(AND($D$220=1,M$223&gt;=Inputs!$C$16,M$223&lt;=Inputs!$C$17),Inputs!$C$15*2/(Inputs!$C$17-Inputs!$C$16+1)*(1+Inputs!$C$18)^(M$223-2027),0)</f>
        <v>0</v>
      </c>
      <c r="N245" s="14" t="n">
        <f aca="false">IF(AND($D$220=1,N$223&gt;=Inputs!$C$16,N$223&lt;=Inputs!$C$17),Inputs!$C$15*2/(Inputs!$C$17-Inputs!$C$16+1)*(1+Inputs!$C$18)^(N$223-2027),0)</f>
        <v>0</v>
      </c>
      <c r="O245" s="14" t="n">
        <f aca="false">IF(AND($D$220=1,O$223&gt;=Inputs!$C$16,O$223&lt;=Inputs!$C$17),Inputs!$C$15*2/(Inputs!$C$17-Inputs!$C$16+1)*(1+Inputs!$C$18)^(O$223-2027),0)</f>
        <v>0</v>
      </c>
      <c r="P245" s="14" t="n">
        <f aca="false">IF(AND($D$220=1,P$223&gt;=Inputs!$C$16,P$223&lt;=Inputs!$C$17),Inputs!$C$15*2/(Inputs!$C$17-Inputs!$C$16+1)*(1+Inputs!$C$18)^(P$223-2027),0)</f>
        <v>0</v>
      </c>
      <c r="Q245" s="14" t="n">
        <f aca="false">IF(AND($D$220=1,Q$223&gt;=Inputs!$C$16,Q$223&lt;=Inputs!$C$17),Inputs!$C$15*2/(Inputs!$C$17-Inputs!$C$16+1)*(1+Inputs!$C$18)^(Q$223-2027),0)</f>
        <v>0</v>
      </c>
      <c r="R245" s="14" t="n">
        <f aca="false">IF(AND($D$220=1,R$223&gt;=Inputs!$C$16,R$223&lt;=Inputs!$C$17),Inputs!$C$15*2/(Inputs!$C$17-Inputs!$C$16+1)*(1+Inputs!$C$18)^(R$223-2027),0)</f>
        <v>0</v>
      </c>
      <c r="S245" s="14" t="n">
        <f aca="false">IF(AND($D$220=1,S$223&gt;=Inputs!$C$16,S$223&lt;=Inputs!$C$17),Inputs!$C$15*2/(Inputs!$C$17-Inputs!$C$16+1)*(1+Inputs!$C$18)^(S$223-2027),0)</f>
        <v>0</v>
      </c>
      <c r="T245" s="14" t="n">
        <f aca="false">IF(AND($D$220=1,T$223&gt;=Inputs!$C$16,T$223&lt;=Inputs!$C$17),Inputs!$C$15*2/(Inputs!$C$17-Inputs!$C$16+1)*(1+Inputs!$C$18)^(T$223-2027),0)</f>
        <v>0</v>
      </c>
      <c r="U245" s="14" t="n">
        <f aca="false">IF(AND($D$220=1,U$223&gt;=Inputs!$C$16,U$223&lt;=Inputs!$C$17),Inputs!$C$15*2/(Inputs!$C$17-Inputs!$C$16+1)*(1+Inputs!$C$18)^(U$223-2027),0)</f>
        <v>0</v>
      </c>
      <c r="V245" s="14" t="n">
        <f aca="false">IF(AND($D$220=1,V$223&gt;=Inputs!$C$16,V$223&lt;=Inputs!$C$17),Inputs!$C$15*2/(Inputs!$C$17-Inputs!$C$16+1)*(1+Inputs!$C$18)^(V$223-2027),0)</f>
        <v>0</v>
      </c>
      <c r="W245" s="14" t="n">
        <f aca="false">IF(AND($D$220=1,W$223&gt;=Inputs!$C$16,W$223&lt;=Inputs!$C$17),Inputs!$C$15*2/(Inputs!$C$17-Inputs!$C$16+1)*(1+Inputs!$C$18)^(W$223-2027),0)</f>
        <v>0</v>
      </c>
      <c r="X245" s="14" t="n">
        <f aca="false">IF(AND($D$220=1,X$223&gt;=Inputs!$C$16,X$223&lt;=Inputs!$C$17),Inputs!$C$15*2/(Inputs!$C$17-Inputs!$C$16+1)*(1+Inputs!$C$18)^(X$223-2027),0)</f>
        <v>0</v>
      </c>
      <c r="Y245" s="14" t="n">
        <f aca="false">IF(AND($D$220=1,Y$223&gt;=Inputs!$C$16,Y$223&lt;=Inputs!$C$17),Inputs!$C$15*2/(Inputs!$C$17-Inputs!$C$16+1)*(1+Inputs!$C$18)^(Y$223-2027),0)</f>
        <v>0</v>
      </c>
      <c r="Z245" s="14" t="n">
        <f aca="false">IF(AND($D$220=1,Z$223&gt;=Inputs!$C$16,Z$223&lt;=Inputs!$C$17),Inputs!$C$15*2/(Inputs!$C$17-Inputs!$C$16+1)*(1+Inputs!$C$18)^(Z$223-2027),0)</f>
        <v>0</v>
      </c>
      <c r="AA245" s="14" t="n">
        <f aca="false">IF(AND($D$220=1,AA$223&gt;=Inputs!$C$16,AA$223&lt;=Inputs!$C$17),Inputs!$C$15*2/(Inputs!$C$17-Inputs!$C$16+1)*(1+Inputs!$C$18)^(AA$223-2027),0)</f>
        <v>0</v>
      </c>
      <c r="AB245" s="14" t="n">
        <f aca="false">IF(AND($D$220=1,AB$223&gt;=Inputs!$C$16,AB$223&lt;=Inputs!$C$17),Inputs!$C$15*2/(Inputs!$C$17-Inputs!$C$16+1)*(1+Inputs!$C$18)^(AB$223-2027),0)</f>
        <v>0</v>
      </c>
      <c r="AC245" s="14" t="n">
        <f aca="false">IF(AND($D$220=1,AC$223&gt;=Inputs!$C$16,AC$223&lt;=Inputs!$C$17),Inputs!$C$15*2/(Inputs!$C$17-Inputs!$C$16+1)*(1+Inputs!$C$18)^(AC$223-2027),0)</f>
        <v>0</v>
      </c>
      <c r="AD245" s="14" t="n">
        <f aca="false">IF(AND($D$220=1,AD$223&gt;=Inputs!$C$16,AD$223&lt;=Inputs!$C$17),Inputs!$C$15*2/(Inputs!$C$17-Inputs!$C$16+1)*(1+Inputs!$C$18)^(AD$223-2027),0)</f>
        <v>0</v>
      </c>
      <c r="AE245" s="14" t="n">
        <f aca="false">IF(AND($D$220=1,AE$223&gt;=Inputs!$C$16,AE$223&lt;=Inputs!$C$17),Inputs!$C$15*2/(Inputs!$C$17-Inputs!$C$16+1)*(1+Inputs!$C$18)^(AE$223-2027),0)</f>
        <v>0</v>
      </c>
      <c r="AF245" s="14" t="n">
        <f aca="false">IF(AND($D$220=1,AF$223&gt;=Inputs!$C$16,AF$223&lt;=Inputs!$C$17),Inputs!$C$15*2/(Inputs!$C$17-Inputs!$C$16+1)*(1+Inputs!$C$18)^(AF$223-2027),0)</f>
        <v>0</v>
      </c>
      <c r="AG245" s="14" t="n">
        <f aca="false">IF(AND($D$220=1,AG$223&gt;=Inputs!$C$16,AG$223&lt;=Inputs!$C$17),Inputs!$C$15*2/(Inputs!$C$17-Inputs!$C$16+1)*(1+Inputs!$C$18)^(AG$223-2027),0)</f>
        <v>0</v>
      </c>
      <c r="AH245" s="14" t="n">
        <f aca="false">IF(AND($D$220=1,AH$223&gt;=Inputs!$C$16,AH$223&lt;=Inputs!$C$17),Inputs!$C$15*2/(Inputs!$C$17-Inputs!$C$16+1)*(1+Inputs!$C$18)^(AH$223-2027),0)</f>
        <v>0</v>
      </c>
      <c r="AI245" s="14" t="n">
        <f aca="false">IF(AND($D$220=1,AI$223&gt;=Inputs!$C$16,AI$223&lt;=Inputs!$C$17),Inputs!$C$15*2/(Inputs!$C$17-Inputs!$C$16+1)*(1+Inputs!$C$18)^(AI$223-2027),0)</f>
        <v>0</v>
      </c>
    </row>
    <row r="246" customFormat="false" ht="15" hidden="false" customHeight="false" outlineLevel="0" collapsed="false">
      <c r="B246" s="2" t="s">
        <v>182</v>
      </c>
      <c r="D246" s="14" t="n">
        <f aca="false">IF(AND($F$220=1,D$223&gt;=Inputs!$C$46,D$223&lt;=Inputs!$C$47),Inputs!$C$6*2*Inputs!$C$44*1000*Inputs!$C$45/(Inputs!$C$47-Inputs!$C$46+1),0)</f>
        <v>0</v>
      </c>
      <c r="E246" s="14" t="n">
        <f aca="false">IF(AND($F$220=1,E$223&gt;=Inputs!$C$46,E$223&lt;=Inputs!$C$47),Inputs!$C$6*2*Inputs!$C$44*1000*Inputs!$C$45/(Inputs!$C$47-Inputs!$C$46+1),0)</f>
        <v>0</v>
      </c>
      <c r="F246" s="14" t="n">
        <f aca="false">IF(AND($F$220=1,F$223&gt;=Inputs!$C$46,F$223&lt;=Inputs!$C$47),Inputs!$C$6*2*Inputs!$C$44*1000*Inputs!$C$45/(Inputs!$C$47-Inputs!$C$46+1),0)</f>
        <v>0</v>
      </c>
      <c r="G246" s="14" t="n">
        <f aca="false">IF(AND($F$220=1,G$223&gt;=Inputs!$C$46,G$223&lt;=Inputs!$C$47),Inputs!$C$6*2*Inputs!$C$44*1000*Inputs!$C$45/(Inputs!$C$47-Inputs!$C$46+1),0)</f>
        <v>0</v>
      </c>
      <c r="H246" s="14" t="n">
        <f aca="false">IF(AND($F$220=1,H$223&gt;=Inputs!$C$46,H$223&lt;=Inputs!$C$47),Inputs!$C$6*2*Inputs!$C$44*1000*Inputs!$C$45/(Inputs!$C$47-Inputs!$C$46+1),0)</f>
        <v>0</v>
      </c>
      <c r="I246" s="14" t="n">
        <f aca="false">IF(AND($F$220=1,I$223&gt;=Inputs!$C$46,I$223&lt;=Inputs!$C$47),Inputs!$C$6*2*Inputs!$C$44*1000*Inputs!$C$45/(Inputs!$C$47-Inputs!$C$46+1),0)</f>
        <v>0</v>
      </c>
      <c r="J246" s="14" t="n">
        <f aca="false">IF(AND($F$220=1,J$223&gt;=Inputs!$C$46,J$223&lt;=Inputs!$C$47),Inputs!$C$6*2*Inputs!$C$44*1000*Inputs!$C$45/(Inputs!$C$47-Inputs!$C$46+1),0)</f>
        <v>0</v>
      </c>
      <c r="K246" s="14" t="n">
        <f aca="false">IF(AND($F$220=1,K$223&gt;=Inputs!$C$46,K$223&lt;=Inputs!$C$47),Inputs!$C$6*2*Inputs!$C$44*1000*Inputs!$C$45/(Inputs!$C$47-Inputs!$C$46+1),0)</f>
        <v>0</v>
      </c>
      <c r="L246" s="14" t="n">
        <f aca="false">IF(AND($F$220=1,L$223&gt;=Inputs!$C$46,L$223&lt;=Inputs!$C$47),Inputs!$C$6*2*Inputs!$C$44*1000*Inputs!$C$45/(Inputs!$C$47-Inputs!$C$46+1),0)</f>
        <v>0</v>
      </c>
      <c r="M246" s="14" t="n">
        <f aca="false">IF(AND($F$220=1,M$223&gt;=Inputs!$C$46,M$223&lt;=Inputs!$C$47),Inputs!$C$6*2*Inputs!$C$44*1000*Inputs!$C$45/(Inputs!$C$47-Inputs!$C$46+1),0)</f>
        <v>0</v>
      </c>
      <c r="N246" s="14" t="n">
        <f aca="false">IF(AND($F$220=1,N$223&gt;=Inputs!$C$46,N$223&lt;=Inputs!$C$47),Inputs!$C$6*2*Inputs!$C$44*1000*Inputs!$C$45/(Inputs!$C$47-Inputs!$C$46+1),0)</f>
        <v>0</v>
      </c>
      <c r="O246" s="14" t="n">
        <f aca="false">IF(AND($F$220=1,O$223&gt;=Inputs!$C$46,O$223&lt;=Inputs!$C$47),Inputs!$C$6*2*Inputs!$C$44*1000*Inputs!$C$45/(Inputs!$C$47-Inputs!$C$46+1),0)</f>
        <v>0</v>
      </c>
      <c r="P246" s="14" t="n">
        <f aca="false">IF(AND($F$220=1,P$223&gt;=Inputs!$C$46,P$223&lt;=Inputs!$C$47),Inputs!$C$6*2*Inputs!$C$44*1000*Inputs!$C$45/(Inputs!$C$47-Inputs!$C$46+1),0)</f>
        <v>0</v>
      </c>
      <c r="Q246" s="14" t="n">
        <f aca="false">IF(AND($F$220=1,Q$223&gt;=Inputs!$C$46,Q$223&lt;=Inputs!$C$47),Inputs!$C$6*2*Inputs!$C$44*1000*Inputs!$C$45/(Inputs!$C$47-Inputs!$C$46+1),0)</f>
        <v>0</v>
      </c>
      <c r="R246" s="14" t="n">
        <f aca="false">IF(AND($F$220=1,R$223&gt;=Inputs!$C$46,R$223&lt;=Inputs!$C$47),Inputs!$C$6*2*Inputs!$C$44*1000*Inputs!$C$45/(Inputs!$C$47-Inputs!$C$46+1),0)</f>
        <v>0</v>
      </c>
      <c r="S246" s="14" t="n">
        <f aca="false">IF(AND($F$220=1,S$223&gt;=Inputs!$C$46,S$223&lt;=Inputs!$C$47),Inputs!$C$6*2*Inputs!$C$44*1000*Inputs!$C$45/(Inputs!$C$47-Inputs!$C$46+1),0)</f>
        <v>0</v>
      </c>
      <c r="T246" s="14" t="n">
        <f aca="false">IF(AND($F$220=1,T$223&gt;=Inputs!$C$46,T$223&lt;=Inputs!$C$47),Inputs!$C$6*2*Inputs!$C$44*1000*Inputs!$C$45/(Inputs!$C$47-Inputs!$C$46+1),0)</f>
        <v>0</v>
      </c>
      <c r="U246" s="14" t="n">
        <f aca="false">IF(AND($F$220=1,U$223&gt;=Inputs!$C$46,U$223&lt;=Inputs!$C$47),Inputs!$C$6*2*Inputs!$C$44*1000*Inputs!$C$45/(Inputs!$C$47-Inputs!$C$46+1),0)</f>
        <v>0</v>
      </c>
      <c r="V246" s="14" t="n">
        <f aca="false">IF(AND($F$220=1,V$223&gt;=Inputs!$C$46,V$223&lt;=Inputs!$C$47),Inputs!$C$6*2*Inputs!$C$44*1000*Inputs!$C$45/(Inputs!$C$47-Inputs!$C$46+1),0)</f>
        <v>0</v>
      </c>
      <c r="W246" s="14" t="n">
        <f aca="false">IF(AND($F$220=1,W$223&gt;=Inputs!$C$46,W$223&lt;=Inputs!$C$47),Inputs!$C$6*2*Inputs!$C$44*1000*Inputs!$C$45/(Inputs!$C$47-Inputs!$C$46+1),0)</f>
        <v>0</v>
      </c>
      <c r="X246" s="14" t="n">
        <f aca="false">IF(AND($F$220=1,X$223&gt;=Inputs!$C$46,X$223&lt;=Inputs!$C$47),Inputs!$C$6*2*Inputs!$C$44*1000*Inputs!$C$45/(Inputs!$C$47-Inputs!$C$46+1),0)</f>
        <v>0</v>
      </c>
      <c r="Y246" s="14" t="n">
        <f aca="false">IF(AND($F$220=1,Y$223&gt;=Inputs!$C$46,Y$223&lt;=Inputs!$C$47),Inputs!$C$6*2*Inputs!$C$44*1000*Inputs!$C$45/(Inputs!$C$47-Inputs!$C$46+1),0)</f>
        <v>0</v>
      </c>
      <c r="Z246" s="14" t="n">
        <f aca="false">IF(AND($F$220=1,Z$223&gt;=Inputs!$C$46,Z$223&lt;=Inputs!$C$47),Inputs!$C$6*2*Inputs!$C$44*1000*Inputs!$C$45/(Inputs!$C$47-Inputs!$C$46+1),0)</f>
        <v>0</v>
      </c>
      <c r="AA246" s="14" t="n">
        <f aca="false">IF(AND($F$220=1,AA$223&gt;=Inputs!$C$46,AA$223&lt;=Inputs!$C$47),Inputs!$C$6*2*Inputs!$C$44*1000*Inputs!$C$45/(Inputs!$C$47-Inputs!$C$46+1),0)</f>
        <v>0</v>
      </c>
      <c r="AB246" s="14" t="n">
        <f aca="false">IF(AND($F$220=1,AB$223&gt;=Inputs!$C$46,AB$223&lt;=Inputs!$C$47),Inputs!$C$6*2*Inputs!$C$44*1000*Inputs!$C$45/(Inputs!$C$47-Inputs!$C$46+1),0)</f>
        <v>0</v>
      </c>
      <c r="AC246" s="14" t="n">
        <f aca="false">IF(AND($F$220=1,AC$223&gt;=Inputs!$C$46,AC$223&lt;=Inputs!$C$47),Inputs!$C$6*2*Inputs!$C$44*1000*Inputs!$C$45/(Inputs!$C$47-Inputs!$C$46+1),0)</f>
        <v>0</v>
      </c>
      <c r="AD246" s="14" t="n">
        <f aca="false">IF(AND($F$220=1,AD$223&gt;=Inputs!$C$46,AD$223&lt;=Inputs!$C$47),Inputs!$C$6*2*Inputs!$C$44*1000*Inputs!$C$45/(Inputs!$C$47-Inputs!$C$46+1),0)</f>
        <v>0</v>
      </c>
      <c r="AE246" s="14" t="n">
        <f aca="false">IF(AND($F$220=1,AE$223&gt;=Inputs!$C$46,AE$223&lt;=Inputs!$C$47),Inputs!$C$6*2*Inputs!$C$44*1000*Inputs!$C$45/(Inputs!$C$47-Inputs!$C$46+1),0)</f>
        <v>0</v>
      </c>
      <c r="AF246" s="14" t="n">
        <f aca="false">IF(AND($F$220=1,AF$223&gt;=Inputs!$C$46,AF$223&lt;=Inputs!$C$47),Inputs!$C$6*2*Inputs!$C$44*1000*Inputs!$C$45/(Inputs!$C$47-Inputs!$C$46+1),0)</f>
        <v>0</v>
      </c>
      <c r="AG246" s="14" t="n">
        <f aca="false">IF(AND($F$220=1,AG$223&gt;=Inputs!$C$46,AG$223&lt;=Inputs!$C$47),Inputs!$C$6*2*Inputs!$C$44*1000*Inputs!$C$45/(Inputs!$C$47-Inputs!$C$46+1),0)</f>
        <v>0</v>
      </c>
      <c r="AH246" s="14" t="n">
        <f aca="false">IF(AND($F$220=1,AH$223&gt;=Inputs!$C$46,AH$223&lt;=Inputs!$C$47),Inputs!$C$6*2*Inputs!$C$44*1000*Inputs!$C$45/(Inputs!$C$47-Inputs!$C$46+1),0)</f>
        <v>0</v>
      </c>
      <c r="AI246" s="14" t="n">
        <f aca="false">IF(AND($F$220=1,AI$223&gt;=Inputs!$C$46,AI$223&lt;=Inputs!$C$47),Inputs!$C$6*2*Inputs!$C$44*1000*Inputs!$C$45/(Inputs!$C$47-Inputs!$C$46+1),0)</f>
        <v>0</v>
      </c>
    </row>
    <row r="247" customFormat="false" ht="15" hidden="false" customHeight="false" outlineLevel="0" collapsed="false">
      <c r="B247" s="2" t="s">
        <v>183</v>
      </c>
      <c r="D247" s="14" t="n">
        <f aca="false">D237+D240-D241-D242-D243</f>
        <v>365797897.530308</v>
      </c>
      <c r="E247" s="14" t="n">
        <f aca="false">E237+E240-E241-E242-E243</f>
        <v>604146492.968566</v>
      </c>
      <c r="F247" s="14" t="n">
        <f aca="false">F237+F240-F241-F242-F243</f>
        <v>613478156.25278</v>
      </c>
      <c r="G247" s="14" t="n">
        <f aca="false">G237+G240-G241-G242-G243</f>
        <v>622927671.1383</v>
      </c>
      <c r="H247" s="14" t="n">
        <f aca="false">H237+H240-H241-H242-H243</f>
        <v>632495675.115542</v>
      </c>
      <c r="I247" s="14" t="n">
        <f aca="false">I237+I240-I241-I242-I243</f>
        <v>642182775.43619</v>
      </c>
      <c r="J247" s="14" t="n">
        <f aca="false">J237+J240-J241-J242-J243</f>
        <v>651989547.43371</v>
      </c>
      <c r="K247" s="14" t="n">
        <f aca="false">K237+K240-K241-K242-K243</f>
        <v>661916532.783399</v>
      </c>
      <c r="L247" s="14" t="n">
        <f aca="false">L237+L240-L241-L242-L243</f>
        <v>671964237.700109</v>
      </c>
      <c r="M247" s="14" t="n">
        <f aca="false">M237+M240-M241-M242-M243</f>
        <v>682133131.071678</v>
      </c>
      <c r="N247" s="14" t="n">
        <f aca="false">N237+N240-N241-N242-N243</f>
        <v>485868426.684152</v>
      </c>
      <c r="O247" s="14" t="n">
        <f aca="false">O237+O240-O241-O242-O243</f>
        <v>493867817.744751</v>
      </c>
      <c r="P247" s="14" t="n">
        <f aca="false">P237+P240-P241-P242-P243</f>
        <v>0</v>
      </c>
      <c r="Q247" s="14" t="n">
        <f aca="false">Q237+Q240-Q241-Q242-Q243</f>
        <v>0</v>
      </c>
      <c r="R247" s="14" t="n">
        <f aca="false">R237+R240-R241-R242-R243</f>
        <v>0</v>
      </c>
      <c r="S247" s="14" t="n">
        <f aca="false">S237+S240-S241-S242-S243</f>
        <v>0</v>
      </c>
      <c r="T247" s="14" t="n">
        <f aca="false">T237+T240-T241-T242-T243</f>
        <v>0</v>
      </c>
      <c r="U247" s="14" t="n">
        <f aca="false">U237+U240-U241-U242-U243</f>
        <v>0</v>
      </c>
      <c r="V247" s="14" t="n">
        <f aca="false">V237+V240-V241-V242-V243</f>
        <v>0</v>
      </c>
      <c r="W247" s="14" t="n">
        <f aca="false">W237+W240-W241-W242-W243</f>
        <v>0</v>
      </c>
      <c r="X247" s="14" t="n">
        <f aca="false">X237+X240-X241-X242-X243</f>
        <v>0</v>
      </c>
      <c r="Y247" s="14" t="n">
        <f aca="false">Y237+Y240-Y241-Y242-Y243</f>
        <v>0</v>
      </c>
      <c r="Z247" s="14" t="n">
        <f aca="false">Z237+Z240-Z241-Z242-Z243</f>
        <v>0</v>
      </c>
      <c r="AA247" s="14" t="n">
        <f aca="false">AA237+AA240-AA241-AA242-AA243</f>
        <v>0</v>
      </c>
      <c r="AB247" s="14" t="n">
        <f aca="false">AB237+AB240-AB241-AB242-AB243</f>
        <v>0</v>
      </c>
      <c r="AC247" s="14" t="n">
        <f aca="false">AC237+AC240-AC241-AC242-AC243</f>
        <v>0</v>
      </c>
      <c r="AD247" s="14" t="n">
        <f aca="false">AD237+AD240-AD241-AD242-AD243</f>
        <v>0</v>
      </c>
      <c r="AE247" s="14" t="n">
        <f aca="false">AE237+AE240-AE241-AE242-AE243</f>
        <v>0</v>
      </c>
      <c r="AF247" s="14" t="n">
        <f aca="false">AF237+AF240-AF241-AF242-AF243</f>
        <v>0</v>
      </c>
      <c r="AG247" s="14" t="n">
        <f aca="false">AG237+AG240-AG241-AG242-AG243</f>
        <v>0</v>
      </c>
      <c r="AH247" s="14" t="n">
        <f aca="false">AH237+AH240-AH241-AH242-AH243</f>
        <v>0</v>
      </c>
      <c r="AI247" s="14" t="n">
        <f aca="false">AI237+AI240-AI241-AI242-AI243</f>
        <v>0</v>
      </c>
    </row>
    <row r="248" customFormat="false" ht="15" hidden="false" customHeight="false" outlineLevel="0" collapsed="false">
      <c r="B248" s="2" t="s">
        <v>184</v>
      </c>
      <c r="D248" s="14" t="n">
        <f aca="false">D247-D244-D245-D246</f>
        <v>295797897.530308</v>
      </c>
      <c r="E248" s="14" t="n">
        <f aca="false">E247-E244-E245-E246</f>
        <v>532396492.968566</v>
      </c>
      <c r="F248" s="14" t="n">
        <f aca="false">F247-F244-F245-F246</f>
        <v>539934406.25278</v>
      </c>
      <c r="G248" s="14" t="n">
        <f aca="false">G247-G244-G245-G246</f>
        <v>547545327.3883</v>
      </c>
      <c r="H248" s="14" t="n">
        <f aca="false">H247-H244-H245-H246</f>
        <v>555228772.771792</v>
      </c>
      <c r="I248" s="14" t="n">
        <f aca="false">I247-I244-I245-I246</f>
        <v>562984200.533846</v>
      </c>
      <c r="J248" s="14" t="n">
        <f aca="false">J247-J244-J245-J246</f>
        <v>570811008.158807</v>
      </c>
      <c r="K248" s="14" t="n">
        <f aca="false">K247-K244-K245-K246</f>
        <v>578708530.026624</v>
      </c>
      <c r="L248" s="14" t="n">
        <f aca="false">L247-L244-L245-L246</f>
        <v>586676034.874414</v>
      </c>
      <c r="M248" s="14" t="n">
        <f aca="false">M247-M244-M245-M246</f>
        <v>594712723.175342</v>
      </c>
      <c r="N248" s="14" t="n">
        <f aca="false">N247-N244-N245-N246</f>
        <v>474667686.922434</v>
      </c>
      <c r="O248" s="14" t="n">
        <f aca="false">O247-O244-O245-O246</f>
        <v>482387059.48899</v>
      </c>
      <c r="P248" s="14" t="n">
        <f aca="false">P247-P244-P245-P246</f>
        <v>0</v>
      </c>
      <c r="Q248" s="14" t="n">
        <f aca="false">Q247-Q244-Q245-Q246</f>
        <v>0</v>
      </c>
      <c r="R248" s="14" t="n">
        <f aca="false">R247-R244-R245-R246</f>
        <v>0</v>
      </c>
      <c r="S248" s="14" t="n">
        <f aca="false">S247-S244-S245-S246</f>
        <v>0</v>
      </c>
      <c r="T248" s="14" t="n">
        <f aca="false">T247-T244-T245-T246</f>
        <v>0</v>
      </c>
      <c r="U248" s="14" t="n">
        <f aca="false">U247-U244-U245-U246</f>
        <v>0</v>
      </c>
      <c r="V248" s="14" t="n">
        <f aca="false">V247-V244-V245-V246</f>
        <v>0</v>
      </c>
      <c r="W248" s="14" t="n">
        <f aca="false">W247-W244-W245-W246</f>
        <v>0</v>
      </c>
      <c r="X248" s="14" t="n">
        <f aca="false">X247-X244-X245-X246</f>
        <v>0</v>
      </c>
      <c r="Y248" s="14" t="n">
        <f aca="false">Y247-Y244-Y245-Y246</f>
        <v>0</v>
      </c>
      <c r="Z248" s="14" t="n">
        <f aca="false">Z247-Z244-Z245-Z246</f>
        <v>0</v>
      </c>
      <c r="AA248" s="14" t="n">
        <f aca="false">AA247-AA244-AA245-AA246</f>
        <v>0</v>
      </c>
      <c r="AB248" s="14" t="n">
        <f aca="false">AB247-AB244-AB245-AB246</f>
        <v>0</v>
      </c>
      <c r="AC248" s="14" t="n">
        <f aca="false">AC247-AC244-AC245-AC246</f>
        <v>0</v>
      </c>
      <c r="AD248" s="14" t="n">
        <f aca="false">AD247-AD244-AD245-AD246</f>
        <v>0</v>
      </c>
      <c r="AE248" s="14" t="n">
        <f aca="false">AE247-AE244-AE245-AE246</f>
        <v>0</v>
      </c>
      <c r="AF248" s="14" t="n">
        <f aca="false">AF247-AF244-AF245-AF246</f>
        <v>0</v>
      </c>
      <c r="AG248" s="14" t="n">
        <f aca="false">AG247-AG244-AG245-AG246</f>
        <v>0</v>
      </c>
      <c r="AH248" s="14" t="n">
        <f aca="false">AH247-AH244-AH245-AH246</f>
        <v>0</v>
      </c>
      <c r="AI248" s="14" t="n">
        <f aca="false">AI247-AI244-AI245-AI246</f>
        <v>0</v>
      </c>
    </row>
    <row r="249" customFormat="false" ht="15" hidden="false" customHeight="false" outlineLevel="0" collapsed="false">
      <c r="B249" s="2" t="s">
        <v>185</v>
      </c>
      <c r="D249" s="22" t="n">
        <f aca="false">IF(D229&gt;0,D233/D229,0)</f>
        <v>0</v>
      </c>
      <c r="E249" s="22" t="n">
        <f aca="false">IF(E229&gt;0,E233/E229,0)</f>
        <v>0.446428571428571</v>
      </c>
      <c r="F249" s="22" t="n">
        <f aca="false">IF(F229&gt;0,F233/F229,0)</f>
        <v>0.446428571428571</v>
      </c>
      <c r="G249" s="22" t="n">
        <f aca="false">IF(G229&gt;0,G233/G229,0)</f>
        <v>0.446428571428571</v>
      </c>
      <c r="H249" s="22" t="n">
        <f aca="false">IF(H229&gt;0,H233/H229,0)</f>
        <v>0.446428571428571</v>
      </c>
      <c r="I249" s="22" t="n">
        <f aca="false">IF(I229&gt;0,I233/I229,0)</f>
        <v>0.446428571428571</v>
      </c>
      <c r="J249" s="22" t="n">
        <f aca="false">IF(J229&gt;0,J233/J229,0)</f>
        <v>0.446428571428571</v>
      </c>
      <c r="K249" s="22" t="n">
        <f aca="false">IF(K229&gt;0,K233/K229,0)</f>
        <v>0.446428571428571</v>
      </c>
      <c r="L249" s="22" t="n">
        <f aca="false">IF(L229&gt;0,L233/L229,0)</f>
        <v>0.446428571428571</v>
      </c>
      <c r="M249" s="22" t="n">
        <f aca="false">IF(M229&gt;0,M233/M229,0)</f>
        <v>0.446428571428571</v>
      </c>
      <c r="N249" s="22" t="n">
        <f aca="false">IF(N229&gt;0,N233/N229,0)</f>
        <v>0.892857142857143</v>
      </c>
      <c r="O249" s="22" t="n">
        <f aca="false">IF(O229&gt;0,O233/O229,0)</f>
        <v>0.892857142857143</v>
      </c>
      <c r="P249" s="22" t="n">
        <f aca="false">IF(P229&gt;0,P233/P229,0)</f>
        <v>0</v>
      </c>
      <c r="Q249" s="22" t="n">
        <f aca="false">IF(Q229&gt;0,Q233/Q229,0)</f>
        <v>0</v>
      </c>
      <c r="R249" s="22" t="n">
        <f aca="false">IF(R229&gt;0,R233/R229,0)</f>
        <v>0</v>
      </c>
      <c r="S249" s="22" t="n">
        <f aca="false">IF(S229&gt;0,S233/S229,0)</f>
        <v>0</v>
      </c>
      <c r="T249" s="22" t="n">
        <f aca="false">IF(T229&gt;0,T233/T229,0)</f>
        <v>0</v>
      </c>
      <c r="U249" s="22" t="n">
        <f aca="false">IF(U229&gt;0,U233/U229,0)</f>
        <v>0</v>
      </c>
      <c r="V249" s="22" t="n">
        <f aca="false">IF(V229&gt;0,V233/V229,0)</f>
        <v>0</v>
      </c>
      <c r="W249" s="22" t="n">
        <f aca="false">IF(W229&gt;0,W233/W229,0)</f>
        <v>0</v>
      </c>
      <c r="X249" s="22" t="n">
        <f aca="false">IF(X229&gt;0,X233/X229,0)</f>
        <v>0</v>
      </c>
      <c r="Y249" s="22" t="n">
        <f aca="false">IF(Y229&gt;0,Y233/Y229,0)</f>
        <v>0</v>
      </c>
      <c r="Z249" s="22" t="n">
        <f aca="false">IF(Z229&gt;0,Z233/Z229,0)</f>
        <v>0</v>
      </c>
      <c r="AA249" s="22" t="n">
        <f aca="false">IF(AA229&gt;0,AA233/AA229,0)</f>
        <v>0</v>
      </c>
      <c r="AB249" s="22" t="n">
        <f aca="false">IF(AB229&gt;0,AB233/AB229,0)</f>
        <v>0</v>
      </c>
      <c r="AC249" s="22" t="n">
        <f aca="false">IF(AC229&gt;0,AC233/AC229,0)</f>
        <v>0</v>
      </c>
      <c r="AD249" s="22" t="n">
        <f aca="false">IF(AD229&gt;0,AD233/AD229,0)</f>
        <v>0</v>
      </c>
      <c r="AE249" s="22" t="n">
        <f aca="false">IF(AE229&gt;0,AE233/AE229,0)</f>
        <v>0</v>
      </c>
      <c r="AF249" s="22" t="n">
        <f aca="false">IF(AF229&gt;0,AF233/AF229,0)</f>
        <v>0</v>
      </c>
      <c r="AG249" s="22" t="n">
        <f aca="false">IF(AG229&gt;0,AG233/AG229,0)</f>
        <v>0</v>
      </c>
      <c r="AH249" s="22" t="n">
        <f aca="false">IF(AH229&gt;0,AH233/AH229,0)</f>
        <v>0</v>
      </c>
      <c r="AI249" s="22" t="n">
        <f aca="false">IF(AI229&gt;0,AI233/AI229,0)</f>
        <v>0</v>
      </c>
    </row>
    <row r="250" customFormat="false" ht="15" hidden="false" customHeight="false" outlineLevel="0" collapsed="false">
      <c r="B250" s="2" t="s">
        <v>186</v>
      </c>
      <c r="D250" s="14" t="n">
        <f aca="false">D241+D242+D243+D244+D245+D246</f>
        <v>606832502.469692</v>
      </c>
      <c r="E250" s="14" t="n">
        <f aca="false">E241+E242+E243+E244+E245+E246</f>
        <v>622003315.031434</v>
      </c>
      <c r="F250" s="14" t="n">
        <f aca="false">F241+F242+F243+F244+F245+F246</f>
        <v>637553397.90722</v>
      </c>
      <c r="G250" s="14" t="n">
        <f aca="false">G241+G242+G243+G244+G245+G246</f>
        <v>653492232.8549</v>
      </c>
      <c r="H250" s="14" t="n">
        <f aca="false">H241+H242+H243+H244+H245+H246</f>
        <v>669829538.676273</v>
      </c>
      <c r="I250" s="14" t="n">
        <f aca="false">I241+I242+I243+I244+I245+I246</f>
        <v>686575277.143179</v>
      </c>
      <c r="J250" s="14" t="n">
        <f aca="false">J241+J242+J243+J244+J245+J246</f>
        <v>703739659.071759</v>
      </c>
      <c r="K250" s="14" t="n">
        <f aca="false">K241+K242+K243+K244+K245+K246</f>
        <v>721333150.548553</v>
      </c>
      <c r="L250" s="14" t="n">
        <f aca="false">L241+L242+L243+L244+L245+L246</f>
        <v>739366479.312267</v>
      </c>
      <c r="M250" s="14" t="n">
        <f aca="false">M241+M242+M243+M244+M245+M246</f>
        <v>757850641.295073</v>
      </c>
      <c r="N250" s="14" t="n">
        <f aca="false">N241+N242+N243+N244+N245+N246</f>
        <v>354796234.378571</v>
      </c>
      <c r="O250" s="14" t="n">
        <f aca="false">O241+O242+O243+O244+O245+O246</f>
        <v>363666140.238035</v>
      </c>
      <c r="P250" s="14" t="n">
        <f aca="false">P241+P242+P243+P244+P245+P246</f>
        <v>0</v>
      </c>
      <c r="Q250" s="14" t="n">
        <f aca="false">Q241+Q242+Q243+Q244+Q245+Q246</f>
        <v>0</v>
      </c>
      <c r="R250" s="14" t="n">
        <f aca="false">R241+R242+R243+R244+R245+R246</f>
        <v>0</v>
      </c>
      <c r="S250" s="14" t="n">
        <f aca="false">S241+S242+S243+S244+S245+S246</f>
        <v>0</v>
      </c>
      <c r="T250" s="14" t="n">
        <f aca="false">T241+T242+T243+T244+T245+T246</f>
        <v>0</v>
      </c>
      <c r="U250" s="14" t="n">
        <f aca="false">U241+U242+U243+U244+U245+U246</f>
        <v>0</v>
      </c>
      <c r="V250" s="14" t="n">
        <f aca="false">V241+V242+V243+V244+V245+V246</f>
        <v>0</v>
      </c>
      <c r="W250" s="14" t="n">
        <f aca="false">W241+W242+W243+W244+W245+W246</f>
        <v>0</v>
      </c>
      <c r="X250" s="14" t="n">
        <f aca="false">X241+X242+X243+X244+X245+X246</f>
        <v>0</v>
      </c>
      <c r="Y250" s="14" t="n">
        <f aca="false">Y241+Y242+Y243+Y244+Y245+Y246</f>
        <v>0</v>
      </c>
      <c r="Z250" s="14" t="n">
        <f aca="false">Z241+Z242+Z243+Z244+Z245+Z246</f>
        <v>0</v>
      </c>
      <c r="AA250" s="14" t="n">
        <f aca="false">AA241+AA242+AA243+AA244+AA245+AA246</f>
        <v>0</v>
      </c>
      <c r="AB250" s="14" t="n">
        <f aca="false">AB241+AB242+AB243+AB244+AB245+AB246</f>
        <v>0</v>
      </c>
      <c r="AC250" s="14" t="n">
        <f aca="false">AC241+AC242+AC243+AC244+AC245+AC246</f>
        <v>0</v>
      </c>
      <c r="AD250" s="14" t="n">
        <f aca="false">AD241+AD242+AD243+AD244+AD245+AD246</f>
        <v>0</v>
      </c>
      <c r="AE250" s="14" t="n">
        <f aca="false">AE241+AE242+AE243+AE244+AE245+AE246</f>
        <v>0</v>
      </c>
      <c r="AF250" s="14" t="n">
        <f aca="false">AF241+AF242+AF243+AF244+AF245+AF246</f>
        <v>0</v>
      </c>
      <c r="AG250" s="14" t="n">
        <f aca="false">AG241+AG242+AG243+AG244+AG245+AG246</f>
        <v>0</v>
      </c>
      <c r="AH250" s="14" t="n">
        <f aca="false">AH241+AH242+AH243+AH244+AH245+AH246</f>
        <v>0</v>
      </c>
      <c r="AI250" s="14" t="n">
        <f aca="false">AI241+AI242+AI243+AI244+AI245+AI246</f>
        <v>0</v>
      </c>
    </row>
    <row r="251" customFormat="false" ht="15" hidden="false" customHeight="false" outlineLevel="0" collapsed="false">
      <c r="B251" s="2" t="s">
        <v>187</v>
      </c>
      <c r="D251" s="14" t="n">
        <f aca="false">D235-D250*D249</f>
        <v>0</v>
      </c>
      <c r="E251" s="14" t="n">
        <f aca="false">E235-E250*E249</f>
        <v>367055948.646681</v>
      </c>
      <c r="F251" s="14" t="n">
        <f aca="false">F235-F250*F249</f>
        <v>373008667.362848</v>
      </c>
      <c r="G251" s="14" t="n">
        <f aca="false">G235-G250*G249</f>
        <v>379045730.44692</v>
      </c>
      <c r="H251" s="14" t="n">
        <f aca="false">H235-H250*H249</f>
        <v>385167957.036093</v>
      </c>
      <c r="I251" s="14" t="n">
        <f aca="false">I235-I250*I249</f>
        <v>391376160.956555</v>
      </c>
      <c r="J251" s="14" t="n">
        <f aca="false">J235-J250*J249</f>
        <v>397671150.07492</v>
      </c>
      <c r="K251" s="14" t="n">
        <f aca="false">K235-K250*K249</f>
        <v>404053725.623133</v>
      </c>
      <c r="L251" s="14" t="n">
        <f aca="false">L235-L250*L249</f>
        <v>410524681.495979</v>
      </c>
      <c r="M251" s="14" t="n">
        <f aca="false">M235-M250*M249</f>
        <v>417084803.520291</v>
      </c>
      <c r="N251" s="14" t="n">
        <f aca="false">N235-N250*N249</f>
        <v>453736850.199551</v>
      </c>
      <c r="O251" s="14" t="n">
        <f aca="false">O235-O250*O249</f>
        <v>461227675.442923</v>
      </c>
      <c r="P251" s="14" t="n">
        <f aca="false">P235-P250*P249</f>
        <v>0</v>
      </c>
      <c r="Q251" s="14" t="n">
        <f aca="false">Q235-Q250*Q249</f>
        <v>0</v>
      </c>
      <c r="R251" s="14" t="n">
        <f aca="false">R235-R250*R249</f>
        <v>0</v>
      </c>
      <c r="S251" s="14" t="n">
        <f aca="false">S235-S250*S249</f>
        <v>0</v>
      </c>
      <c r="T251" s="14" t="n">
        <f aca="false">T235-T250*T249</f>
        <v>0</v>
      </c>
      <c r="U251" s="14" t="n">
        <f aca="false">U235-U250*U249</f>
        <v>0</v>
      </c>
      <c r="V251" s="14" t="n">
        <f aca="false">V235-V250*V249</f>
        <v>0</v>
      </c>
      <c r="W251" s="14" t="n">
        <f aca="false">W235-W250*W249</f>
        <v>0</v>
      </c>
      <c r="X251" s="14" t="n">
        <f aca="false">X235-X250*X249</f>
        <v>0</v>
      </c>
      <c r="Y251" s="14" t="n">
        <f aca="false">Y235-Y250*Y249</f>
        <v>0</v>
      </c>
      <c r="Z251" s="14" t="n">
        <f aca="false">Z235-Z250*Z249</f>
        <v>0</v>
      </c>
      <c r="AA251" s="14" t="n">
        <f aca="false">AA235-AA250*AA249</f>
        <v>0</v>
      </c>
      <c r="AB251" s="14" t="n">
        <f aca="false">AB235-AB250*AB249</f>
        <v>0</v>
      </c>
      <c r="AC251" s="14" t="n">
        <f aca="false">AC235-AC250*AC249</f>
        <v>0</v>
      </c>
      <c r="AD251" s="14" t="n">
        <f aca="false">AD235-AD250*AD249</f>
        <v>0</v>
      </c>
      <c r="AE251" s="14" t="n">
        <f aca="false">AE235-AE250*AE249</f>
        <v>0</v>
      </c>
      <c r="AF251" s="14" t="n">
        <f aca="false">AF235-AF250*AF249</f>
        <v>0</v>
      </c>
      <c r="AG251" s="14" t="n">
        <f aca="false">AG235-AG250*AG249</f>
        <v>0</v>
      </c>
      <c r="AH251" s="14" t="n">
        <f aca="false">AH235-AH250*AH249</f>
        <v>0</v>
      </c>
      <c r="AI251" s="14" t="n">
        <f aca="false">AI235-AI250*AI249</f>
        <v>0</v>
      </c>
    </row>
    <row r="252" customFormat="false" ht="15" hidden="false" customHeight="false" outlineLevel="0" collapsed="false">
      <c r="B252" s="2" t="s">
        <v>188</v>
      </c>
      <c r="D252" s="14" t="n">
        <f aca="false">D236+D240-D250*(1-D249)</f>
        <v>295797897.530308</v>
      </c>
      <c r="E252" s="14" t="n">
        <f aca="false">E236+E240-E250*(1-E249)</f>
        <v>165340544.321885</v>
      </c>
      <c r="F252" s="14" t="n">
        <f aca="false">F236+F240-F250*(1-F249)</f>
        <v>166925738.889932</v>
      </c>
      <c r="G252" s="14" t="n">
        <f aca="false">G236+G240-G250*(1-G249)</f>
        <v>168499596.94138</v>
      </c>
      <c r="H252" s="14" t="n">
        <f aca="false">H236+H240-H250*(1-H249)</f>
        <v>170060815.735699</v>
      </c>
      <c r="I252" s="14" t="n">
        <f aca="false">I236+I240-I250*(1-I249)</f>
        <v>171608039.577291</v>
      </c>
      <c r="J252" s="14" t="n">
        <f aca="false">J236+J240-J250*(1-J249)</f>
        <v>173139858.083887</v>
      </c>
      <c r="K252" s="14" t="n">
        <f aca="false">K236+K240-K250*(1-K249)</f>
        <v>174654804.403491</v>
      </c>
      <c r="L252" s="14" t="n">
        <f aca="false">L236+L240-L250*(1-L249)</f>
        <v>176151353.378436</v>
      </c>
      <c r="M252" s="14" t="n">
        <f aca="false">M236+M240-M250*(1-M249)</f>
        <v>177627919.655051</v>
      </c>
      <c r="N252" s="14" t="n">
        <f aca="false">N236+N240-N250*(1-N249)</f>
        <v>20930836.7228837</v>
      </c>
      <c r="O252" s="14" t="n">
        <f aca="false">O236+O240-O250*(1-O249)</f>
        <v>21159384.0460671</v>
      </c>
      <c r="P252" s="14" t="n">
        <f aca="false">P236+P240-P250*(1-P249)</f>
        <v>0</v>
      </c>
      <c r="Q252" s="14" t="n">
        <f aca="false">Q236+Q240-Q250*(1-Q249)</f>
        <v>0</v>
      </c>
      <c r="R252" s="14" t="n">
        <f aca="false">R236+R240-R250*(1-R249)</f>
        <v>0</v>
      </c>
      <c r="S252" s="14" t="n">
        <f aca="false">S236+S240-S250*(1-S249)</f>
        <v>0</v>
      </c>
      <c r="T252" s="14" t="n">
        <f aca="false">T236+T240-T250*(1-T249)</f>
        <v>0</v>
      </c>
      <c r="U252" s="14" t="n">
        <f aca="false">U236+U240-U250*(1-U249)</f>
        <v>0</v>
      </c>
      <c r="V252" s="14" t="n">
        <f aca="false">V236+V240-V250*(1-V249)</f>
        <v>0</v>
      </c>
      <c r="W252" s="14" t="n">
        <f aca="false">W236+W240-W250*(1-W249)</f>
        <v>0</v>
      </c>
      <c r="X252" s="14" t="n">
        <f aca="false">X236+X240-X250*(1-X249)</f>
        <v>0</v>
      </c>
      <c r="Y252" s="14" t="n">
        <f aca="false">Y236+Y240-Y250*(1-Y249)</f>
        <v>0</v>
      </c>
      <c r="Z252" s="14" t="n">
        <f aca="false">Z236+Z240-Z250*(1-Z249)</f>
        <v>0</v>
      </c>
      <c r="AA252" s="14" t="n">
        <f aca="false">AA236+AA240-AA250*(1-AA249)</f>
        <v>0</v>
      </c>
      <c r="AB252" s="14" t="n">
        <f aca="false">AB236+AB240-AB250*(1-AB249)</f>
        <v>0</v>
      </c>
      <c r="AC252" s="14" t="n">
        <f aca="false">AC236+AC240-AC250*(1-AC249)</f>
        <v>0</v>
      </c>
      <c r="AD252" s="14" t="n">
        <f aca="false">AD236+AD240-AD250*(1-AD249)</f>
        <v>0</v>
      </c>
      <c r="AE252" s="14" t="n">
        <f aca="false">AE236+AE240-AE250*(1-AE249)</f>
        <v>0</v>
      </c>
      <c r="AF252" s="14" t="n">
        <f aca="false">AF236+AF240-AF250*(1-AF249)</f>
        <v>0</v>
      </c>
      <c r="AG252" s="14" t="n">
        <f aca="false">AG236+AG240-AG250*(1-AG249)</f>
        <v>0</v>
      </c>
      <c r="AH252" s="14" t="n">
        <f aca="false">AH236+AH240-AH250*(1-AH249)</f>
        <v>0</v>
      </c>
      <c r="AI252" s="14" t="n">
        <f aca="false">AI236+AI240-AI250*(1-AI249)</f>
        <v>0</v>
      </c>
    </row>
    <row r="253" customFormat="false" ht="15" hidden="false" customHeight="false" outlineLevel="0" collapsed="false">
      <c r="B253" s="2" t="s">
        <v>189</v>
      </c>
      <c r="D253" s="23" t="n">
        <f aca="false">1/(1+Inputs!$C$39)^(D$223-2026)</f>
        <v>0.930232558139535</v>
      </c>
      <c r="E253" s="23" t="n">
        <f aca="false">1/(1+Inputs!$C$39)^(E$223-2026)</f>
        <v>0.865332612222823</v>
      </c>
      <c r="F253" s="23" t="n">
        <f aca="false">1/(1+Inputs!$C$39)^(F$223-2026)</f>
        <v>0.804960569509603</v>
      </c>
      <c r="G253" s="23" t="n">
        <f aca="false">1/(1+Inputs!$C$39)^(G$223-2026)</f>
        <v>0.748800529776375</v>
      </c>
      <c r="H253" s="23" t="n">
        <f aca="false">1/(1+Inputs!$C$39)^(H$223-2026)</f>
        <v>0.696558632350116</v>
      </c>
      <c r="I253" s="23" t="n">
        <f aca="false">1/(1+Inputs!$C$39)^(I$223-2026)</f>
        <v>0.647961518465224</v>
      </c>
      <c r="J253" s="23" t="n">
        <f aca="false">1/(1+Inputs!$C$39)^(J$223-2026)</f>
        <v>0.602754900897883</v>
      </c>
      <c r="K253" s="23" t="n">
        <f aca="false">1/(1+Inputs!$C$39)^(K$223-2026)</f>
        <v>0.56070223339338</v>
      </c>
      <c r="L253" s="23" t="n">
        <f aca="false">1/(1+Inputs!$C$39)^(L$223-2026)</f>
        <v>0.521583472924074</v>
      </c>
      <c r="M253" s="23" t="n">
        <f aca="false">1/(1+Inputs!$C$39)^(M$223-2026)</f>
        <v>0.485193928301464</v>
      </c>
      <c r="N253" s="23" t="n">
        <f aca="false">1/(1+Inputs!$C$39)^(N$223-2026)</f>
        <v>0.451343189117641</v>
      </c>
      <c r="O253" s="23" t="n">
        <f aca="false">1/(1+Inputs!$C$39)^(O$223-2026)</f>
        <v>0.419854129411759</v>
      </c>
      <c r="P253" s="23" t="n">
        <f aca="false">1/(1+Inputs!$C$39)^(P$223-2026)</f>
        <v>0.390561980848148</v>
      </c>
      <c r="Q253" s="23" t="n">
        <f aca="false">1/(1+Inputs!$C$39)^(Q$223-2026)</f>
        <v>0.363313470556417</v>
      </c>
      <c r="R253" s="23" t="n">
        <f aca="false">1/(1+Inputs!$C$39)^(R$223-2026)</f>
        <v>0.337966019122248</v>
      </c>
      <c r="S253" s="23" t="n">
        <f aca="false">1/(1+Inputs!$C$39)^(S$223-2026)</f>
        <v>0.314386994532324</v>
      </c>
      <c r="T253" s="23" t="n">
        <f aca="false">1/(1+Inputs!$C$39)^(T$223-2026)</f>
        <v>0.292453018169604</v>
      </c>
      <c r="U253" s="23" t="n">
        <f aca="false">1/(1+Inputs!$C$39)^(U$223-2026)</f>
        <v>0.272049319227539</v>
      </c>
      <c r="V253" s="23" t="n">
        <f aca="false">1/(1+Inputs!$C$39)^(V$223-2026)</f>
        <v>0.253069134165152</v>
      </c>
      <c r="W253" s="23" t="n">
        <f aca="false">1/(1+Inputs!$C$39)^(W$223-2026)</f>
        <v>0.235413148060607</v>
      </c>
      <c r="X253" s="23" t="n">
        <f aca="false">1/(1+Inputs!$C$39)^(X$223-2026)</f>
        <v>0.218988974940099</v>
      </c>
      <c r="Y253" s="23" t="n">
        <f aca="false">1/(1+Inputs!$C$39)^(Y$223-2026)</f>
        <v>0.203710674362883</v>
      </c>
      <c r="Z253" s="23" t="n">
        <f aca="false">1/(1+Inputs!$C$39)^(Z$223-2026)</f>
        <v>0.189498301732914</v>
      </c>
      <c r="AA253" s="23" t="n">
        <f aca="false">1/(1+Inputs!$C$39)^(AA$223-2026)</f>
        <v>0.176277489984106</v>
      </c>
      <c r="AB253" s="23" t="n">
        <f aca="false">1/(1+Inputs!$C$39)^(AB$223-2026)</f>
        <v>0.163979060450332</v>
      </c>
      <c r="AC253" s="23" t="n">
        <f aca="false">1/(1+Inputs!$C$39)^(AC$223-2026)</f>
        <v>0.152538660884029</v>
      </c>
      <c r="AD253" s="23" t="n">
        <f aca="false">1/(1+Inputs!$C$39)^(AD$223-2026)</f>
        <v>0.14189642872933</v>
      </c>
      <c r="AE253" s="23" t="n">
        <f aca="false">1/(1+Inputs!$C$39)^(AE$223-2026)</f>
        <v>0.131996677887749</v>
      </c>
      <c r="AF253" s="23" t="n">
        <f aca="false">1/(1+Inputs!$C$39)^(AF$223-2026)</f>
        <v>0.12278760733744</v>
      </c>
      <c r="AG253" s="23" t="n">
        <f aca="false">1/(1+Inputs!$C$39)^(AG$223-2026)</f>
        <v>0.11422103008134</v>
      </c>
      <c r="AH253" s="23" t="n">
        <f aca="false">1/(1+Inputs!$C$39)^(AH$223-2026)</f>
        <v>0.106252121005898</v>
      </c>
      <c r="AI253" s="23" t="n">
        <f aca="false">1/(1+Inputs!$C$39)^(AI$223-2026)</f>
        <v>0.0988391823310676</v>
      </c>
    </row>
    <row r="254" customFormat="false" ht="15" hidden="false" customHeight="false" outlineLevel="0" collapsed="false">
      <c r="B254" s="2" t="s">
        <v>190</v>
      </c>
      <c r="D254" s="23" t="n">
        <f aca="false">1/(1+Inputs!$C$38)^(D$223-2026)</f>
        <v>0.909090909090909</v>
      </c>
      <c r="E254" s="23" t="n">
        <f aca="false">1/(1+Inputs!$C$38)^(E$223-2026)</f>
        <v>0.826446280991735</v>
      </c>
      <c r="F254" s="23" t="n">
        <f aca="false">1/(1+Inputs!$C$38)^(F$223-2026)</f>
        <v>0.751314800901578</v>
      </c>
      <c r="G254" s="23" t="n">
        <f aca="false">1/(1+Inputs!$C$38)^(G$223-2026)</f>
        <v>0.683013455365071</v>
      </c>
      <c r="H254" s="23" t="n">
        <f aca="false">1/(1+Inputs!$C$38)^(H$223-2026)</f>
        <v>0.620921323059155</v>
      </c>
      <c r="I254" s="23" t="n">
        <f aca="false">1/(1+Inputs!$C$38)^(I$223-2026)</f>
        <v>0.564473930053777</v>
      </c>
      <c r="J254" s="23" t="n">
        <f aca="false">1/(1+Inputs!$C$38)^(J$223-2026)</f>
        <v>0.513158118230707</v>
      </c>
      <c r="K254" s="23" t="n">
        <f aca="false">1/(1+Inputs!$C$38)^(K$223-2026)</f>
        <v>0.466507380209733</v>
      </c>
      <c r="L254" s="23" t="n">
        <f aca="false">1/(1+Inputs!$C$38)^(L$223-2026)</f>
        <v>0.424097618372485</v>
      </c>
      <c r="M254" s="23" t="n">
        <f aca="false">1/(1+Inputs!$C$38)^(M$223-2026)</f>
        <v>0.385543289429531</v>
      </c>
      <c r="N254" s="23" t="n">
        <f aca="false">1/(1+Inputs!$C$38)^(N$223-2026)</f>
        <v>0.350493899481392</v>
      </c>
      <c r="O254" s="23" t="n">
        <f aca="false">1/(1+Inputs!$C$38)^(O$223-2026)</f>
        <v>0.318630817710357</v>
      </c>
      <c r="P254" s="23" t="n">
        <f aca="false">1/(1+Inputs!$C$38)^(P$223-2026)</f>
        <v>0.289664379736688</v>
      </c>
      <c r="Q254" s="23" t="n">
        <f aca="false">1/(1+Inputs!$C$38)^(Q$223-2026)</f>
        <v>0.26333125430608</v>
      </c>
      <c r="R254" s="23" t="n">
        <f aca="false">1/(1+Inputs!$C$38)^(R$223-2026)</f>
        <v>0.239392049369163</v>
      </c>
      <c r="S254" s="23" t="n">
        <f aca="false">1/(1+Inputs!$C$38)^(S$223-2026)</f>
        <v>0.217629135790149</v>
      </c>
      <c r="T254" s="23" t="n">
        <f aca="false">1/(1+Inputs!$C$38)^(T$223-2026)</f>
        <v>0.197844668900135</v>
      </c>
      <c r="U254" s="23" t="n">
        <f aca="false">1/(1+Inputs!$C$38)^(U$223-2026)</f>
        <v>0.179858789909214</v>
      </c>
      <c r="V254" s="23" t="n">
        <f aca="false">1/(1+Inputs!$C$38)^(V$223-2026)</f>
        <v>0.163507990826558</v>
      </c>
      <c r="W254" s="23" t="n">
        <f aca="false">1/(1+Inputs!$C$38)^(W$223-2026)</f>
        <v>0.148643628024143</v>
      </c>
      <c r="X254" s="23" t="n">
        <f aca="false">1/(1+Inputs!$C$38)^(X$223-2026)</f>
        <v>0.135130570931039</v>
      </c>
      <c r="Y254" s="23" t="n">
        <f aca="false">1/(1+Inputs!$C$38)^(Y$223-2026)</f>
        <v>0.122845973573672</v>
      </c>
      <c r="Z254" s="23" t="n">
        <f aca="false">1/(1+Inputs!$C$38)^(Z$223-2026)</f>
        <v>0.111678157794247</v>
      </c>
      <c r="AA254" s="23" t="n">
        <f aca="false">1/(1+Inputs!$C$38)^(AA$223-2026)</f>
        <v>0.10152559799477</v>
      </c>
      <c r="AB254" s="23" t="n">
        <f aca="false">1/(1+Inputs!$C$38)^(AB$223-2026)</f>
        <v>0.092295998177064</v>
      </c>
      <c r="AC254" s="23" t="n">
        <f aca="false">1/(1+Inputs!$C$38)^(AC$223-2026)</f>
        <v>0.08390545288824</v>
      </c>
      <c r="AD254" s="23" t="n">
        <f aca="false">1/(1+Inputs!$C$38)^(AD$223-2026)</f>
        <v>0.0762776844438546</v>
      </c>
      <c r="AE254" s="23" t="n">
        <f aca="false">1/(1+Inputs!$C$38)^(AE$223-2026)</f>
        <v>0.0693433494944132</v>
      </c>
      <c r="AF254" s="23" t="n">
        <f aca="false">1/(1+Inputs!$C$38)^(AF$223-2026)</f>
        <v>0.0630394086312848</v>
      </c>
      <c r="AG254" s="23" t="n">
        <f aca="false">1/(1+Inputs!$C$38)^(AG$223-2026)</f>
        <v>0.057308553301168</v>
      </c>
      <c r="AH254" s="23" t="n">
        <f aca="false">1/(1+Inputs!$C$38)^(AH$223-2026)</f>
        <v>0.0520986848192436</v>
      </c>
      <c r="AI254" s="23" t="n">
        <f aca="false">1/(1+Inputs!$C$38)^(AI$223-2026)</f>
        <v>0.0473624407447669</v>
      </c>
    </row>
    <row r="255" customFormat="false" ht="15" hidden="false" customHeight="false" outlineLevel="0" collapsed="false">
      <c r="B255" s="2" t="s">
        <v>191</v>
      </c>
      <c r="C255" s="14" t="n">
        <f aca="false">-Inputs!$C$40</f>
        <v>-4400000000</v>
      </c>
      <c r="D255" s="14" t="n">
        <f aca="false">D248</f>
        <v>295797897.530308</v>
      </c>
      <c r="E255" s="14" t="n">
        <f aca="false">E248</f>
        <v>532396492.968566</v>
      </c>
      <c r="F255" s="14" t="n">
        <f aca="false">F248</f>
        <v>539934406.25278</v>
      </c>
      <c r="G255" s="14" t="n">
        <f aca="false">G248</f>
        <v>547545327.3883</v>
      </c>
      <c r="H255" s="14" t="n">
        <f aca="false">H248</f>
        <v>555228772.771792</v>
      </c>
      <c r="I255" s="14" t="n">
        <f aca="false">I248</f>
        <v>562984200.533846</v>
      </c>
      <c r="J255" s="14" t="n">
        <f aca="false">J248</f>
        <v>570811008.158807</v>
      </c>
      <c r="K255" s="14" t="n">
        <f aca="false">K248</f>
        <v>578708530.026624</v>
      </c>
      <c r="L255" s="14" t="n">
        <f aca="false">L248</f>
        <v>586676034.874414</v>
      </c>
      <c r="M255" s="14" t="n">
        <f aca="false">M248</f>
        <v>594712723.175342</v>
      </c>
      <c r="N255" s="14" t="n">
        <f aca="false">N248</f>
        <v>474667686.922434</v>
      </c>
      <c r="O255" s="14" t="n">
        <f aca="false">O248</f>
        <v>482387059.48899</v>
      </c>
      <c r="P255" s="14" t="n">
        <f aca="false">P248</f>
        <v>0</v>
      </c>
      <c r="Q255" s="14" t="n">
        <f aca="false">Q248</f>
        <v>0</v>
      </c>
      <c r="R255" s="14" t="n">
        <f aca="false">R248</f>
        <v>0</v>
      </c>
      <c r="S255" s="14" t="n">
        <f aca="false">S248</f>
        <v>0</v>
      </c>
      <c r="T255" s="14" t="n">
        <f aca="false">T248</f>
        <v>0</v>
      </c>
      <c r="U255" s="14" t="n">
        <f aca="false">U248</f>
        <v>0</v>
      </c>
      <c r="V255" s="14" t="n">
        <f aca="false">V248</f>
        <v>0</v>
      </c>
      <c r="W255" s="14" t="n">
        <f aca="false">W248</f>
        <v>0</v>
      </c>
      <c r="X255" s="14" t="n">
        <f aca="false">X248</f>
        <v>0</v>
      </c>
      <c r="Y255" s="14" t="n">
        <f aca="false">Y248</f>
        <v>0</v>
      </c>
      <c r="Z255" s="14" t="n">
        <f aca="false">Z248</f>
        <v>0</v>
      </c>
      <c r="AA255" s="14" t="n">
        <f aca="false">AA248</f>
        <v>0</v>
      </c>
      <c r="AB255" s="14" t="n">
        <f aca="false">AB248</f>
        <v>0</v>
      </c>
      <c r="AC255" s="14" t="n">
        <f aca="false">AC248</f>
        <v>0</v>
      </c>
      <c r="AD255" s="14" t="n">
        <f aca="false">AD248</f>
        <v>0</v>
      </c>
      <c r="AE255" s="14" t="n">
        <f aca="false">AE248</f>
        <v>0</v>
      </c>
      <c r="AF255" s="14" t="n">
        <f aca="false">AF248</f>
        <v>0</v>
      </c>
      <c r="AG255" s="14" t="n">
        <f aca="false">AG248</f>
        <v>0</v>
      </c>
      <c r="AH255" s="14" t="n">
        <f aca="false">AH248</f>
        <v>0</v>
      </c>
      <c r="AI255" s="14" t="n">
        <f aca="false">AI248</f>
        <v>0</v>
      </c>
    </row>
    <row r="257" customFormat="false" ht="15" hidden="false" customHeight="false" outlineLevel="0" collapsed="false">
      <c r="B257" s="3" t="s">
        <v>192</v>
      </c>
      <c r="D257" s="24" t="n">
        <f aca="false">SUMPRODUCT(D251:AI251,D253:AI253)+SUMPRODUCT(D252:AI252,D254:AI254)</f>
        <v>3880891340.65821</v>
      </c>
    </row>
    <row r="258" customFormat="false" ht="15" hidden="false" customHeight="false" outlineLevel="0" collapsed="false">
      <c r="B258" s="3" t="s">
        <v>193</v>
      </c>
      <c r="D258" s="25" t="n">
        <f aca="false">IFERROR(IRR(C255:AI255),IFERROR(IRR(C255:AI255,-0.2),"n.m."))</f>
        <v>0.0585456652207856</v>
      </c>
    </row>
    <row r="259" customFormat="false" ht="15" hidden="false" customHeight="false" outlineLevel="0" collapsed="false">
      <c r="B259" s="2" t="s">
        <v>194</v>
      </c>
      <c r="D259" s="14" t="n">
        <f aca="false">SUMPRODUCT(D248:AI248,D254:AI254)</f>
        <v>3512144130.11571</v>
      </c>
    </row>
    <row r="262" customFormat="false" ht="15" hidden="false" customHeight="false" outlineLevel="0" collapsed="false">
      <c r="B262" s="3" t="s">
        <v>200</v>
      </c>
    </row>
    <row r="263" customFormat="false" ht="15" hidden="false" customHeight="false" outlineLevel="0" collapsed="false">
      <c r="B263" s="2" t="s">
        <v>201</v>
      </c>
      <c r="D263" s="14" t="n">
        <f aca="false">Cases!D85-Cases!D42</f>
        <v>616022853.185909</v>
      </c>
    </row>
    <row r="264" customFormat="false" ht="15" hidden="false" customHeight="false" outlineLevel="0" collapsed="false">
      <c r="B264" s="2" t="s">
        <v>202</v>
      </c>
      <c r="D264" s="14" t="n">
        <f aca="false">Cases!D128-Cases!D257</f>
        <v>1548082729.10544</v>
      </c>
    </row>
    <row r="265" customFormat="false" ht="15" hidden="false" customHeight="false" outlineLevel="0" collapsed="false">
      <c r="B265" s="2" t="s">
        <v>203</v>
      </c>
      <c r="D265" s="14" t="n">
        <f aca="false">Cases!D128-Cases!D85</f>
        <v>2799263466.76756</v>
      </c>
    </row>
    <row r="266" customFormat="false" ht="15" hidden="false" customHeight="false" outlineLevel="0" collapsed="false">
      <c r="B266" s="2" t="s">
        <v>204</v>
      </c>
      <c r="D266" s="14" t="n">
        <f aca="false">Cases!D130-Cases!D85</f>
        <v>2069252557.39276</v>
      </c>
    </row>
    <row r="267" customFormat="false" ht="15" hidden="false" customHeight="false" outlineLevel="0" collapsed="false">
      <c r="B267" s="2" t="s">
        <v>205</v>
      </c>
      <c r="D267" s="14" t="n">
        <f aca="false">Cases!D128-Cases!D130</f>
        <v>730010909.374798</v>
      </c>
    </row>
    <row r="268" customFormat="false" ht="15" hidden="false" customHeight="false" outlineLevel="0" collapsed="false">
      <c r="B268" s="2" t="s">
        <v>206</v>
      </c>
      <c r="D268" s="14" t="n">
        <f aca="false">Cases!D214-Cases!D128</f>
        <v>116071391.618507</v>
      </c>
    </row>
    <row r="269" customFormat="false" ht="15" hidden="false" customHeight="false" outlineLevel="0" collapsed="false">
      <c r="B269" s="2" t="s">
        <v>207</v>
      </c>
      <c r="D269" s="14" t="n">
        <f aca="false">Cases!D171-Cases!D128</f>
        <v>415884520.575395</v>
      </c>
    </row>
    <row r="270" customFormat="false" ht="15" hidden="false" customHeight="false" outlineLevel="0" collapsed="false">
      <c r="B270" s="2" t="s">
        <v>208</v>
      </c>
      <c r="D270" s="14" t="n">
        <f aca="false">Inputs!$C$41*Cases!D85+(1-Inputs!$C$41)*Cases!D42</f>
        <v>2444903747.04032</v>
      </c>
    </row>
    <row r="271" customFormat="false" ht="15" hidden="false" customHeight="false" outlineLevel="0" collapsed="false">
      <c r="B271" s="2" t="s">
        <v>209</v>
      </c>
      <c r="D271" s="14" t="n">
        <f aca="false">Inputs!$C$41*Cases!D128+(1-Inputs!$C$41)*Cases!D257</f>
        <v>4964549251.03202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5" min="3" style="0" width="14"/>
  </cols>
  <sheetData>
    <row r="2" customFormat="false" ht="16.15" hidden="false" customHeight="false" outlineLevel="0" collapsed="false">
      <c r="B2" s="1" t="s">
        <v>210</v>
      </c>
    </row>
    <row r="5" customFormat="false" ht="15" hidden="false" customHeight="false" outlineLevel="0" collapsed="false">
      <c r="B5" s="2" t="s">
        <v>149</v>
      </c>
      <c r="C5" s="15" t="n">
        <v>2026</v>
      </c>
      <c r="D5" s="15" t="n">
        <v>2027</v>
      </c>
      <c r="E5" s="15" t="n">
        <v>2028</v>
      </c>
      <c r="F5" s="15" t="n">
        <v>2029</v>
      </c>
      <c r="G5" s="15" t="n">
        <v>2030</v>
      </c>
      <c r="H5" s="15" t="n">
        <v>2031</v>
      </c>
      <c r="I5" s="15" t="n">
        <v>2032</v>
      </c>
      <c r="J5" s="15" t="n">
        <v>2033</v>
      </c>
      <c r="K5" s="15" t="n">
        <v>2034</v>
      </c>
      <c r="L5" s="15" t="n">
        <v>2035</v>
      </c>
      <c r="M5" s="15" t="n">
        <v>2036</v>
      </c>
      <c r="N5" s="15" t="n">
        <v>2037</v>
      </c>
      <c r="O5" s="15" t="n">
        <v>2038</v>
      </c>
      <c r="P5" s="15" t="n">
        <v>2039</v>
      </c>
      <c r="Q5" s="15" t="n">
        <v>2040</v>
      </c>
      <c r="R5" s="15" t="n">
        <v>2041</v>
      </c>
      <c r="S5" s="15" t="n">
        <v>2042</v>
      </c>
      <c r="T5" s="15" t="n">
        <v>2043</v>
      </c>
      <c r="U5" s="15" t="n">
        <v>2044</v>
      </c>
      <c r="V5" s="15" t="n">
        <v>2045</v>
      </c>
      <c r="W5" s="15" t="n">
        <v>2046</v>
      </c>
      <c r="X5" s="15" t="n">
        <v>2047</v>
      </c>
      <c r="Y5" s="15" t="n">
        <v>2048</v>
      </c>
      <c r="Z5" s="15" t="n">
        <v>2049</v>
      </c>
      <c r="AA5" s="15" t="n">
        <v>2050</v>
      </c>
      <c r="AB5" s="15" t="n">
        <v>2051</v>
      </c>
      <c r="AC5" s="15" t="n">
        <v>2052</v>
      </c>
      <c r="AD5" s="15" t="n">
        <v>2053</v>
      </c>
      <c r="AE5" s="15" t="n">
        <v>2054</v>
      </c>
      <c r="AF5" s="15" t="n">
        <v>2055</v>
      </c>
      <c r="AG5" s="15" t="n">
        <v>2056</v>
      </c>
      <c r="AH5" s="15" t="n">
        <v>2057</v>
      </c>
      <c r="AI5" s="15" t="n">
        <v>2058</v>
      </c>
    </row>
    <row r="6" customFormat="false" ht="15" hidden="false" customHeight="false" outlineLevel="0" collapsed="false">
      <c r="B6" s="2" t="s">
        <v>211</v>
      </c>
      <c r="D6" s="14" t="n">
        <f aca="false">Cases!D122</f>
        <v>0</v>
      </c>
      <c r="E6" s="14" t="n">
        <f aca="false">Cases!E122</f>
        <v>367055948.646681</v>
      </c>
      <c r="F6" s="14" t="n">
        <f aca="false">Cases!F122</f>
        <v>332806180.11795</v>
      </c>
      <c r="G6" s="14" t="n">
        <f aca="false">Cases!G122</f>
        <v>337838181.020899</v>
      </c>
      <c r="H6" s="14" t="n">
        <f aca="false">Cases!H122</f>
        <v>342930218.874422</v>
      </c>
      <c r="I6" s="14" t="n">
        <f aca="false">Cases!I122</f>
        <v>348082479.340842</v>
      </c>
      <c r="J6" s="14" t="n">
        <f aca="false">Cases!J122</f>
        <v>353295126.418815</v>
      </c>
      <c r="K6" s="14" t="n">
        <f aca="false">Cases!K122</f>
        <v>358568301.375625</v>
      </c>
      <c r="L6" s="14" t="n">
        <f aca="false">Cases!L122</f>
        <v>363902121.642283</v>
      </c>
      <c r="M6" s="14" t="n">
        <f aca="false">Cases!M122</f>
        <v>417084803.520291</v>
      </c>
      <c r="N6" s="14" t="n">
        <f aca="false">Cases!N122</f>
        <v>423734868.694948</v>
      </c>
      <c r="O6" s="14" t="n">
        <f aca="false">Cases!O122</f>
        <v>430475644.400706</v>
      </c>
      <c r="P6" s="14" t="n">
        <f aca="false">Cases!P122</f>
        <v>437307887.578875</v>
      </c>
      <c r="Q6" s="14" t="n">
        <f aca="false">Cases!Q122</f>
        <v>444232343.877861</v>
      </c>
      <c r="R6" s="14" t="n">
        <f aca="false">Cases!R122</f>
        <v>451249746.766512</v>
      </c>
      <c r="S6" s="14" t="n">
        <f aca="false">Cases!S122</f>
        <v>458360816.613214</v>
      </c>
      <c r="T6" s="14" t="n">
        <f aca="false">Cases!T122</f>
        <v>465566259.729634</v>
      </c>
      <c r="U6" s="14" t="n">
        <f aca="false">Cases!U122</f>
        <v>472866767.377986</v>
      </c>
      <c r="V6" s="14" t="n">
        <f aca="false">Cases!V122</f>
        <v>480263014.740649</v>
      </c>
      <c r="W6" s="14" t="n">
        <f aca="false">Cases!W122</f>
        <v>487755659.850943</v>
      </c>
      <c r="X6" s="14" t="n">
        <f aca="false">Cases!X122</f>
        <v>495345342.48383</v>
      </c>
      <c r="Y6" s="14" t="n">
        <f aca="false">Cases!Y122</f>
        <v>0</v>
      </c>
      <c r="Z6" s="14" t="n">
        <f aca="false">Cases!Z122</f>
        <v>0</v>
      </c>
      <c r="AA6" s="14" t="n">
        <f aca="false">Cases!AA122</f>
        <v>0</v>
      </c>
      <c r="AB6" s="14" t="n">
        <f aca="false">Cases!AB122</f>
        <v>0</v>
      </c>
      <c r="AC6" s="14" t="n">
        <f aca="false">Cases!AC122</f>
        <v>0</v>
      </c>
      <c r="AD6" s="14" t="n">
        <f aca="false">Cases!AD122</f>
        <v>0</v>
      </c>
      <c r="AE6" s="14" t="n">
        <f aca="false">Cases!AE122</f>
        <v>0</v>
      </c>
      <c r="AF6" s="14" t="n">
        <f aca="false">Cases!AF122</f>
        <v>0</v>
      </c>
      <c r="AG6" s="14" t="n">
        <f aca="false">Cases!AG122</f>
        <v>0</v>
      </c>
      <c r="AH6" s="14" t="n">
        <f aca="false">Cases!AH122</f>
        <v>0</v>
      </c>
      <c r="AI6" s="14" t="n">
        <f aca="false">Cases!AI122</f>
        <v>0</v>
      </c>
    </row>
    <row r="7" customFormat="false" ht="15" hidden="false" customHeight="false" outlineLevel="0" collapsed="false">
      <c r="B7" s="2" t="s">
        <v>212</v>
      </c>
      <c r="D7" s="14" t="n">
        <f aca="false">Cases!D123</f>
        <v>295797897.530308</v>
      </c>
      <c r="E7" s="14" t="n">
        <f aca="false">Cases!E123</f>
        <v>165340544.321885</v>
      </c>
      <c r="F7" s="14" t="n">
        <f aca="false">Cases!F123</f>
        <v>117074654.706258</v>
      </c>
      <c r="G7" s="14" t="n">
        <f aca="false">Cases!G123</f>
        <v>117402235.653115</v>
      </c>
      <c r="H7" s="14" t="n">
        <f aca="false">Cases!H123</f>
        <v>117686020.415227</v>
      </c>
      <c r="I7" s="14" t="n">
        <f aca="false">Cases!I123</f>
        <v>117923874.373807</v>
      </c>
      <c r="J7" s="14" t="n">
        <f aca="false">Cases!J123</f>
        <v>118113588.750316</v>
      </c>
      <c r="K7" s="14" t="n">
        <f aca="false">Cases!K123</f>
        <v>118252878.336581</v>
      </c>
      <c r="L7" s="14" t="n">
        <f aca="false">Cases!L123</f>
        <v>118339379.159853</v>
      </c>
      <c r="M7" s="14" t="n">
        <f aca="false">Cases!M123</f>
        <v>177627919.655051</v>
      </c>
      <c r="N7" s="14" t="n">
        <f aca="false">Cases!N123</f>
        <v>179082855.737424</v>
      </c>
      <c r="O7" s="14" t="n">
        <f aca="false">Cases!O123</f>
        <v>180514449.983677</v>
      </c>
      <c r="P7" s="14" t="n">
        <f aca="false">Cases!P123</f>
        <v>181920924.543143</v>
      </c>
      <c r="Q7" s="14" t="n">
        <f aca="false">Cases!Q123</f>
        <v>183300433.232793</v>
      </c>
      <c r="R7" s="14" t="n">
        <f aca="false">Cases!R123</f>
        <v>184651059.351205</v>
      </c>
      <c r="S7" s="14" t="n">
        <f aca="false">Cases!S123</f>
        <v>185970813.428329</v>
      </c>
      <c r="T7" s="14" t="n">
        <f aca="false">Cases!T123</f>
        <v>187257630.909249</v>
      </c>
      <c r="U7" s="14" t="n">
        <f aca="false">Cases!U123</f>
        <v>188509369.770096</v>
      </c>
      <c r="V7" s="14" t="n">
        <f aca="false">Cases!V123</f>
        <v>189723808.064226</v>
      </c>
      <c r="W7" s="14" t="n">
        <f aca="false">Cases!W123</f>
        <v>190898641.396707</v>
      </c>
      <c r="X7" s="14" t="n">
        <f aca="false">Cases!X123</f>
        <v>192031480.325118</v>
      </c>
      <c r="Y7" s="14" t="n">
        <f aca="false">Cases!Y123</f>
        <v>348861660.333486</v>
      </c>
      <c r="Z7" s="14" t="n">
        <f aca="false">Cases!Z123</f>
        <v>350742769.250527</v>
      </c>
      <c r="AA7" s="14" t="n">
        <f aca="false">Cases!AA123</f>
        <v>352534097.238669</v>
      </c>
      <c r="AB7" s="14" t="n">
        <f aca="false">Cases!AB123</f>
        <v>354230663.601652</v>
      </c>
      <c r="AC7" s="14" t="n">
        <f aca="false">Cases!AC123</f>
        <v>355827308.40235</v>
      </c>
      <c r="AD7" s="14" t="n">
        <f aca="false">Cases!AD123</f>
        <v>357318686.887279</v>
      </c>
      <c r="AE7" s="14" t="n">
        <f aca="false">Cases!AE123</f>
        <v>358699263.749828</v>
      </c>
      <c r="AF7" s="14" t="n">
        <f aca="false">Cases!AF123</f>
        <v>359963307.227747</v>
      </c>
      <c r="AG7" s="14" t="n">
        <f aca="false">Cases!AG123</f>
        <v>361104883.030299</v>
      </c>
      <c r="AH7" s="14" t="n">
        <f aca="false">Cases!AH123</f>
        <v>236120072.996073</v>
      </c>
      <c r="AI7" s="14" t="n">
        <f aca="false">Cases!AI123</f>
        <v>237935599.742965</v>
      </c>
    </row>
    <row r="8" customFormat="false" ht="15" hidden="false" customHeight="false" outlineLevel="0" collapsed="false">
      <c r="B8" s="2" t="s">
        <v>213</v>
      </c>
      <c r="D8" s="14" t="n">
        <f aca="false">Cases!D119</f>
        <v>295797897.530308</v>
      </c>
      <c r="E8" s="14" t="n">
        <f aca="false">Cases!E119</f>
        <v>532396492.968566</v>
      </c>
      <c r="F8" s="14" t="n">
        <f aca="false">Cases!F119</f>
        <v>449880834.824209</v>
      </c>
      <c r="G8" s="14" t="n">
        <f aca="false">Cases!G119</f>
        <v>455240416.674014</v>
      </c>
      <c r="H8" s="14" t="n">
        <f aca="false">Cases!H119</f>
        <v>460616239.289649</v>
      </c>
      <c r="I8" s="14" t="n">
        <f aca="false">Cases!I119</f>
        <v>466006353.71465</v>
      </c>
      <c r="J8" s="14" t="n">
        <f aca="false">Cases!J119</f>
        <v>471408715.169131</v>
      </c>
      <c r="K8" s="14" t="n">
        <f aca="false">Cases!K119</f>
        <v>476821179.712206</v>
      </c>
      <c r="L8" s="14" t="n">
        <f aca="false">Cases!L119</f>
        <v>482241500.802136</v>
      </c>
      <c r="M8" s="14" t="n">
        <f aca="false">Cases!M119</f>
        <v>594712723.175342</v>
      </c>
      <c r="N8" s="14" t="n">
        <f aca="false">Cases!N119</f>
        <v>602817724.432373</v>
      </c>
      <c r="O8" s="14" t="n">
        <f aca="false">Cases!O119</f>
        <v>610990094.384383</v>
      </c>
      <c r="P8" s="14" t="n">
        <f aca="false">Cases!P119</f>
        <v>619228812.122018</v>
      </c>
      <c r="Q8" s="14" t="n">
        <f aca="false">Cases!Q119</f>
        <v>627532777.110654</v>
      </c>
      <c r="R8" s="14" t="n">
        <f aca="false">Cases!R119</f>
        <v>635900806.117717</v>
      </c>
      <c r="S8" s="14" t="n">
        <f aca="false">Cases!S119</f>
        <v>644331630.041543</v>
      </c>
      <c r="T8" s="14" t="n">
        <f aca="false">Cases!T119</f>
        <v>652823890.638883</v>
      </c>
      <c r="U8" s="14" t="n">
        <f aca="false">Cases!U119</f>
        <v>661376137.148082</v>
      </c>
      <c r="V8" s="14" t="n">
        <f aca="false">Cases!V119</f>
        <v>669986822.804875</v>
      </c>
      <c r="W8" s="14" t="n">
        <f aca="false">Cases!W119</f>
        <v>678654301.24765</v>
      </c>
      <c r="X8" s="14" t="n">
        <f aca="false">Cases!X119</f>
        <v>687376822.808948</v>
      </c>
      <c r="Y8" s="14" t="n">
        <f aca="false">Cases!Y119</f>
        <v>348861660.333486</v>
      </c>
      <c r="Z8" s="14" t="n">
        <f aca="false">Cases!Z119</f>
        <v>350742769.250528</v>
      </c>
      <c r="AA8" s="14" t="n">
        <f aca="false">Cases!AA119</f>
        <v>352534097.238669</v>
      </c>
      <c r="AB8" s="14" t="n">
        <f aca="false">Cases!AB119</f>
        <v>354230663.601652</v>
      </c>
      <c r="AC8" s="14" t="n">
        <f aca="false">Cases!AC119</f>
        <v>355827308.40235</v>
      </c>
      <c r="AD8" s="14" t="n">
        <f aca="false">Cases!AD119</f>
        <v>357318686.887278</v>
      </c>
      <c r="AE8" s="14" t="n">
        <f aca="false">Cases!AE119</f>
        <v>358699263.749828</v>
      </c>
      <c r="AF8" s="14" t="n">
        <f aca="false">Cases!AF119</f>
        <v>359963307.227747</v>
      </c>
      <c r="AG8" s="14" t="n">
        <f aca="false">Cases!AG119</f>
        <v>361104883.030299</v>
      </c>
      <c r="AH8" s="14" t="n">
        <f aca="false">Cases!AH119</f>
        <v>236120072.996073</v>
      </c>
      <c r="AI8" s="14" t="n">
        <f aca="false">Cases!AI119</f>
        <v>237935599.742965</v>
      </c>
    </row>
    <row r="9" customFormat="false" ht="15" hidden="false" customHeight="false" outlineLevel="0" collapsed="false">
      <c r="B9" s="2" t="s">
        <v>214</v>
      </c>
      <c r="D9" s="14" t="n">
        <f aca="false">IF(AND(D$5&gt;=Inputs!$C$54,D$5&lt;=Inputs!$C$55),MAX(0,D6)/Inputs!$C$52+MAX(0,D7)/Inputs!$C$53,0)</f>
        <v>0</v>
      </c>
      <c r="E9" s="14" t="n">
        <f aca="false">IF(AND(E$5&gt;=Inputs!$C$54,E$5&lt;=Inputs!$C$55),MAX(0,E6)/Inputs!$C$52+MAX(0,E7)/Inputs!$C$53,0)</f>
        <v>335667506.827197</v>
      </c>
      <c r="F9" s="14" t="n">
        <f aca="false">IF(AND(F$5&gt;=Inputs!$C$54,F$5&lt;=Inputs!$C$55),MAX(0,F6)/Inputs!$C$52+MAX(0,F7)/Inputs!$C$53,0)</f>
        <v>289751879.953698</v>
      </c>
      <c r="G9" s="14" t="n">
        <f aca="false">IF(AND(G$5&gt;=Inputs!$C$54,G$5&lt;=Inputs!$C$55),MAX(0,G6)/Inputs!$C$52+MAX(0,G7)/Inputs!$C$53,0)</f>
        <v>293491757.844884</v>
      </c>
      <c r="H9" s="14" t="n">
        <f aca="false">IF(AND(H$5&gt;=Inputs!$C$54,H$5&lt;=Inputs!$C$55),MAX(0,H6)/Inputs!$C$52+MAX(0,H7)/Inputs!$C$53,0)</f>
        <v>297255054.301196</v>
      </c>
      <c r="I9" s="14" t="n">
        <f aca="false">IF(AND(I$5&gt;=Inputs!$C$54,I$5&lt;=Inputs!$C$55),MAX(0,I6)/Inputs!$C$52+MAX(0,I7)/Inputs!$C$53,0)</f>
        <v>301040953.219119</v>
      </c>
      <c r="J9" s="14" t="n">
        <f aca="false">IF(AND(J$5&gt;=Inputs!$C$54,J$5&lt;=Inputs!$C$55),MAX(0,J6)/Inputs!$C$52+MAX(0,J7)/Inputs!$C$53,0)</f>
        <v>304848590.061199</v>
      </c>
      <c r="K9" s="14" t="n">
        <f aca="false">IF(AND(K$5&gt;=Inputs!$C$54,K$5&lt;=Inputs!$C$55),MAX(0,K6)/Inputs!$C$52+MAX(0,K7)/Inputs!$C$53,0)</f>
        <v>308677050.084562</v>
      </c>
      <c r="L9" s="14" t="n">
        <f aca="false">IF(AND(L$5&gt;=Inputs!$C$54,L$5&lt;=Inputs!$C$55),MAX(0,L6)/Inputs!$C$52+MAX(0,L7)/Inputs!$C$53,0)</f>
        <v>312525366.513946</v>
      </c>
      <c r="M9" s="14" t="n">
        <f aca="false">IF(AND(M$5&gt;=Inputs!$C$54,M$5&lt;=Inputs!$C$55),MAX(0,M6)/Inputs!$C$52+MAX(0,M7)/Inputs!$C$53,0)</f>
        <v>376863458.869119</v>
      </c>
      <c r="N9" s="14" t="n">
        <f aca="false">IF(AND(N$5&gt;=Inputs!$C$54,N$5&lt;=Inputs!$C$55),MAX(0,N6)/Inputs!$C$52+MAX(0,N7)/Inputs!$C$53,0)</f>
        <v>382260143.681279</v>
      </c>
      <c r="O9" s="14" t="n">
        <f aca="false">IF(AND(O$5&gt;=Inputs!$C$54,O$5&lt;=Inputs!$C$55),MAX(0,O6)/Inputs!$C$52+MAX(0,O7)/Inputs!$C$53,0)</f>
        <v>387711247.580551</v>
      </c>
      <c r="P9" s="14" t="n">
        <f aca="false">IF(AND(P$5&gt;=Inputs!$C$54,P$5&lt;=Inputs!$C$55),MAX(0,P6)/Inputs!$C$52+MAX(0,P7)/Inputs!$C$53,0)</f>
        <v>393216521.08345</v>
      </c>
      <c r="Q9" s="14" t="n">
        <f aca="false">IF(AND(Q$5&gt;=Inputs!$C$54,Q$5&lt;=Inputs!$C$55),MAX(0,Q6)/Inputs!$C$52+MAX(0,Q7)/Inputs!$C$53,0)</f>
        <v>398775676.27019</v>
      </c>
      <c r="R9" s="14" t="n">
        <f aca="false">IF(AND(R$5&gt;=Inputs!$C$54,R$5&lt;=Inputs!$C$55),MAX(0,R6)/Inputs!$C$52+MAX(0,R7)/Inputs!$C$53,0)</f>
        <v>404388385.17979</v>
      </c>
      <c r="S9" s="14" t="n">
        <f aca="false">IF(AND(S$5&gt;=Inputs!$C$54,S$5&lt;=Inputs!$C$55),MAX(0,S6)/Inputs!$C$52+MAX(0,S7)/Inputs!$C$53,0)</f>
        <v>410054278.152188</v>
      </c>
      <c r="T9" s="14" t="n">
        <f aca="false">IF(AND(T$5&gt;=Inputs!$C$54,T$5&lt;=Inputs!$C$55),MAX(0,T6)/Inputs!$C$52+MAX(0,T7)/Inputs!$C$53,0)</f>
        <v>0</v>
      </c>
      <c r="U9" s="14" t="n">
        <f aca="false">IF(AND(U$5&gt;=Inputs!$C$54,U$5&lt;=Inputs!$C$55),MAX(0,U6)/Inputs!$C$52+MAX(0,U7)/Inputs!$C$53,0)</f>
        <v>0</v>
      </c>
      <c r="V9" s="14" t="n">
        <f aca="false">IF(AND(V$5&gt;=Inputs!$C$54,V$5&lt;=Inputs!$C$55),MAX(0,V6)/Inputs!$C$52+MAX(0,V7)/Inputs!$C$53,0)</f>
        <v>0</v>
      </c>
      <c r="W9" s="14" t="n">
        <f aca="false">IF(AND(W$5&gt;=Inputs!$C$54,W$5&lt;=Inputs!$C$55),MAX(0,W6)/Inputs!$C$52+MAX(0,W7)/Inputs!$C$53,0)</f>
        <v>0</v>
      </c>
      <c r="X9" s="14" t="n">
        <f aca="false">IF(AND(X$5&gt;=Inputs!$C$54,X$5&lt;=Inputs!$C$55),MAX(0,X6)/Inputs!$C$52+MAX(0,X7)/Inputs!$C$53,0)</f>
        <v>0</v>
      </c>
      <c r="Y9" s="14" t="n">
        <f aca="false">IF(AND(Y$5&gt;=Inputs!$C$54,Y$5&lt;=Inputs!$C$55),MAX(0,Y6)/Inputs!$C$52+MAX(0,Y7)/Inputs!$C$53,0)</f>
        <v>0</v>
      </c>
      <c r="Z9" s="14" t="n">
        <f aca="false">IF(AND(Z$5&gt;=Inputs!$C$54,Z$5&lt;=Inputs!$C$55),MAX(0,Z6)/Inputs!$C$52+MAX(0,Z7)/Inputs!$C$53,0)</f>
        <v>0</v>
      </c>
      <c r="AA9" s="14" t="n">
        <f aca="false">IF(AND(AA$5&gt;=Inputs!$C$54,AA$5&lt;=Inputs!$C$55),MAX(0,AA6)/Inputs!$C$52+MAX(0,AA7)/Inputs!$C$53,0)</f>
        <v>0</v>
      </c>
      <c r="AB9" s="14" t="n">
        <f aca="false">IF(AND(AB$5&gt;=Inputs!$C$54,AB$5&lt;=Inputs!$C$55),MAX(0,AB6)/Inputs!$C$52+MAX(0,AB7)/Inputs!$C$53,0)</f>
        <v>0</v>
      </c>
      <c r="AC9" s="14" t="n">
        <f aca="false">IF(AND(AC$5&gt;=Inputs!$C$54,AC$5&lt;=Inputs!$C$55),MAX(0,AC6)/Inputs!$C$52+MAX(0,AC7)/Inputs!$C$53,0)</f>
        <v>0</v>
      </c>
      <c r="AD9" s="14" t="n">
        <f aca="false">IF(AND(AD$5&gt;=Inputs!$C$54,AD$5&lt;=Inputs!$C$55),MAX(0,AD6)/Inputs!$C$52+MAX(0,AD7)/Inputs!$C$53,0)</f>
        <v>0</v>
      </c>
      <c r="AE9" s="14" t="n">
        <f aca="false">IF(AND(AE$5&gt;=Inputs!$C$54,AE$5&lt;=Inputs!$C$55),MAX(0,AE6)/Inputs!$C$52+MAX(0,AE7)/Inputs!$C$53,0)</f>
        <v>0</v>
      </c>
      <c r="AF9" s="14" t="n">
        <f aca="false">IF(AND(AF$5&gt;=Inputs!$C$54,AF$5&lt;=Inputs!$C$55),MAX(0,AF6)/Inputs!$C$52+MAX(0,AF7)/Inputs!$C$53,0)</f>
        <v>0</v>
      </c>
      <c r="AG9" s="14" t="n">
        <f aca="false">IF(AND(AG$5&gt;=Inputs!$C$54,AG$5&lt;=Inputs!$C$55),MAX(0,AG6)/Inputs!$C$52+MAX(0,AG7)/Inputs!$C$53,0)</f>
        <v>0</v>
      </c>
      <c r="AH9" s="14" t="n">
        <f aca="false">IF(AND(AH$5&gt;=Inputs!$C$54,AH$5&lt;=Inputs!$C$55),MAX(0,AH6)/Inputs!$C$52+MAX(0,AH7)/Inputs!$C$53,0)</f>
        <v>0</v>
      </c>
      <c r="AI9" s="14" t="n">
        <f aca="false">IF(AND(AI$5&gt;=Inputs!$C$54,AI$5&lt;=Inputs!$C$55),MAX(0,AI6)/Inputs!$C$52+MAX(0,AI7)/Inputs!$C$53,0)</f>
        <v>0</v>
      </c>
    </row>
    <row r="10" customFormat="false" ht="15" hidden="false" customHeight="false" outlineLevel="0" collapsed="false">
      <c r="B10" s="2" t="s">
        <v>215</v>
      </c>
      <c r="D10" s="23" t="n">
        <f aca="false">1/(1+Inputs!$C$51)^(D$5-2027)</f>
        <v>1</v>
      </c>
      <c r="E10" s="23" t="n">
        <f aca="false">1/(1+Inputs!$C$51)^(E$5-2027)</f>
        <v>0.938967136150235</v>
      </c>
      <c r="F10" s="23" t="n">
        <f aca="false">1/(1+Inputs!$C$51)^(F$5-2027)</f>
        <v>0.881659282770174</v>
      </c>
      <c r="G10" s="23" t="n">
        <f aca="false">1/(1+Inputs!$C$51)^(G$5-2027)</f>
        <v>0.82784909180298</v>
      </c>
      <c r="H10" s="23" t="n">
        <f aca="false">1/(1+Inputs!$C$51)^(H$5-2027)</f>
        <v>0.777323090894817</v>
      </c>
      <c r="I10" s="23" t="n">
        <f aca="false">1/(1+Inputs!$C$51)^(I$5-2027)</f>
        <v>0.729880836520955</v>
      </c>
      <c r="J10" s="23" t="n">
        <f aca="false">1/(1+Inputs!$C$51)^(J$5-2027)</f>
        <v>0.685334118799019</v>
      </c>
      <c r="K10" s="23" t="n">
        <f aca="false">1/(1+Inputs!$C$51)^(K$5-2027)</f>
        <v>0.643506214834759</v>
      </c>
      <c r="L10" s="23" t="n">
        <f aca="false">1/(1+Inputs!$C$51)^(L$5-2027)</f>
        <v>0.604231187638272</v>
      </c>
      <c r="M10" s="23" t="n">
        <f aca="false">1/(1+Inputs!$C$51)^(M$5-2027)</f>
        <v>0.567353227829363</v>
      </c>
      <c r="N10" s="23" t="n">
        <f aca="false">1/(1+Inputs!$C$51)^(N$5-2027)</f>
        <v>0.532726035520529</v>
      </c>
      <c r="O10" s="23" t="n">
        <f aca="false">1/(1+Inputs!$C$51)^(O$5-2027)</f>
        <v>0.500212239925379</v>
      </c>
      <c r="P10" s="23" t="n">
        <f aca="false">1/(1+Inputs!$C$51)^(P$5-2027)</f>
        <v>0.469682854390027</v>
      </c>
      <c r="Q10" s="23" t="n">
        <f aca="false">1/(1+Inputs!$C$51)^(Q$5-2027)</f>
        <v>0.441016764685472</v>
      </c>
      <c r="R10" s="23" t="n">
        <f aca="false">1/(1+Inputs!$C$51)^(R$5-2027)</f>
        <v>0.414100248530959</v>
      </c>
      <c r="S10" s="23" t="n">
        <f aca="false">1/(1+Inputs!$C$51)^(S$5-2027)</f>
        <v>0.388826524442215</v>
      </c>
      <c r="T10" s="23" t="n">
        <f aca="false">1/(1+Inputs!$C$51)^(T$5-2027)</f>
        <v>0.365095328114756</v>
      </c>
      <c r="U10" s="23" t="n">
        <f aca="false">1/(1+Inputs!$C$51)^(U$5-2027)</f>
        <v>0.342812514661743</v>
      </c>
      <c r="V10" s="23" t="n">
        <f aca="false">1/(1+Inputs!$C$51)^(V$5-2027)</f>
        <v>0.321889685128397</v>
      </c>
      <c r="W10" s="23" t="n">
        <f aca="false">1/(1+Inputs!$C$51)^(W$5-2027)</f>
        <v>0.302243835801312</v>
      </c>
      <c r="X10" s="23" t="n">
        <f aca="false">1/(1+Inputs!$C$51)^(X$5-2027)</f>
        <v>0.28379702892142</v>
      </c>
      <c r="Y10" s="23" t="n">
        <f aca="false">1/(1+Inputs!$C$51)^(Y$5-2027)</f>
        <v>0.266476083494291</v>
      </c>
      <c r="Z10" s="23" t="n">
        <f aca="false">1/(1+Inputs!$C$51)^(Z$5-2027)</f>
        <v>0.250212284971165</v>
      </c>
      <c r="AA10" s="23" t="n">
        <f aca="false">1/(1+Inputs!$C$51)^(AA$5-2027)</f>
        <v>0.234941112648981</v>
      </c>
      <c r="AB10" s="23" t="n">
        <f aca="false">1/(1+Inputs!$C$51)^(AB$5-2027)</f>
        <v>0.220601983707964</v>
      </c>
      <c r="AC10" s="23" t="n">
        <f aca="false">1/(1+Inputs!$C$51)^(AC$5-2027)</f>
        <v>0.207138012871327</v>
      </c>
      <c r="AD10" s="23" t="n">
        <f aca="false">1/(1+Inputs!$C$51)^(AD$5-2027)</f>
        <v>0.194495786733641</v>
      </c>
      <c r="AE10" s="23" t="n">
        <f aca="false">1/(1+Inputs!$C$51)^(AE$5-2027)</f>
        <v>0.182625151862574</v>
      </c>
      <c r="AF10" s="23" t="n">
        <f aca="false">1/(1+Inputs!$C$51)^(AF$5-2027)</f>
        <v>0.171479015833402</v>
      </c>
      <c r="AG10" s="23" t="n">
        <f aca="false">1/(1+Inputs!$C$51)^(AG$5-2027)</f>
        <v>0.161013160406951</v>
      </c>
      <c r="AH10" s="23" t="n">
        <f aca="false">1/(1+Inputs!$C$51)^(AH$5-2027)</f>
        <v>0.151186066109813</v>
      </c>
      <c r="AI10" s="23" t="n">
        <f aca="false">1/(1+Inputs!$C$51)^(AI$5-2027)</f>
        <v>0.141958747520951</v>
      </c>
    </row>
    <row r="11" customFormat="false" ht="15" hidden="false" customHeight="false" outlineLevel="0" collapsed="false">
      <c r="B11" s="2" t="s">
        <v>216</v>
      </c>
      <c r="D11" s="14" t="n">
        <f aca="false">D9*$D$23</f>
        <v>0</v>
      </c>
      <c r="E11" s="14" t="n">
        <f aca="false">E9*$D$23</f>
        <v>280463272.745257</v>
      </c>
      <c r="F11" s="14" t="n">
        <f aca="false">F9*$D$23</f>
        <v>242098978.551834</v>
      </c>
      <c r="G11" s="14" t="n">
        <f aca="false">G9*$D$23</f>
        <v>245223792.159633</v>
      </c>
      <c r="H11" s="14" t="n">
        <f aca="false">H9*$D$23</f>
        <v>248368172.890506</v>
      </c>
      <c r="I11" s="14" t="n">
        <f aca="false">I9*$D$23</f>
        <v>251531438.858189</v>
      </c>
      <c r="J11" s="14" t="n">
        <f aca="false">J9*$D$23</f>
        <v>254712867.707973</v>
      </c>
      <c r="K11" s="14" t="n">
        <f aca="false">K9*$D$23</f>
        <v>257911695.136568</v>
      </c>
      <c r="L11" s="14" t="n">
        <f aca="false">L9*$D$23</f>
        <v>261127113.365596</v>
      </c>
      <c r="M11" s="14" t="n">
        <f aca="false">M9*$D$23</f>
        <v>314884094.834188</v>
      </c>
      <c r="N11" s="14" t="n">
        <f aca="false">N9*$D$23</f>
        <v>319393235.140021</v>
      </c>
      <c r="O11" s="14" t="n">
        <f aca="false">O9*$D$23</f>
        <v>323947844.7122</v>
      </c>
      <c r="P11" s="14" t="n">
        <f aca="false">P9*$D$23</f>
        <v>328547715.097556</v>
      </c>
      <c r="Q11" s="14" t="n">
        <f aca="false">Q9*$D$23</f>
        <v>333192605.727897</v>
      </c>
      <c r="R11" s="14" t="n">
        <f aca="false">R9*$D$23</f>
        <v>337882242.579055</v>
      </c>
      <c r="S11" s="14" t="n">
        <f aca="false">S9*$D$23</f>
        <v>342616316.785651</v>
      </c>
      <c r="T11" s="14" t="n">
        <f aca="false">T9*$D$23</f>
        <v>0</v>
      </c>
      <c r="U11" s="14" t="n">
        <f aca="false">U9*$D$23</f>
        <v>0</v>
      </c>
      <c r="V11" s="14" t="n">
        <f aca="false">V9*$D$23</f>
        <v>0</v>
      </c>
      <c r="W11" s="14" t="n">
        <f aca="false">W9*$D$23</f>
        <v>0</v>
      </c>
      <c r="X11" s="14" t="n">
        <f aca="false">X9*$D$23</f>
        <v>0</v>
      </c>
      <c r="Y11" s="14" t="n">
        <f aca="false">Y9*$D$23</f>
        <v>0</v>
      </c>
      <c r="Z11" s="14" t="n">
        <f aca="false">Z9*$D$23</f>
        <v>0</v>
      </c>
      <c r="AA11" s="14" t="n">
        <f aca="false">AA9*$D$23</f>
        <v>0</v>
      </c>
      <c r="AB11" s="14" t="n">
        <f aca="false">AB9*$D$23</f>
        <v>0</v>
      </c>
      <c r="AC11" s="14" t="n">
        <f aca="false">AC9*$D$23</f>
        <v>0</v>
      </c>
      <c r="AD11" s="14" t="n">
        <f aca="false">AD9*$D$23</f>
        <v>0</v>
      </c>
      <c r="AE11" s="14" t="n">
        <f aca="false">AE9*$D$23</f>
        <v>0</v>
      </c>
      <c r="AF11" s="14" t="n">
        <f aca="false">AF9*$D$23</f>
        <v>0</v>
      </c>
      <c r="AG11" s="14" t="n">
        <f aca="false">AG9*$D$23</f>
        <v>0</v>
      </c>
      <c r="AH11" s="14" t="n">
        <f aca="false">AH9*$D$23</f>
        <v>0</v>
      </c>
      <c r="AI11" s="14" t="n">
        <f aca="false">AI9*$D$23</f>
        <v>0</v>
      </c>
    </row>
    <row r="12" customFormat="false" ht="15" hidden="false" customHeight="false" outlineLevel="0" collapsed="false">
      <c r="B12" s="2" t="s">
        <v>217</v>
      </c>
      <c r="D12" s="14" t="n">
        <f aca="false">$D$22</f>
        <v>2640000000</v>
      </c>
      <c r="E12" s="14" t="n">
        <f aca="false">D16</f>
        <v>2640000000</v>
      </c>
      <c r="F12" s="14" t="n">
        <f aca="false">E16</f>
        <v>2531136727.25474</v>
      </c>
      <c r="G12" s="14" t="n">
        <f aca="false">F16</f>
        <v>2453561635.97447</v>
      </c>
      <c r="H12" s="14" t="n">
        <f aca="false">G16</f>
        <v>2367819350.15318</v>
      </c>
      <c r="I12" s="14" t="n">
        <f aca="false">H16</f>
        <v>2273359435.02263</v>
      </c>
      <c r="J12" s="14" t="n">
        <f aca="false">I16</f>
        <v>2169596359.44091</v>
      </c>
      <c r="K12" s="14" t="n">
        <f aca="false">J16</f>
        <v>2055907255.09659</v>
      </c>
      <c r="L12" s="14" t="n">
        <f aca="false">K16</f>
        <v>1931629531.5413</v>
      </c>
      <c r="M12" s="14" t="n">
        <f aca="false">L16</f>
        <v>1796058337.72589</v>
      </c>
      <c r="N12" s="14" t="n">
        <f aca="false">M16</f>
        <v>1597918034.84389</v>
      </c>
      <c r="O12" s="14" t="n">
        <f aca="false">N16</f>
        <v>1382389471.96872</v>
      </c>
      <c r="P12" s="14" t="n">
        <f aca="false">O16</f>
        <v>1148296942.93449</v>
      </c>
      <c r="Q12" s="14" t="n">
        <f aca="false">P16</f>
        <v>894388529.127672</v>
      </c>
      <c r="R12" s="14" t="n">
        <f aca="false">Q16</f>
        <v>619331177.793073</v>
      </c>
      <c r="S12" s="14" t="n">
        <f aca="false">R16</f>
        <v>321705461.770568</v>
      </c>
      <c r="T12" s="14" t="n">
        <f aca="false">S16</f>
        <v>3.75509262084961E-006</v>
      </c>
      <c r="U12" s="14" t="n">
        <f aca="false">T16</f>
        <v>3.75509262084961E-006</v>
      </c>
      <c r="V12" s="14" t="n">
        <f aca="false">U16</f>
        <v>3.75509262084961E-006</v>
      </c>
      <c r="W12" s="14" t="n">
        <f aca="false">V16</f>
        <v>3.75509262084961E-006</v>
      </c>
      <c r="X12" s="14" t="n">
        <f aca="false">W16</f>
        <v>3.75509262084961E-006</v>
      </c>
      <c r="Y12" s="14" t="n">
        <f aca="false">X16</f>
        <v>3.75509262084961E-006</v>
      </c>
      <c r="Z12" s="14" t="n">
        <f aca="false">Y16</f>
        <v>3.75509262084961E-006</v>
      </c>
      <c r="AA12" s="14" t="n">
        <f aca="false">Z16</f>
        <v>3.75509262084961E-006</v>
      </c>
      <c r="AB12" s="14" t="n">
        <f aca="false">AA16</f>
        <v>3.75509262084961E-006</v>
      </c>
      <c r="AC12" s="14" t="n">
        <f aca="false">AB16</f>
        <v>3.75509262084961E-006</v>
      </c>
      <c r="AD12" s="14" t="n">
        <f aca="false">AC16</f>
        <v>3.75509262084961E-006</v>
      </c>
      <c r="AE12" s="14" t="n">
        <f aca="false">AD16</f>
        <v>3.75509262084961E-006</v>
      </c>
      <c r="AF12" s="14" t="n">
        <f aca="false">AE16</f>
        <v>3.75509262084961E-006</v>
      </c>
      <c r="AG12" s="14" t="n">
        <f aca="false">AF16</f>
        <v>3.75509262084961E-006</v>
      </c>
      <c r="AH12" s="14" t="n">
        <f aca="false">AG16</f>
        <v>3.75509262084961E-006</v>
      </c>
      <c r="AI12" s="14" t="n">
        <f aca="false">AH16</f>
        <v>3.75509262084961E-006</v>
      </c>
    </row>
    <row r="13" customFormat="false" ht="15" hidden="false" customHeight="false" outlineLevel="0" collapsed="false">
      <c r="B13" s="2" t="s">
        <v>218</v>
      </c>
      <c r="D13" s="14" t="n">
        <f aca="false">D12*Inputs!$C$51</f>
        <v>171600000</v>
      </c>
      <c r="E13" s="14" t="n">
        <f aca="false">E12*Inputs!$C$51</f>
        <v>171600000</v>
      </c>
      <c r="F13" s="14" t="n">
        <f aca="false">F12*Inputs!$C$51</f>
        <v>164523887.271558</v>
      </c>
      <c r="G13" s="14" t="n">
        <f aca="false">G12*Inputs!$C$51</f>
        <v>159481506.33834</v>
      </c>
      <c r="H13" s="14" t="n">
        <f aca="false">H12*Inputs!$C$51</f>
        <v>153908257.759956</v>
      </c>
      <c r="I13" s="14" t="n">
        <f aca="false">I12*Inputs!$C$51</f>
        <v>147768363.276471</v>
      </c>
      <c r="J13" s="14" t="n">
        <f aca="false">J12*Inputs!$C$51</f>
        <v>141023763.363659</v>
      </c>
      <c r="K13" s="14" t="n">
        <f aca="false">K12*Inputs!$C$51</f>
        <v>133633971.581279</v>
      </c>
      <c r="L13" s="14" t="n">
        <f aca="false">L12*Inputs!$C$51</f>
        <v>125555919.550185</v>
      </c>
      <c r="M13" s="14" t="n">
        <f aca="false">M12*Inputs!$C$51</f>
        <v>116743791.952183</v>
      </c>
      <c r="N13" s="14" t="n">
        <f aca="false">N12*Inputs!$C$51</f>
        <v>103864672.264853</v>
      </c>
      <c r="O13" s="14" t="n">
        <f aca="false">O12*Inputs!$C$51</f>
        <v>89855315.6779667</v>
      </c>
      <c r="P13" s="14" t="n">
        <f aca="false">P12*Inputs!$C$51</f>
        <v>74639301.2907416</v>
      </c>
      <c r="Q13" s="14" t="n">
        <f aca="false">Q12*Inputs!$C$51</f>
        <v>58135254.3932987</v>
      </c>
      <c r="R13" s="14" t="n">
        <f aca="false">R12*Inputs!$C$51</f>
        <v>40256526.5565498</v>
      </c>
      <c r="S13" s="14" t="n">
        <f aca="false">S12*Inputs!$C$51</f>
        <v>20910855.0150869</v>
      </c>
      <c r="T13" s="14" t="n">
        <f aca="false">T12*Inputs!$C$51</f>
        <v>2.44081020355225E-007</v>
      </c>
      <c r="U13" s="14" t="n">
        <f aca="false">U12*Inputs!$C$51</f>
        <v>2.44081020355225E-007</v>
      </c>
      <c r="V13" s="14" t="n">
        <f aca="false">V12*Inputs!$C$51</f>
        <v>2.44081020355225E-007</v>
      </c>
      <c r="W13" s="14" t="n">
        <f aca="false">W12*Inputs!$C$51</f>
        <v>2.44081020355225E-007</v>
      </c>
      <c r="X13" s="14" t="n">
        <f aca="false">X12*Inputs!$C$51</f>
        <v>2.44081020355225E-007</v>
      </c>
      <c r="Y13" s="14" t="n">
        <f aca="false">Y12*Inputs!$C$51</f>
        <v>2.44081020355225E-007</v>
      </c>
      <c r="Z13" s="14" t="n">
        <f aca="false">Z12*Inputs!$C$51</f>
        <v>2.44081020355225E-007</v>
      </c>
      <c r="AA13" s="14" t="n">
        <f aca="false">AA12*Inputs!$C$51</f>
        <v>2.44081020355225E-007</v>
      </c>
      <c r="AB13" s="14" t="n">
        <f aca="false">AB12*Inputs!$C$51</f>
        <v>2.44081020355225E-007</v>
      </c>
      <c r="AC13" s="14" t="n">
        <f aca="false">AC12*Inputs!$C$51</f>
        <v>2.44081020355225E-007</v>
      </c>
      <c r="AD13" s="14" t="n">
        <f aca="false">AD12*Inputs!$C$51</f>
        <v>2.44081020355225E-007</v>
      </c>
      <c r="AE13" s="14" t="n">
        <f aca="false">AE12*Inputs!$C$51</f>
        <v>2.44081020355225E-007</v>
      </c>
      <c r="AF13" s="14" t="n">
        <f aca="false">AF12*Inputs!$C$51</f>
        <v>2.44081020355225E-007</v>
      </c>
      <c r="AG13" s="14" t="n">
        <f aca="false">AG12*Inputs!$C$51</f>
        <v>2.44081020355225E-007</v>
      </c>
      <c r="AH13" s="14" t="n">
        <f aca="false">AH12*Inputs!$C$51</f>
        <v>2.44081020355225E-007</v>
      </c>
      <c r="AI13" s="14" t="n">
        <f aca="false">AI12*Inputs!$C$51</f>
        <v>2.44081020355225E-007</v>
      </c>
    </row>
    <row r="14" customFormat="false" ht="15" hidden="false" customHeight="false" outlineLevel="0" collapsed="false">
      <c r="B14" s="2" t="s">
        <v>219</v>
      </c>
      <c r="D14" s="14" t="n">
        <f aca="false">IF(D$5&lt;Inputs!$C$54,D13,IF(D$5&lt;=Inputs!$C$55,D11,0))</f>
        <v>171600000</v>
      </c>
      <c r="E14" s="14" t="n">
        <f aca="false">IF(E$5&lt;Inputs!$C$54,E13,IF(E$5&lt;=Inputs!$C$55,E11,0))</f>
        <v>280463272.745257</v>
      </c>
      <c r="F14" s="14" t="n">
        <f aca="false">IF(F$5&lt;Inputs!$C$54,F13,IF(F$5&lt;=Inputs!$C$55,F11,0))</f>
        <v>242098978.551834</v>
      </c>
      <c r="G14" s="14" t="n">
        <f aca="false">IF(G$5&lt;Inputs!$C$54,G13,IF(G$5&lt;=Inputs!$C$55,G11,0))</f>
        <v>245223792.159633</v>
      </c>
      <c r="H14" s="14" t="n">
        <f aca="false">IF(H$5&lt;Inputs!$C$54,H13,IF(H$5&lt;=Inputs!$C$55,H11,0))</f>
        <v>248368172.890506</v>
      </c>
      <c r="I14" s="14" t="n">
        <f aca="false">IF(I$5&lt;Inputs!$C$54,I13,IF(I$5&lt;=Inputs!$C$55,I11,0))</f>
        <v>251531438.858189</v>
      </c>
      <c r="J14" s="14" t="n">
        <f aca="false">IF(J$5&lt;Inputs!$C$54,J13,IF(J$5&lt;=Inputs!$C$55,J11,0))</f>
        <v>254712867.707973</v>
      </c>
      <c r="K14" s="14" t="n">
        <f aca="false">IF(K$5&lt;Inputs!$C$54,K13,IF(K$5&lt;=Inputs!$C$55,K11,0))</f>
        <v>257911695.136568</v>
      </c>
      <c r="L14" s="14" t="n">
        <f aca="false">IF(L$5&lt;Inputs!$C$54,L13,IF(L$5&lt;=Inputs!$C$55,L11,0))</f>
        <v>261127113.365596</v>
      </c>
      <c r="M14" s="14" t="n">
        <f aca="false">IF(M$5&lt;Inputs!$C$54,M13,IF(M$5&lt;=Inputs!$C$55,M11,0))</f>
        <v>314884094.834188</v>
      </c>
      <c r="N14" s="14" t="n">
        <f aca="false">IF(N$5&lt;Inputs!$C$54,N13,IF(N$5&lt;=Inputs!$C$55,N11,0))</f>
        <v>319393235.140021</v>
      </c>
      <c r="O14" s="14" t="n">
        <f aca="false">IF(O$5&lt;Inputs!$C$54,O13,IF(O$5&lt;=Inputs!$C$55,O11,0))</f>
        <v>323947844.7122</v>
      </c>
      <c r="P14" s="14" t="n">
        <f aca="false">IF(P$5&lt;Inputs!$C$54,P13,IF(P$5&lt;=Inputs!$C$55,P11,0))</f>
        <v>328547715.097556</v>
      </c>
      <c r="Q14" s="14" t="n">
        <f aca="false">IF(Q$5&lt;Inputs!$C$54,Q13,IF(Q$5&lt;=Inputs!$C$55,Q11,0))</f>
        <v>333192605.727897</v>
      </c>
      <c r="R14" s="14" t="n">
        <f aca="false">IF(R$5&lt;Inputs!$C$54,R13,IF(R$5&lt;=Inputs!$C$55,R11,0))</f>
        <v>337882242.579055</v>
      </c>
      <c r="S14" s="14" t="n">
        <f aca="false">IF(S$5&lt;Inputs!$C$54,S13,IF(S$5&lt;=Inputs!$C$55,S11,0))</f>
        <v>342616316.785651</v>
      </c>
      <c r="T14" s="14" t="n">
        <f aca="false">IF(T$5&lt;Inputs!$C$54,T13,IF(T$5&lt;=Inputs!$C$55,T11,0))</f>
        <v>0</v>
      </c>
      <c r="U14" s="14" t="n">
        <f aca="false">IF(U$5&lt;Inputs!$C$54,U13,IF(U$5&lt;=Inputs!$C$55,U11,0))</f>
        <v>0</v>
      </c>
      <c r="V14" s="14" t="n">
        <f aca="false">IF(V$5&lt;Inputs!$C$54,V13,IF(V$5&lt;=Inputs!$C$55,V11,0))</f>
        <v>0</v>
      </c>
      <c r="W14" s="14" t="n">
        <f aca="false">IF(W$5&lt;Inputs!$C$54,W13,IF(W$5&lt;=Inputs!$C$55,W11,0))</f>
        <v>0</v>
      </c>
      <c r="X14" s="14" t="n">
        <f aca="false">IF(X$5&lt;Inputs!$C$54,X13,IF(X$5&lt;=Inputs!$C$55,X11,0))</f>
        <v>0</v>
      </c>
      <c r="Y14" s="14" t="n">
        <f aca="false">IF(Y$5&lt;Inputs!$C$54,Y13,IF(Y$5&lt;=Inputs!$C$55,Y11,0))</f>
        <v>0</v>
      </c>
      <c r="Z14" s="14" t="n">
        <f aca="false">IF(Z$5&lt;Inputs!$C$54,Z13,IF(Z$5&lt;=Inputs!$C$55,Z11,0))</f>
        <v>0</v>
      </c>
      <c r="AA14" s="14" t="n">
        <f aca="false">IF(AA$5&lt;Inputs!$C$54,AA13,IF(AA$5&lt;=Inputs!$C$55,AA11,0))</f>
        <v>0</v>
      </c>
      <c r="AB14" s="14" t="n">
        <f aca="false">IF(AB$5&lt;Inputs!$C$54,AB13,IF(AB$5&lt;=Inputs!$C$55,AB11,0))</f>
        <v>0</v>
      </c>
      <c r="AC14" s="14" t="n">
        <f aca="false">IF(AC$5&lt;Inputs!$C$54,AC13,IF(AC$5&lt;=Inputs!$C$55,AC11,0))</f>
        <v>0</v>
      </c>
      <c r="AD14" s="14" t="n">
        <f aca="false">IF(AD$5&lt;Inputs!$C$54,AD13,IF(AD$5&lt;=Inputs!$C$55,AD11,0))</f>
        <v>0</v>
      </c>
      <c r="AE14" s="14" t="n">
        <f aca="false">IF(AE$5&lt;Inputs!$C$54,AE13,IF(AE$5&lt;=Inputs!$C$55,AE11,0))</f>
        <v>0</v>
      </c>
      <c r="AF14" s="14" t="n">
        <f aca="false">IF(AF$5&lt;Inputs!$C$54,AF13,IF(AF$5&lt;=Inputs!$C$55,AF11,0))</f>
        <v>0</v>
      </c>
      <c r="AG14" s="14" t="n">
        <f aca="false">IF(AG$5&lt;Inputs!$C$54,AG13,IF(AG$5&lt;=Inputs!$C$55,AG11,0))</f>
        <v>0</v>
      </c>
      <c r="AH14" s="14" t="n">
        <f aca="false">IF(AH$5&lt;Inputs!$C$54,AH13,IF(AH$5&lt;=Inputs!$C$55,AH11,0))</f>
        <v>0</v>
      </c>
      <c r="AI14" s="14" t="n">
        <f aca="false">IF(AI$5&lt;Inputs!$C$54,AI13,IF(AI$5&lt;=Inputs!$C$55,AI11,0))</f>
        <v>0</v>
      </c>
    </row>
    <row r="15" customFormat="false" ht="15" hidden="false" customHeight="false" outlineLevel="0" collapsed="false">
      <c r="B15" s="2" t="s">
        <v>220</v>
      </c>
      <c r="D15" s="14" t="n">
        <f aca="false">IF(D$5&lt;Inputs!$C$54,0,IF(D$5&lt;=Inputs!$C$55,D14-D13,0))</f>
        <v>0</v>
      </c>
      <c r="E15" s="14" t="n">
        <f aca="false">IF(E$5&lt;Inputs!$C$54,0,IF(E$5&lt;=Inputs!$C$55,E14-E13,0))</f>
        <v>108863272.745257</v>
      </c>
      <c r="F15" s="14" t="n">
        <f aca="false">IF(F$5&lt;Inputs!$C$54,0,IF(F$5&lt;=Inputs!$C$55,F14-F13,0))</f>
        <v>77575091.2802754</v>
      </c>
      <c r="G15" s="14" t="n">
        <f aca="false">IF(G$5&lt;Inputs!$C$54,0,IF(G$5&lt;=Inputs!$C$55,G14-G13,0))</f>
        <v>85742285.8212922</v>
      </c>
      <c r="H15" s="14" t="n">
        <f aca="false">IF(H$5&lt;Inputs!$C$54,0,IF(H$5&lt;=Inputs!$C$55,H14-H13,0))</f>
        <v>94459915.1305499</v>
      </c>
      <c r="I15" s="14" t="n">
        <f aca="false">IF(I$5&lt;Inputs!$C$54,0,IF(I$5&lt;=Inputs!$C$55,I14-I13,0))</f>
        <v>103763075.581719</v>
      </c>
      <c r="J15" s="14" t="n">
        <f aca="false">IF(J$5&lt;Inputs!$C$54,0,IF(J$5&lt;=Inputs!$C$55,J14-J13,0))</f>
        <v>113689104.344314</v>
      </c>
      <c r="K15" s="14" t="n">
        <f aca="false">IF(K$5&lt;Inputs!$C$54,0,IF(K$5&lt;=Inputs!$C$55,K14-K13,0))</f>
        <v>124277723.555289</v>
      </c>
      <c r="L15" s="14" t="n">
        <f aca="false">IF(L$5&lt;Inputs!$C$54,0,IF(L$5&lt;=Inputs!$C$55,L14-L13,0))</f>
        <v>135571193.815411</v>
      </c>
      <c r="M15" s="14" t="n">
        <f aca="false">IF(M$5&lt;Inputs!$C$54,0,IF(M$5&lt;=Inputs!$C$55,M14-M13,0))</f>
        <v>198140302.882005</v>
      </c>
      <c r="N15" s="14" t="n">
        <f aca="false">IF(N$5&lt;Inputs!$C$54,0,IF(N$5&lt;=Inputs!$C$55,N14-N13,0))</f>
        <v>215528562.875169</v>
      </c>
      <c r="O15" s="14" t="n">
        <f aca="false">IF(O$5&lt;Inputs!$C$54,0,IF(O$5&lt;=Inputs!$C$55,O14-O13,0))</f>
        <v>234092529.034233</v>
      </c>
      <c r="P15" s="14" t="n">
        <f aca="false">IF(P$5&lt;Inputs!$C$54,0,IF(P$5&lt;=Inputs!$C$55,P14-P13,0))</f>
        <v>253908413.806814</v>
      </c>
      <c r="Q15" s="14" t="n">
        <f aca="false">IF(Q$5&lt;Inputs!$C$54,0,IF(Q$5&lt;=Inputs!$C$55,Q14-Q13,0))</f>
        <v>275057351.334599</v>
      </c>
      <c r="R15" s="14" t="n">
        <f aca="false">IF(R$5&lt;Inputs!$C$54,0,IF(R$5&lt;=Inputs!$C$55,R14-R13,0))</f>
        <v>297625716.022505</v>
      </c>
      <c r="S15" s="14" t="n">
        <f aca="false">IF(S$5&lt;Inputs!$C$54,0,IF(S$5&lt;=Inputs!$C$55,S14-S13,0))</f>
        <v>321705461.770564</v>
      </c>
      <c r="T15" s="14" t="n">
        <f aca="false">IF(T$5&lt;Inputs!$C$54,0,IF(T$5&lt;=Inputs!$C$55,T14-T13,0))</f>
        <v>0</v>
      </c>
      <c r="U15" s="14" t="n">
        <f aca="false">IF(U$5&lt;Inputs!$C$54,0,IF(U$5&lt;=Inputs!$C$55,U14-U13,0))</f>
        <v>0</v>
      </c>
      <c r="V15" s="14" t="n">
        <f aca="false">IF(V$5&lt;Inputs!$C$54,0,IF(V$5&lt;=Inputs!$C$55,V14-V13,0))</f>
        <v>0</v>
      </c>
      <c r="W15" s="14" t="n">
        <f aca="false">IF(W$5&lt;Inputs!$C$54,0,IF(W$5&lt;=Inputs!$C$55,W14-W13,0))</f>
        <v>0</v>
      </c>
      <c r="X15" s="14" t="n">
        <f aca="false">IF(X$5&lt;Inputs!$C$54,0,IF(X$5&lt;=Inputs!$C$55,X14-X13,0))</f>
        <v>0</v>
      </c>
      <c r="Y15" s="14" t="n">
        <f aca="false">IF(Y$5&lt;Inputs!$C$54,0,IF(Y$5&lt;=Inputs!$C$55,Y14-Y13,0))</f>
        <v>0</v>
      </c>
      <c r="Z15" s="14" t="n">
        <f aca="false">IF(Z$5&lt;Inputs!$C$54,0,IF(Z$5&lt;=Inputs!$C$55,Z14-Z13,0))</f>
        <v>0</v>
      </c>
      <c r="AA15" s="14" t="n">
        <f aca="false">IF(AA$5&lt;Inputs!$C$54,0,IF(AA$5&lt;=Inputs!$C$55,AA14-AA13,0))</f>
        <v>0</v>
      </c>
      <c r="AB15" s="14" t="n">
        <f aca="false">IF(AB$5&lt;Inputs!$C$54,0,IF(AB$5&lt;=Inputs!$C$55,AB14-AB13,0))</f>
        <v>0</v>
      </c>
      <c r="AC15" s="14" t="n">
        <f aca="false">IF(AC$5&lt;Inputs!$C$54,0,IF(AC$5&lt;=Inputs!$C$55,AC14-AC13,0))</f>
        <v>0</v>
      </c>
      <c r="AD15" s="14" t="n">
        <f aca="false">IF(AD$5&lt;Inputs!$C$54,0,IF(AD$5&lt;=Inputs!$C$55,AD14-AD13,0))</f>
        <v>0</v>
      </c>
      <c r="AE15" s="14" t="n">
        <f aca="false">IF(AE$5&lt;Inputs!$C$54,0,IF(AE$5&lt;=Inputs!$C$55,AE14-AE13,0))</f>
        <v>0</v>
      </c>
      <c r="AF15" s="14" t="n">
        <f aca="false">IF(AF$5&lt;Inputs!$C$54,0,IF(AF$5&lt;=Inputs!$C$55,AF14-AF13,0))</f>
        <v>0</v>
      </c>
      <c r="AG15" s="14" t="n">
        <f aca="false">IF(AG$5&lt;Inputs!$C$54,0,IF(AG$5&lt;=Inputs!$C$55,AG14-AG13,0))</f>
        <v>0</v>
      </c>
      <c r="AH15" s="14" t="n">
        <f aca="false">IF(AH$5&lt;Inputs!$C$54,0,IF(AH$5&lt;=Inputs!$C$55,AH14-AH13,0))</f>
        <v>0</v>
      </c>
      <c r="AI15" s="14" t="n">
        <f aca="false">IF(AI$5&lt;Inputs!$C$54,0,IF(AI$5&lt;=Inputs!$C$55,AI14-AI13,0))</f>
        <v>0</v>
      </c>
    </row>
    <row r="16" customFormat="false" ht="15" hidden="false" customHeight="false" outlineLevel="0" collapsed="false">
      <c r="B16" s="2" t="s">
        <v>221</v>
      </c>
      <c r="D16" s="14" t="n">
        <f aca="false">D12-D15</f>
        <v>2640000000</v>
      </c>
      <c r="E16" s="14" t="n">
        <f aca="false">E12-E15</f>
        <v>2531136727.25474</v>
      </c>
      <c r="F16" s="14" t="n">
        <f aca="false">F12-F15</f>
        <v>2453561635.97447</v>
      </c>
      <c r="G16" s="14" t="n">
        <f aca="false">G12-G15</f>
        <v>2367819350.15318</v>
      </c>
      <c r="H16" s="14" t="n">
        <f aca="false">H12-H15</f>
        <v>2273359435.02263</v>
      </c>
      <c r="I16" s="14" t="n">
        <f aca="false">I12-I15</f>
        <v>2169596359.44091</v>
      </c>
      <c r="J16" s="14" t="n">
        <f aca="false">J12-J15</f>
        <v>2055907255.09659</v>
      </c>
      <c r="K16" s="14" t="n">
        <f aca="false">K12-K15</f>
        <v>1931629531.5413</v>
      </c>
      <c r="L16" s="14" t="n">
        <f aca="false">L12-L15</f>
        <v>1796058337.72589</v>
      </c>
      <c r="M16" s="14" t="n">
        <f aca="false">M12-M15</f>
        <v>1597918034.84389</v>
      </c>
      <c r="N16" s="14" t="n">
        <f aca="false">N12-N15</f>
        <v>1382389471.96872</v>
      </c>
      <c r="O16" s="14" t="n">
        <f aca="false">O12-O15</f>
        <v>1148296942.93449</v>
      </c>
      <c r="P16" s="14" t="n">
        <f aca="false">P12-P15</f>
        <v>894388529.127672</v>
      </c>
      <c r="Q16" s="14" t="n">
        <f aca="false">Q12-Q15</f>
        <v>619331177.793073</v>
      </c>
      <c r="R16" s="14" t="n">
        <f aca="false">R12-R15</f>
        <v>321705461.770568</v>
      </c>
      <c r="S16" s="14" t="n">
        <f aca="false">S12-S15</f>
        <v>3.75509262084961E-006</v>
      </c>
      <c r="T16" s="14" t="n">
        <f aca="false">T12-T15</f>
        <v>3.75509262084961E-006</v>
      </c>
      <c r="U16" s="14" t="n">
        <f aca="false">U12-U15</f>
        <v>3.75509262084961E-006</v>
      </c>
      <c r="V16" s="14" t="n">
        <f aca="false">V12-V15</f>
        <v>3.75509262084961E-006</v>
      </c>
      <c r="W16" s="14" t="n">
        <f aca="false">W12-W15</f>
        <v>3.75509262084961E-006</v>
      </c>
      <c r="X16" s="14" t="n">
        <f aca="false">X12-X15</f>
        <v>3.75509262084961E-006</v>
      </c>
      <c r="Y16" s="14" t="n">
        <f aca="false">Y12-Y15</f>
        <v>3.75509262084961E-006</v>
      </c>
      <c r="Z16" s="14" t="n">
        <f aca="false">Z12-Z15</f>
        <v>3.75509262084961E-006</v>
      </c>
      <c r="AA16" s="14" t="n">
        <f aca="false">AA12-AA15</f>
        <v>3.75509262084961E-006</v>
      </c>
      <c r="AB16" s="14" t="n">
        <f aca="false">AB12-AB15</f>
        <v>3.75509262084961E-006</v>
      </c>
      <c r="AC16" s="14" t="n">
        <f aca="false">AC12-AC15</f>
        <v>3.75509262084961E-006</v>
      </c>
      <c r="AD16" s="14" t="n">
        <f aca="false">AD12-AD15</f>
        <v>3.75509262084961E-006</v>
      </c>
      <c r="AE16" s="14" t="n">
        <f aca="false">AE12-AE15</f>
        <v>3.75509262084961E-006</v>
      </c>
      <c r="AF16" s="14" t="n">
        <f aca="false">AF12-AF15</f>
        <v>3.75509262084961E-006</v>
      </c>
      <c r="AG16" s="14" t="n">
        <f aca="false">AG12-AG15</f>
        <v>3.75509262084961E-006</v>
      </c>
      <c r="AH16" s="14" t="n">
        <f aca="false">AH12-AH15</f>
        <v>3.75509262084961E-006</v>
      </c>
      <c r="AI16" s="14" t="n">
        <f aca="false">AI12-AI15</f>
        <v>3.75509262084961E-006</v>
      </c>
    </row>
    <row r="17" customFormat="false" ht="15" hidden="false" customHeight="false" outlineLevel="0" collapsed="false">
      <c r="B17" s="2" t="s">
        <v>222</v>
      </c>
      <c r="C17" s="14" t="n">
        <f aca="false">-(Inputs!$C$40-D22)</f>
        <v>-1760000000</v>
      </c>
      <c r="D17" s="14" t="n">
        <f aca="false">D8-D14</f>
        <v>124197897.530308</v>
      </c>
      <c r="E17" s="14" t="n">
        <f aca="false">E8-E14</f>
        <v>251933220.223309</v>
      </c>
      <c r="F17" s="14" t="n">
        <f aca="false">F8-F14</f>
        <v>207781856.272375</v>
      </c>
      <c r="G17" s="14" t="n">
        <f aca="false">G8-G14</f>
        <v>210016624.514382</v>
      </c>
      <c r="H17" s="14" t="n">
        <f aca="false">H8-H14</f>
        <v>212248066.399143</v>
      </c>
      <c r="I17" s="14" t="n">
        <f aca="false">I8-I14</f>
        <v>214474914.85646</v>
      </c>
      <c r="J17" s="14" t="n">
        <f aca="false">J8-J14</f>
        <v>216695847.461158</v>
      </c>
      <c r="K17" s="14" t="n">
        <f aca="false">K8-K14</f>
        <v>218909484.575638</v>
      </c>
      <c r="L17" s="14" t="n">
        <f aca="false">L8-L14</f>
        <v>221114387.43654</v>
      </c>
      <c r="M17" s="14" t="n">
        <f aca="false">M8-M14</f>
        <v>279828628.341153</v>
      </c>
      <c r="N17" s="14" t="n">
        <f aca="false">N8-N14</f>
        <v>283424489.292352</v>
      </c>
      <c r="O17" s="14" t="n">
        <f aca="false">O8-O14</f>
        <v>287042249.672183</v>
      </c>
      <c r="P17" s="14" t="n">
        <f aca="false">P8-P14</f>
        <v>290681097.024462</v>
      </c>
      <c r="Q17" s="14" t="n">
        <f aca="false">Q8-Q14</f>
        <v>294340171.382757</v>
      </c>
      <c r="R17" s="14" t="n">
        <f aca="false">R8-R14</f>
        <v>298018563.538662</v>
      </c>
      <c r="S17" s="14" t="n">
        <f aca="false">S8-S14</f>
        <v>301715313.255892</v>
      </c>
      <c r="T17" s="14" t="n">
        <f aca="false">T8-T14</f>
        <v>652823890.638883</v>
      </c>
      <c r="U17" s="14" t="n">
        <f aca="false">U8-U14</f>
        <v>661376137.148082</v>
      </c>
      <c r="V17" s="14" t="n">
        <f aca="false">V8-V14</f>
        <v>669986822.804875</v>
      </c>
      <c r="W17" s="14" t="n">
        <f aca="false">W8-W14</f>
        <v>678654301.24765</v>
      </c>
      <c r="X17" s="14" t="n">
        <f aca="false">X8-X14</f>
        <v>687376822.808948</v>
      </c>
      <c r="Y17" s="14" t="n">
        <f aca="false">Y8-Y14</f>
        <v>348861660.333486</v>
      </c>
      <c r="Z17" s="14" t="n">
        <f aca="false">Z8-Z14</f>
        <v>350742769.250528</v>
      </c>
      <c r="AA17" s="14" t="n">
        <f aca="false">AA8-AA14</f>
        <v>352534097.238669</v>
      </c>
      <c r="AB17" s="14" t="n">
        <f aca="false">AB8-AB14</f>
        <v>354230663.601652</v>
      </c>
      <c r="AC17" s="14" t="n">
        <f aca="false">AC8-AC14</f>
        <v>355827308.40235</v>
      </c>
      <c r="AD17" s="14" t="n">
        <f aca="false">AD8-AD14</f>
        <v>357318686.887278</v>
      </c>
      <c r="AE17" s="14" t="n">
        <f aca="false">AE8-AE14</f>
        <v>358699263.749828</v>
      </c>
      <c r="AF17" s="14" t="n">
        <f aca="false">AF8-AF14</f>
        <v>359963307.227747</v>
      </c>
      <c r="AG17" s="14" t="n">
        <f aca="false">AG8-AG14</f>
        <v>361104883.030299</v>
      </c>
      <c r="AH17" s="14" t="n">
        <f aca="false">AH8-AH14</f>
        <v>236120072.996073</v>
      </c>
      <c r="AI17" s="14" t="n">
        <f aca="false">AI8-AI14</f>
        <v>237935599.742965</v>
      </c>
    </row>
    <row r="18" customFormat="false" ht="15" hidden="false" customHeight="false" outlineLevel="0" collapsed="false">
      <c r="B18" s="2" t="s">
        <v>223</v>
      </c>
      <c r="D18" s="26" t="str">
        <f aca="false">IF(D11&gt;0,D8/D11,"")</f>
        <v/>
      </c>
      <c r="E18" s="26" t="n">
        <f aca="false">IF(E11&gt;0,E8/E11,"")</f>
        <v>1.8982752634857</v>
      </c>
      <c r="F18" s="26" t="n">
        <f aca="false">IF(F11&gt;0,F8/F11,"")</f>
        <v>1.85825168497309</v>
      </c>
      <c r="G18" s="26" t="n">
        <f aca="false">IF(G11&gt;0,G8/G11,"")</f>
        <v>1.85642841856743</v>
      </c>
      <c r="H18" s="26" t="n">
        <f aca="false">IF(H11&gt;0,H8/H11,"")</f>
        <v>1.8545703095892</v>
      </c>
      <c r="I18" s="26" t="n">
        <f aca="false">IF(I11&gt;0,I8/I11,"")</f>
        <v>1.85267637250459</v>
      </c>
      <c r="J18" s="26" t="n">
        <f aca="false">IF(J11&gt;0,J8/J11,"")</f>
        <v>1.85074558427727</v>
      </c>
      <c r="K18" s="26" t="n">
        <f aca="false">IF(K11&gt;0,K8/K11,"")</f>
        <v>1.8487768825672</v>
      </c>
      <c r="L18" s="26" t="n">
        <f aca="false">IF(L11&gt;0,L8/L11,"")</f>
        <v>1.84676916382469</v>
      </c>
      <c r="M18" s="26" t="n">
        <f aca="false">IF(M11&gt;0,M8/M11,"")</f>
        <v>1.88867184126434</v>
      </c>
      <c r="N18" s="26" t="n">
        <f aca="false">IF(N11&gt;0,N8/N11,"")</f>
        <v>1.8873841337563</v>
      </c>
      <c r="O18" s="26" t="n">
        <f aca="false">IF(O11&gt;0,O8/O11,"")</f>
        <v>1.88607550368855</v>
      </c>
      <c r="P18" s="26" t="n">
        <f aca="false">IF(P11&gt;0,P8/P11,"")</f>
        <v>1.88474545299501</v>
      </c>
      <c r="Q18" s="26" t="n">
        <f aca="false">IF(Q11&gt;0,Q8/Q11,"")</f>
        <v>1.88339346769037</v>
      </c>
      <c r="R18" s="26" t="n">
        <f aca="false">IF(R11&gt;0,R8/R11,"")</f>
        <v>1.88201901722886</v>
      </c>
      <c r="S18" s="26" t="n">
        <f aca="false">IF(S11&gt;0,S8/S11,"")</f>
        <v>1.88062155383175</v>
      </c>
      <c r="T18" s="26" t="str">
        <f aca="false">IF(T11&gt;0,T8/T11,"")</f>
        <v/>
      </c>
      <c r="U18" s="26" t="str">
        <f aca="false">IF(U11&gt;0,U8/U11,"")</f>
        <v/>
      </c>
      <c r="V18" s="26" t="str">
        <f aca="false">IF(V11&gt;0,V8/V11,"")</f>
        <v/>
      </c>
      <c r="W18" s="26" t="str">
        <f aca="false">IF(W11&gt;0,W8/W11,"")</f>
        <v/>
      </c>
      <c r="X18" s="26" t="str">
        <f aca="false">IF(X11&gt;0,X8/X11,"")</f>
        <v/>
      </c>
      <c r="Y18" s="26" t="str">
        <f aca="false">IF(Y11&gt;0,Y8/Y11,"")</f>
        <v/>
      </c>
      <c r="Z18" s="26" t="str">
        <f aca="false">IF(Z11&gt;0,Z8/Z11,"")</f>
        <v/>
      </c>
      <c r="AA18" s="26" t="str">
        <f aca="false">IF(AA11&gt;0,AA8/AA11,"")</f>
        <v/>
      </c>
      <c r="AB18" s="26" t="str">
        <f aca="false">IF(AB11&gt;0,AB8/AB11,"")</f>
        <v/>
      </c>
      <c r="AC18" s="26" t="str">
        <f aca="false">IF(AC11&gt;0,AC8/AC11,"")</f>
        <v/>
      </c>
      <c r="AD18" s="26" t="str">
        <f aca="false">IF(AD11&gt;0,AD8/AD11,"")</f>
        <v/>
      </c>
      <c r="AE18" s="26" t="str">
        <f aca="false">IF(AE11&gt;0,AE8/AE11,"")</f>
        <v/>
      </c>
      <c r="AF18" s="26" t="str">
        <f aca="false">IF(AF11&gt;0,AF8/AF11,"")</f>
        <v/>
      </c>
      <c r="AG18" s="26" t="str">
        <f aca="false">IF(AG11&gt;0,AG8/AG11,"")</f>
        <v/>
      </c>
      <c r="AH18" s="26" t="str">
        <f aca="false">IF(AH11&gt;0,AH8/AH11,"")</f>
        <v/>
      </c>
      <c r="AI18" s="26" t="str">
        <f aca="false">IF(AI11&gt;0,AI8/AI11,"")</f>
        <v/>
      </c>
    </row>
    <row r="19" customFormat="false" ht="15" hidden="false" customHeight="false" outlineLevel="0" collapsed="false">
      <c r="B19" s="2" t="s">
        <v>224</v>
      </c>
      <c r="D19" s="14" t="n">
        <f aca="false">IF(AND(D$5&gt;=Inputs!$C$54,D$5&lt;=Inputs!$C$55),Cases!D76/Inputs!$C$53,0)</f>
        <v>0</v>
      </c>
      <c r="E19" s="14" t="n">
        <f aca="false">IF(AND(E$5&gt;=Inputs!$C$54,E$5&lt;=Inputs!$C$55),Cases!E76/Inputs!$C$53,0)</f>
        <v>132746530.208252</v>
      </c>
      <c r="F19" s="14" t="n">
        <f aca="false">IF(AND(F$5&gt;=Inputs!$C$54,F$5&lt;=Inputs!$C$55),Cases!F76/Inputs!$C$53,0)</f>
        <v>93995421.6996483</v>
      </c>
      <c r="G19" s="14" t="n">
        <f aca="false">IF(AND(G$5&gt;=Inputs!$C$54,G$5&lt;=Inputs!$C$55),Cases!G76/Inputs!$C$53,0)</f>
        <v>94258425.7573397</v>
      </c>
      <c r="H19" s="14" t="n">
        <f aca="false">IF(AND(H$5&gt;=Inputs!$C$54,H$5&lt;=Inputs!$C$55),Cases!H76/Inputs!$C$53,0)</f>
        <v>94486267.2867772</v>
      </c>
      <c r="I19" s="14" t="n">
        <f aca="false">IF(AND(I$5&gt;=Inputs!$C$54,I$5&lt;=Inputs!$C$55),Cases!I76/Inputs!$C$53,0)</f>
        <v>94677232.4721606</v>
      </c>
      <c r="J19" s="14" t="n">
        <f aca="false">IF(AND(J$5&gt;=Inputs!$C$54,J$5&lt;=Inputs!$C$55),Cases!J76/Inputs!$C$53,0)</f>
        <v>94829547.9572431</v>
      </c>
      <c r="K19" s="14" t="n">
        <f aca="false">IF(AND(K$5&gt;=Inputs!$C$54,K$5&lt;=Inputs!$C$55),Cases!K76/Inputs!$C$53,0)</f>
        <v>94941379.0229181</v>
      </c>
      <c r="L19" s="14" t="n">
        <f aca="false">IF(AND(L$5&gt;=Inputs!$C$54,L$5&lt;=Inputs!$C$55),Cases!L76/Inputs!$C$53,0)</f>
        <v>95010827.71257</v>
      </c>
      <c r="M19" s="14" t="n">
        <f aca="false">IF(AND(M$5&gt;=Inputs!$C$54,M$5&lt;=Inputs!$C$55),Cases!M76/Inputs!$C$53,0)</f>
        <v>142611663.092227</v>
      </c>
      <c r="N19" s="14" t="n">
        <f aca="false">IF(AND(N$5&gt;=Inputs!$C$54,N$5&lt;=Inputs!$C$55),Cases!N76/Inputs!$C$53,0)</f>
        <v>143779783.81786</v>
      </c>
      <c r="O19" s="14" t="n">
        <f aca="false">IF(AND(O$5&gt;=Inputs!$C$54,O$5&lt;=Inputs!$C$55),Cases!O76/Inputs!$C$53,0)</f>
        <v>144929164.144601</v>
      </c>
      <c r="P19" s="14" t="n">
        <f aca="false">IF(AND(P$5&gt;=Inputs!$C$54,P$5&lt;=Inputs!$C$55),Cases!P76/Inputs!$C$53,0)</f>
        <v>146058376.694136</v>
      </c>
      <c r="Q19" s="14" t="n">
        <f aca="false">IF(AND(Q$5&gt;=Inputs!$C$54,Q$5&lt;=Inputs!$C$55),Cases!Q76/Inputs!$C$53,0)</f>
        <v>147165939.226328</v>
      </c>
      <c r="R19" s="14" t="n">
        <f aca="false">IF(AND(R$5&gt;=Inputs!$C$54,R$5&lt;=Inputs!$C$55),Cases!R76/Inputs!$C$53,0)</f>
        <v>148250312.884122</v>
      </c>
      <c r="S19" s="14" t="n">
        <f aca="false">IF(AND(S$5&gt;=Inputs!$C$54,S$5&lt;=Inputs!$C$55),Cases!S76/Inputs!$C$53,0)</f>
        <v>149309900.386903</v>
      </c>
      <c r="T19" s="14" t="n">
        <f aca="false">IF(AND(T$5&gt;=Inputs!$C$54,T$5&lt;=Inputs!$C$55),Cases!T76/Inputs!$C$53,0)</f>
        <v>0</v>
      </c>
      <c r="U19" s="14" t="n">
        <f aca="false">IF(AND(U$5&gt;=Inputs!$C$54,U$5&lt;=Inputs!$C$55),Cases!U76/Inputs!$C$53,0)</f>
        <v>0</v>
      </c>
      <c r="V19" s="14" t="n">
        <f aca="false">IF(AND(V$5&gt;=Inputs!$C$54,V$5&lt;=Inputs!$C$55),Cases!V76/Inputs!$C$53,0)</f>
        <v>0</v>
      </c>
      <c r="W19" s="14" t="n">
        <f aca="false">IF(AND(W$5&gt;=Inputs!$C$54,W$5&lt;=Inputs!$C$55),Cases!W76/Inputs!$C$53,0)</f>
        <v>0</v>
      </c>
      <c r="X19" s="14" t="n">
        <f aca="false">IF(AND(X$5&gt;=Inputs!$C$54,X$5&lt;=Inputs!$C$55),Cases!X76/Inputs!$C$53,0)</f>
        <v>0</v>
      </c>
      <c r="Y19" s="14" t="n">
        <f aca="false">IF(AND(Y$5&gt;=Inputs!$C$54,Y$5&lt;=Inputs!$C$55),Cases!Y76/Inputs!$C$53,0)</f>
        <v>0</v>
      </c>
      <c r="Z19" s="14" t="n">
        <f aca="false">IF(AND(Z$5&gt;=Inputs!$C$54,Z$5&lt;=Inputs!$C$55),Cases!Z76/Inputs!$C$53,0)</f>
        <v>0</v>
      </c>
      <c r="AA19" s="14" t="n">
        <f aca="false">IF(AND(AA$5&gt;=Inputs!$C$54,AA$5&lt;=Inputs!$C$55),Cases!AA76/Inputs!$C$53,0)</f>
        <v>0</v>
      </c>
      <c r="AB19" s="14" t="n">
        <f aca="false">IF(AND(AB$5&gt;=Inputs!$C$54,AB$5&lt;=Inputs!$C$55),Cases!AB76/Inputs!$C$53,0)</f>
        <v>0</v>
      </c>
      <c r="AC19" s="14" t="n">
        <f aca="false">IF(AND(AC$5&gt;=Inputs!$C$54,AC$5&lt;=Inputs!$C$55),Cases!AC76/Inputs!$C$53,0)</f>
        <v>0</v>
      </c>
      <c r="AD19" s="14" t="n">
        <f aca="false">IF(AND(AD$5&gt;=Inputs!$C$54,AD$5&lt;=Inputs!$C$55),Cases!AD76/Inputs!$C$53,0)</f>
        <v>0</v>
      </c>
      <c r="AE19" s="14" t="n">
        <f aca="false">IF(AND(AE$5&gt;=Inputs!$C$54,AE$5&lt;=Inputs!$C$55),Cases!AE76/Inputs!$C$53,0)</f>
        <v>0</v>
      </c>
      <c r="AF19" s="14" t="n">
        <f aca="false">IF(AND(AF$5&gt;=Inputs!$C$54,AF$5&lt;=Inputs!$C$55),Cases!AF76/Inputs!$C$53,0)</f>
        <v>0</v>
      </c>
      <c r="AG19" s="14" t="n">
        <f aca="false">IF(AND(AG$5&gt;=Inputs!$C$54,AG$5&lt;=Inputs!$C$55),Cases!AG76/Inputs!$C$53,0)</f>
        <v>0</v>
      </c>
      <c r="AH19" s="14" t="n">
        <f aca="false">IF(AND(AH$5&gt;=Inputs!$C$54,AH$5&lt;=Inputs!$C$55),Cases!AH76/Inputs!$C$53,0)</f>
        <v>0</v>
      </c>
      <c r="AI19" s="14" t="n">
        <f aca="false">IF(AND(AI$5&gt;=Inputs!$C$54,AI$5&lt;=Inputs!$C$55),Cases!AI76/Inputs!$C$53,0)</f>
        <v>0</v>
      </c>
    </row>
    <row r="21" customFormat="false" ht="15" hidden="false" customHeight="false" outlineLevel="0" collapsed="false">
      <c r="B21" s="3" t="s">
        <v>225</v>
      </c>
      <c r="D21" s="24" t="n">
        <f aca="false">SUMPRODUCT(D9:AI9,D10:AI10)</f>
        <v>3159637300.634</v>
      </c>
    </row>
    <row r="22" customFormat="false" ht="15" hidden="false" customHeight="false" outlineLevel="0" collapsed="false">
      <c r="B22" s="3" t="s">
        <v>226</v>
      </c>
      <c r="D22" s="24" t="n">
        <f aca="false">MIN(D21,Inputs!$C$56*Inputs!$C$40)</f>
        <v>2640000000</v>
      </c>
    </row>
    <row r="23" customFormat="false" ht="15" hidden="false" customHeight="false" outlineLevel="0" collapsed="false">
      <c r="B23" s="3" t="s">
        <v>227</v>
      </c>
      <c r="D23" s="27" t="n">
        <f aca="false">D22/D21</f>
        <v>0.835538939697373</v>
      </c>
    </row>
    <row r="24" customFormat="false" ht="15" hidden="false" customHeight="false" outlineLevel="0" collapsed="false">
      <c r="B24" s="3" t="s">
        <v>228</v>
      </c>
      <c r="D24" s="24" t="n">
        <f aca="false">SUMPRODUCT((D5:AI5&gt;=Inputs!$C$54)*(D5:AI5&lt;=Inputs!$C$55)*(D6:AI6&gt;0),D6:AI6,D10:AI10)/Inputs!$C$52</f>
        <v>2553729437.82297</v>
      </c>
    </row>
    <row r="25" customFormat="false" ht="15" hidden="false" customHeight="false" outlineLevel="0" collapsed="false">
      <c r="B25" s="3" t="s">
        <v>229</v>
      </c>
      <c r="D25" s="24" t="n">
        <f aca="false">SUMPRODUCT(D19:AI19,D10:AI10)</f>
        <v>1094543236.04572</v>
      </c>
    </row>
    <row r="26" customFormat="false" ht="15" hidden="false" customHeight="false" outlineLevel="0" collapsed="false">
      <c r="B26" s="3" t="s">
        <v>230</v>
      </c>
      <c r="D26" s="24" t="n">
        <f aca="false">Inputs!$C$40-D22</f>
        <v>1760000000</v>
      </c>
    </row>
    <row r="27" customFormat="false" ht="15" hidden="false" customHeight="false" outlineLevel="0" collapsed="false">
      <c r="B27" s="3" t="s">
        <v>231</v>
      </c>
      <c r="D27" s="25" t="n">
        <f aca="false">IFERROR(IRR(C17:AI17),IFERROR(IRR(C17:AI17,-0.2),"n.m."))</f>
        <v>0.141899435448886</v>
      </c>
    </row>
    <row r="28" customFormat="false" ht="15" hidden="false" customHeight="false" outlineLevel="0" collapsed="false">
      <c r="B28" s="3" t="s">
        <v>232</v>
      </c>
      <c r="D28" s="28" t="n">
        <f aca="false">MIN(D18:AI18)</f>
        <v>1.84676916382469</v>
      </c>
    </row>
    <row r="29" customFormat="false" ht="15" hidden="false" customHeight="false" outlineLevel="0" collapsed="false">
      <c r="B29" s="3" t="s">
        <v>233</v>
      </c>
      <c r="D29" s="24" t="n">
        <f aca="false">AI16</f>
        <v>3.75509262084961E-006</v>
      </c>
    </row>
    <row r="32" customFormat="false" ht="15" hidden="false" customHeight="false" outlineLevel="0" collapsed="false">
      <c r="B32" s="3" t="s">
        <v>234</v>
      </c>
    </row>
    <row r="33" customFormat="false" ht="15" hidden="false" customHeight="false" outlineLevel="0" collapsed="false">
      <c r="B33" s="2" t="s">
        <v>235</v>
      </c>
      <c r="D33" s="14" t="n">
        <f aca="false">G11</f>
        <v>245223792.159633</v>
      </c>
    </row>
    <row r="34" customFormat="false" ht="15" hidden="false" customHeight="false" outlineLevel="0" collapsed="false">
      <c r="B34" s="2" t="s">
        <v>236</v>
      </c>
      <c r="D34" s="14" t="n">
        <f aca="false">G8</f>
        <v>455240416.674014</v>
      </c>
    </row>
    <row r="35" customFormat="false" ht="15" hidden="false" customHeight="false" outlineLevel="0" collapsed="false">
      <c r="B35" s="2" t="s">
        <v>237</v>
      </c>
      <c r="D35" s="14" t="n">
        <f aca="false">G8-0.5*(Cases!G108+Cases!G111-Cases!G114)</f>
        <v>-47371504.8326356</v>
      </c>
    </row>
    <row r="36" customFormat="false" ht="15" hidden="false" customHeight="false" outlineLevel="0" collapsed="false">
      <c r="B36" s="2" t="s">
        <v>238</v>
      </c>
      <c r="D36" s="14" t="n">
        <f aca="false">G8-(Cases!G108+Cases!G111-Cases!G114)</f>
        <v>-549983426.339285</v>
      </c>
    </row>
    <row r="37" customFormat="false" ht="15" hidden="false" customHeight="false" outlineLevel="0" collapsed="false">
      <c r="B37" s="2" t="s">
        <v>239</v>
      </c>
      <c r="D37" s="26" t="n">
        <f aca="false">D34/D33</f>
        <v>1.85642841856743</v>
      </c>
    </row>
    <row r="38" customFormat="false" ht="15" hidden="false" customHeight="false" outlineLevel="0" collapsed="false">
      <c r="B38" s="2" t="s">
        <v>240</v>
      </c>
      <c r="D38" s="26" t="n">
        <f aca="false">D35/D33</f>
        <v>-0.193176626197014</v>
      </c>
    </row>
    <row r="39" customFormat="false" ht="15" hidden="false" customHeight="false" outlineLevel="0" collapsed="false">
      <c r="B39" s="2" t="s">
        <v>241</v>
      </c>
      <c r="D39" s="14" t="n">
        <f aca="false">D33-D36</f>
        <v>795207218.498918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4" min="3" style="0" width="18"/>
  </cols>
  <sheetData>
    <row r="2" customFormat="false" ht="16.15" hidden="false" customHeight="false" outlineLevel="0" collapsed="false">
      <c r="B2" s="1" t="s">
        <v>242</v>
      </c>
    </row>
    <row r="4" customFormat="false" ht="15" hidden="false" customHeight="false" outlineLevel="0" collapsed="false">
      <c r="C4" s="3" t="s">
        <v>243</v>
      </c>
      <c r="D4" s="3" t="s">
        <v>244</v>
      </c>
    </row>
    <row r="5" customFormat="false" ht="15" hidden="false" customHeight="false" outlineLevel="0" collapsed="false">
      <c r="B5" s="2" t="s">
        <v>245</v>
      </c>
      <c r="C5" s="15" t="n">
        <f aca="false">Inputs!$C$8</f>
        <v>2036</v>
      </c>
      <c r="D5" s="15" t="n">
        <f aca="false">Inputs!$C$10</f>
        <v>2056</v>
      </c>
    </row>
    <row r="6" customFormat="false" ht="15" hidden="false" customHeight="false" outlineLevel="0" collapsed="false">
      <c r="B6" s="2" t="s">
        <v>246</v>
      </c>
      <c r="C6" s="15" t="n">
        <f aca="false">Inputs!$C$9</f>
        <v>2038</v>
      </c>
      <c r="D6" s="15" t="n">
        <f aca="false">Inputs!$C$11</f>
        <v>2058</v>
      </c>
    </row>
    <row r="7" customFormat="false" ht="15" hidden="false" customHeight="false" outlineLevel="0" collapsed="false">
      <c r="B7" s="2" t="s">
        <v>247</v>
      </c>
      <c r="C7" s="15" t="n">
        <f aca="false">MAX(C5:C6)</f>
        <v>2038</v>
      </c>
      <c r="D7" s="15" t="n">
        <f aca="false">MAX(D5:D6)</f>
        <v>2058</v>
      </c>
    </row>
    <row r="8" customFormat="false" ht="15" hidden="false" customHeight="false" outlineLevel="0" collapsed="false">
      <c r="B8" s="2" t="s">
        <v>248</v>
      </c>
      <c r="C8" s="14" t="n">
        <f aca="false">Inputs!$C$83*(1+Inputs!$C$86)^(C7-2026)</f>
        <v>2873370121.63541</v>
      </c>
      <c r="D8" s="14" t="n">
        <f aca="false">Inputs!$C$83*(1+Inputs!$C$86)^(D7-2026)</f>
        <v>7623906349.76578</v>
      </c>
    </row>
    <row r="9" customFormat="false" ht="15" hidden="false" customHeight="false" outlineLevel="0" collapsed="false">
      <c r="B9" s="2" t="s">
        <v>249</v>
      </c>
      <c r="C9" s="14" t="n">
        <f aca="false">Inputs!$C$84*(1+Inputs!$C$85)^(C5-2026)*(1+Inputs!$C$86)^(C7-C5)+Inputs!$C$84*(1+Inputs!$C$85)^(C6-2026)*(1+Inputs!$C$86)^(C7-C6)</f>
        <v>3634285868.84134</v>
      </c>
      <c r="D9" s="14" t="n">
        <f aca="false">Inputs!$C$84*(1+Inputs!$C$85)^(D5-2026)*(1+Inputs!$C$86)^(D7-D5)+Inputs!$C$84*(1+Inputs!$C$85)^(D6-2026)*(1+Inputs!$C$86)^(D7-D6)</f>
        <v>6563924537.71464</v>
      </c>
    </row>
    <row r="10" customFormat="false" ht="15" hidden="false" customHeight="false" outlineLevel="0" collapsed="false">
      <c r="B10" s="2" t="s">
        <v>250</v>
      </c>
      <c r="C10" s="22" t="n">
        <f aca="false">C8/C9</f>
        <v>0.790628537581573</v>
      </c>
      <c r="D10" s="22" t="n">
        <f aca="false">D8/D9</f>
        <v>1.16148598387455</v>
      </c>
    </row>
    <row r="11" customFormat="false" ht="15" hidden="false" customHeight="false" outlineLevel="0" collapsed="false">
      <c r="B11" s="2" t="s">
        <v>251</v>
      </c>
      <c r="C11" s="14" t="n">
        <f aca="false">MAX(0,C9-C8)</f>
        <v>760915747.205935</v>
      </c>
      <c r="D11" s="14" t="n">
        <f aca="false">MAX(0,D9-D8)</f>
        <v>0</v>
      </c>
    </row>
    <row r="12" customFormat="false" ht="15" hidden="false" customHeight="false" outlineLevel="0" collapsed="false">
      <c r="B12" s="2" t="s">
        <v>252</v>
      </c>
      <c r="C12" s="14" t="n">
        <f aca="false">IF(C11&gt;0,C11*Inputs!$C$86/((1+Inputs!$C$86)^(C7-2026)-1),0)</f>
        <v>47804843.8095079</v>
      </c>
      <c r="D12" s="14" t="n">
        <f aca="false">IF(D11&gt;0,D11*Inputs!$C$86/((1+Inputs!$C$86)^(D7-2026)-1),0)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7" min="3" style="0" width="16"/>
  </cols>
  <sheetData>
    <row r="2" customFormat="false" ht="16.15" hidden="false" customHeight="false" outlineLevel="0" collapsed="false">
      <c r="B2" s="1" t="s">
        <v>253</v>
      </c>
    </row>
    <row r="4" customFormat="false" ht="15" hidden="false" customHeight="false" outlineLevel="0" collapsed="false">
      <c r="C4" s="3" t="s">
        <v>254</v>
      </c>
      <c r="D4" s="3" t="s">
        <v>255</v>
      </c>
      <c r="E4" s="3" t="s">
        <v>256</v>
      </c>
      <c r="F4" s="3" t="s">
        <v>257</v>
      </c>
      <c r="G4" s="3" t="s">
        <v>258</v>
      </c>
    </row>
    <row r="5" customFormat="false" ht="15" hidden="false" customHeight="false" outlineLevel="0" collapsed="false">
      <c r="B5" s="2" t="s">
        <v>106</v>
      </c>
      <c r="C5" s="6" t="n">
        <v>7</v>
      </c>
      <c r="D5" s="6" t="n">
        <v>12</v>
      </c>
      <c r="E5" s="6" t="n">
        <v>7</v>
      </c>
      <c r="F5" s="6" t="n">
        <v>12</v>
      </c>
      <c r="G5" s="6" t="n">
        <v>7</v>
      </c>
    </row>
    <row r="6" customFormat="false" ht="15" hidden="false" customHeight="false" outlineLevel="0" collapsed="false">
      <c r="B6" s="2" t="s">
        <v>259</v>
      </c>
      <c r="C6" s="5" t="n">
        <v>0.08</v>
      </c>
      <c r="D6" s="5" t="n">
        <v>0.08</v>
      </c>
      <c r="E6" s="5" t="n">
        <v>0.04</v>
      </c>
      <c r="F6" s="5" t="n">
        <v>0.08</v>
      </c>
      <c r="G6" s="5" t="n">
        <v>0.08</v>
      </c>
    </row>
    <row r="7" customFormat="false" ht="15" hidden="false" customHeight="false" outlineLevel="0" collapsed="false">
      <c r="B7" s="2" t="s">
        <v>260</v>
      </c>
      <c r="C7" s="8" t="n">
        <v>0</v>
      </c>
      <c r="D7" s="8" t="n">
        <v>0</v>
      </c>
      <c r="E7" s="8" t="n">
        <v>0</v>
      </c>
      <c r="F7" s="8" t="n">
        <v>0.5</v>
      </c>
      <c r="G7" s="8" t="n">
        <v>0.5</v>
      </c>
    </row>
    <row r="8" customFormat="false" ht="15" hidden="false" customHeight="false" outlineLevel="0" collapsed="false">
      <c r="B8" s="2" t="s">
        <v>261</v>
      </c>
      <c r="C8" s="14" t="n">
        <f aca="false">Inputs!$C$90*(1+C7)*Inputs!$C$89*1000</f>
        <v>22000000000</v>
      </c>
      <c r="D8" s="14" t="n">
        <f aca="false">Inputs!$C$90*(1+D7)*Inputs!$C$89*1000</f>
        <v>22000000000</v>
      </c>
      <c r="E8" s="14" t="n">
        <f aca="false">Inputs!$C$90*(1+E7)*Inputs!$C$89*1000</f>
        <v>22000000000</v>
      </c>
      <c r="F8" s="14" t="n">
        <f aca="false">Inputs!$C$90*(1+F7)*Inputs!$C$89*1000</f>
        <v>33000000000</v>
      </c>
      <c r="G8" s="14" t="n">
        <f aca="false">Inputs!$C$90*(1+G7)*Inputs!$C$89*1000</f>
        <v>33000000000</v>
      </c>
    </row>
    <row r="9" customFormat="false" ht="15" hidden="false" customHeight="false" outlineLevel="0" collapsed="false">
      <c r="B9" s="2" t="s">
        <v>262</v>
      </c>
      <c r="C9" s="14" t="n">
        <f aca="false">(C8)/(C5)*(1+C6)^0.5*((1+C6)^(C5)-1)/(C6)</f>
        <v>29143240528.3289</v>
      </c>
      <c r="D9" s="14" t="n">
        <f aca="false">(D8)/(D5)*(1+D6)^0.5*((1+D6)^(D5)-1)/(D6)</f>
        <v>36156281931.8697</v>
      </c>
      <c r="E9" s="14" t="n">
        <f aca="false">(E8)/(E5)*(1+E6)^0.5*((1+E6)^(E5)-1)/(E6)</f>
        <v>25314807685.9486</v>
      </c>
      <c r="F9" s="14" t="n">
        <f aca="false">(F8)/(F5)*(1+F6)^0.5*((1+F6)^(F5)-1)/(F6)</f>
        <v>54234422897.8046</v>
      </c>
      <c r="G9" s="14" t="n">
        <f aca="false">(G8)/(G5)*(1+G6)^0.5*((1+G6)^(G5)-1)/(G6)</f>
        <v>43714860792.4934</v>
      </c>
    </row>
    <row r="10" customFormat="false" ht="15" hidden="false" customHeight="false" outlineLevel="0" collapsed="false">
      <c r="B10" s="2" t="s">
        <v>263</v>
      </c>
      <c r="C10" s="14" t="n">
        <f aca="false">C9-C8</f>
        <v>7143240528.32891</v>
      </c>
      <c r="D10" s="14" t="n">
        <f aca="false">D9-D8</f>
        <v>14156281931.8697</v>
      </c>
      <c r="E10" s="14" t="n">
        <f aca="false">E9-E8</f>
        <v>3314807685.94859</v>
      </c>
      <c r="F10" s="14" t="n">
        <f aca="false">F9-F8</f>
        <v>21234422897.8046</v>
      </c>
      <c r="G10" s="14" t="n">
        <f aca="false">G9-G8</f>
        <v>10714860792.4934</v>
      </c>
    </row>
    <row r="11" customFormat="false" ht="15" hidden="false" customHeight="false" outlineLevel="0" collapsed="false">
      <c r="B11" s="2" t="s">
        <v>264</v>
      </c>
      <c r="C11" s="14" t="n">
        <f aca="false">Inputs!$C$89*8760*Inputs!$C$91</f>
        <v>17922960</v>
      </c>
      <c r="D11" s="14" t="n">
        <f aca="false">Inputs!$C$89*8760*Inputs!$C$91</f>
        <v>17922960</v>
      </c>
      <c r="E11" s="14" t="n">
        <f aca="false">Inputs!$C$89*8760*Inputs!$C$91</f>
        <v>17922960</v>
      </c>
      <c r="F11" s="14" t="n">
        <f aca="false">Inputs!$C$89*8760*Inputs!$C$91</f>
        <v>17922960</v>
      </c>
      <c r="G11" s="14" t="n">
        <f aca="false">Inputs!$C$89*8760*Inputs!$C$91</f>
        <v>17922960</v>
      </c>
    </row>
    <row r="12" customFormat="false" ht="15" hidden="false" customHeight="false" outlineLevel="0" collapsed="false">
      <c r="B12" s="2" t="s">
        <v>265</v>
      </c>
      <c r="C12" s="29" t="n">
        <f aca="false">(C9*((C6)*(1+C6)^(Inputs!$C$92)/((1+C6)^(Inputs!$C$92)-1))+Inputs!$C$93*Inputs!$C$89*1000)/C11+Inputs!$C$94</f>
        <v>158.564414305144</v>
      </c>
      <c r="D12" s="29" t="n">
        <f aca="false">(D9*((D6)*(1+D6)^(Inputs!$C$92)/((1+D6)^(Inputs!$C$92)-1))+Inputs!$C$93*Inputs!$C$89*1000)/D11+Inputs!$C$94</f>
        <v>190.17969213875</v>
      </c>
      <c r="E12" s="29" t="n">
        <f aca="false">(E9*((E6)*(1+E6)^(Inputs!$C$92)/((1+E6)^(Inputs!$C$92)-1))+Inputs!$C$93*Inputs!$C$89*1000)/E11+Inputs!$C$94</f>
        <v>89.6163808132138</v>
      </c>
      <c r="F12" s="29" t="n">
        <f aca="false">(F9*((F6)*(1+F6)^(Inputs!$C$92)/((1+F6)^(Inputs!$C$92)-1))+Inputs!$C$93*Inputs!$C$89*1000)/F11+Inputs!$C$94</f>
        <v>271.677207477041</v>
      </c>
      <c r="G12" s="29" t="n">
        <f aca="false">(G9*((G6)*(1+G6)^(Inputs!$C$92)/((1+G6)^(Inputs!$C$92)-1))+Inputs!$C$93*Inputs!$C$89*1000)/G11+Inputs!$C$94</f>
        <v>224.254290726631</v>
      </c>
    </row>
    <row r="13" customFormat="false" ht="15" hidden="false" customHeight="false" outlineLevel="0" collapsed="false">
      <c r="B13" s="2" t="s">
        <v>266</v>
      </c>
      <c r="C13" s="29" t="n">
        <f aca="false">C9*((C6)*(1+C6)^(Inputs!$C$92)/((1+C6)^(Inputs!$C$92)-1))/C11</f>
        <v>131.379752842975</v>
      </c>
      <c r="D13" s="29" t="n">
        <f aca="false">D9*((D6)*(1+D6)^(Inputs!$C$92)/((1+D6)^(Inputs!$C$92)-1))/D11</f>
        <v>162.995030676581</v>
      </c>
      <c r="E13" s="29" t="n">
        <f aca="false">E9*((E6)*(1+E6)^(Inputs!$C$92)/((1+E6)^(Inputs!$C$92)-1))/E11</f>
        <v>62.4317193510446</v>
      </c>
      <c r="F13" s="29" t="n">
        <f aca="false">F9*((F6)*(1+F6)^(Inputs!$C$92)/((1+F6)^(Inputs!$C$92)-1))/F11</f>
        <v>244.492546014872</v>
      </c>
      <c r="G13" s="29" t="n">
        <f aca="false">G9*((G6)*(1+G6)^(Inputs!$C$92)/((1+G6)^(Inputs!$C$92)-1))/G11</f>
        <v>197.069629264462</v>
      </c>
    </row>
    <row r="16" customFormat="false" ht="15" hidden="false" customHeight="false" outlineLevel="0" collapsed="false">
      <c r="B16" s="3" t="s">
        <v>267</v>
      </c>
      <c r="C16" s="3" t="s">
        <v>268</v>
      </c>
      <c r="D16" s="3" t="s">
        <v>269</v>
      </c>
    </row>
    <row r="17" customFormat="false" ht="15" hidden="false" customHeight="false" outlineLevel="0" collapsed="false">
      <c r="B17" s="2" t="s">
        <v>270</v>
      </c>
      <c r="C17" s="22" t="n">
        <f aca="false">Inputs!$C$95*Inputs!$C$96+(1-Inputs!$C$95)*Inputs!$C$97</f>
        <v>0.075</v>
      </c>
    </row>
    <row r="18" customFormat="false" ht="15" hidden="false" customHeight="false" outlineLevel="0" collapsed="false">
      <c r="B18" s="2" t="s">
        <v>271</v>
      </c>
      <c r="C18" s="14" t="n">
        <f aca="false">Inputs!$C$90*Inputs!$C$89*1000</f>
        <v>22000000000</v>
      </c>
    </row>
    <row r="19" customFormat="false" ht="15" hidden="false" customHeight="false" outlineLevel="0" collapsed="false">
      <c r="B19" s="2" t="s">
        <v>272</v>
      </c>
      <c r="C19" s="14" t="n">
        <f aca="false">(C18)/(Inputs!$C$98)*(1+C17)^0.5*((1+C17)^(Inputs!$C$98)-1)/(C17)</f>
        <v>28634223287.4988</v>
      </c>
      <c r="D19" s="14" t="n">
        <f aca="false">C18</f>
        <v>22000000000</v>
      </c>
    </row>
    <row r="20" customFormat="false" ht="15" hidden="false" customHeight="false" outlineLevel="0" collapsed="false">
      <c r="B20" s="2" t="s">
        <v>264</v>
      </c>
      <c r="C20" s="14" t="n">
        <f aca="false">Inputs!$C$89*8760*Inputs!$C$91</f>
        <v>17922960</v>
      </c>
    </row>
    <row r="21" customFormat="false" ht="15" hidden="false" customHeight="false" outlineLevel="0" collapsed="false">
      <c r="B21" s="2" t="s">
        <v>273</v>
      </c>
      <c r="C21" s="14" t="n">
        <f aca="false">C19*$C$17</f>
        <v>2147566746.56241</v>
      </c>
      <c r="D21" s="14" t="n">
        <f aca="false">D19*$C$17</f>
        <v>1650000000</v>
      </c>
    </row>
    <row r="22" customFormat="false" ht="15" hidden="false" customHeight="false" outlineLevel="0" collapsed="false">
      <c r="B22" s="2" t="s">
        <v>274</v>
      </c>
      <c r="C22" s="14" t="n">
        <f aca="false">C19/Inputs!$C$92</f>
        <v>477237054.791646</v>
      </c>
      <c r="D22" s="14" t="n">
        <f aca="false">D19/Inputs!$C$92</f>
        <v>366666666.666667</v>
      </c>
    </row>
    <row r="23" customFormat="false" ht="15" hidden="false" customHeight="false" outlineLevel="0" collapsed="false">
      <c r="B23" s="2" t="s">
        <v>275</v>
      </c>
      <c r="C23" s="14" t="n">
        <f aca="false">Inputs!$C$93*Inputs!$C$89*1000+Inputs!$C$94*$C$20</f>
        <v>487229600</v>
      </c>
      <c r="D23" s="14" t="n">
        <f aca="false">Inputs!$C$93*Inputs!$C$89*1000+Inputs!$C$94*$C$20</f>
        <v>487229600</v>
      </c>
    </row>
    <row r="24" customFormat="false" ht="15" hidden="false" customHeight="false" outlineLevel="0" collapsed="false">
      <c r="B24" s="2" t="s">
        <v>276</v>
      </c>
      <c r="C24" s="24" t="n">
        <f aca="false">SUM(C21:C23)</f>
        <v>3112033401.35405</v>
      </c>
      <c r="D24" s="24" t="n">
        <f aca="false">SUM(D21:D23)</f>
        <v>2503896266.66667</v>
      </c>
    </row>
    <row r="25" customFormat="false" ht="15" hidden="false" customHeight="false" outlineLevel="0" collapsed="false">
      <c r="B25" s="2" t="s">
        <v>277</v>
      </c>
      <c r="C25" s="20" t="n">
        <f aca="false">C24/$C$20</f>
        <v>173.633897601404</v>
      </c>
      <c r="D25" s="20" t="n">
        <f aca="false">D24/$C$20</f>
        <v>139.703278178753</v>
      </c>
    </row>
    <row r="26" customFormat="false" ht="15" hidden="false" customHeight="false" outlineLevel="0" collapsed="false">
      <c r="B26" s="2" t="s">
        <v>278</v>
      </c>
      <c r="D26" s="14" t="n">
        <f aca="false">C18*C17*Inputs!$C$98/2</f>
        <v>5775000000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9" min="3" style="0" width="15"/>
  </cols>
  <sheetData>
    <row r="2" customFormat="false" ht="16.15" hidden="false" customHeight="false" outlineLevel="0" collapsed="false">
      <c r="B2" s="1" t="s">
        <v>279</v>
      </c>
    </row>
    <row r="4" customFormat="false" ht="15" hidden="false" customHeight="false" outlineLevel="0" collapsed="false">
      <c r="B4" s="2" t="s">
        <v>280</v>
      </c>
      <c r="C4" s="6" t="n">
        <v>1</v>
      </c>
      <c r="D4" s="6" t="n">
        <v>2</v>
      </c>
      <c r="E4" s="6" t="n">
        <v>3</v>
      </c>
      <c r="F4" s="6" t="n">
        <v>4</v>
      </c>
      <c r="G4" s="6" t="n">
        <v>8</v>
      </c>
      <c r="H4" s="6" t="n">
        <v>16</v>
      </c>
      <c r="I4" s="6" t="n">
        <v>32</v>
      </c>
    </row>
    <row r="5" customFormat="false" ht="15" hidden="false" customHeight="false" outlineLevel="0" collapsed="false">
      <c r="B5" s="2" t="s">
        <v>94</v>
      </c>
      <c r="C5" s="14" t="n">
        <f aca="false">Inputs!$C$102*C4^LOG(1-Inputs!$C$103,2)</f>
        <v>14000</v>
      </c>
      <c r="D5" s="14" t="n">
        <f aca="false">Inputs!$C$102*D4^LOG(1-Inputs!$C$103,2)</f>
        <v>12600</v>
      </c>
      <c r="E5" s="14" t="n">
        <f aca="false">Inputs!$C$102*E4^LOG(1-Inputs!$C$103,2)</f>
        <v>11846.8838083728</v>
      </c>
      <c r="F5" s="14" t="n">
        <f aca="false">Inputs!$C$102*F4^LOG(1-Inputs!$C$103,2)</f>
        <v>11340</v>
      </c>
      <c r="G5" s="14" t="n">
        <f aca="false">Inputs!$C$102*G4^LOG(1-Inputs!$C$103,2)</f>
        <v>10206</v>
      </c>
      <c r="H5" s="14" t="n">
        <f aca="false">Inputs!$C$102*H4^LOG(1-Inputs!$C$103,2)</f>
        <v>9185.4</v>
      </c>
      <c r="I5" s="14" t="n">
        <f aca="false">Inputs!$C$102*I4^LOG(1-Inputs!$C$103,2)</f>
        <v>8266.86</v>
      </c>
    </row>
    <row r="6" customFormat="false" ht="15" hidden="false" customHeight="false" outlineLevel="0" collapsed="false">
      <c r="B6" s="2" t="s">
        <v>261</v>
      </c>
      <c r="C6" s="14" t="n">
        <f aca="false">C5*Inputs!$C$101*1000</f>
        <v>4200000000</v>
      </c>
      <c r="D6" s="14" t="n">
        <f aca="false">D5*Inputs!$C$101*1000</f>
        <v>3780000000</v>
      </c>
      <c r="E6" s="14" t="n">
        <f aca="false">E5*Inputs!$C$101*1000</f>
        <v>3554065142.51184</v>
      </c>
      <c r="F6" s="14" t="n">
        <f aca="false">F5*Inputs!$C$101*1000</f>
        <v>3402000000</v>
      </c>
      <c r="G6" s="14" t="n">
        <f aca="false">G5*Inputs!$C$101*1000</f>
        <v>3061800000</v>
      </c>
      <c r="H6" s="14" t="n">
        <f aca="false">H5*Inputs!$C$101*1000</f>
        <v>2755620000</v>
      </c>
      <c r="I6" s="14" t="n">
        <f aca="false">I5*Inputs!$C$101*1000</f>
        <v>2480058000</v>
      </c>
    </row>
    <row r="7" customFormat="false" ht="15" hidden="false" customHeight="false" outlineLevel="0" collapsed="false">
      <c r="B7" s="2" t="s">
        <v>262</v>
      </c>
      <c r="C7" s="14" t="n">
        <f aca="false">(C6)/(Inputs!$C$104)*(1+Inputs!$C$114)^0.5*((1+Inputs!$C$114)^(Inputs!$C$104)-1)/(Inputs!$C$114)</f>
        <v>4917033405.01537</v>
      </c>
      <c r="D7" s="14" t="n">
        <f aca="false">(D6)/(Inputs!$C$104)*(1+Inputs!$C$114)^0.5*((1+Inputs!$C$114)^(Inputs!$C$104)-1)/(Inputs!$C$114)</f>
        <v>4425330064.51383</v>
      </c>
      <c r="E7" s="14" t="n">
        <f aca="false">(E6)/(Inputs!$C$104)*(1+Inputs!$C$114)^0.5*((1+Inputs!$C$114)^(Inputs!$C$104)-1)/(Inputs!$C$114)</f>
        <v>4160823102.22176</v>
      </c>
      <c r="F7" s="14" t="n">
        <f aca="false">(F6)/(Inputs!$C$104)*(1+Inputs!$C$114)^0.5*((1+Inputs!$C$114)^(Inputs!$C$104)-1)/(Inputs!$C$114)</f>
        <v>3982797058.06244</v>
      </c>
      <c r="G7" s="14" t="n">
        <f aca="false">(G6)/(Inputs!$C$104)*(1+Inputs!$C$114)^0.5*((1+Inputs!$C$114)^(Inputs!$C$104)-1)/(Inputs!$C$114)</f>
        <v>3584517352.2562</v>
      </c>
      <c r="H7" s="14" t="n">
        <f aca="false">(H6)/(Inputs!$C$104)*(1+Inputs!$C$114)^0.5*((1+Inputs!$C$114)^(Inputs!$C$104)-1)/(Inputs!$C$114)</f>
        <v>3226065617.03058</v>
      </c>
      <c r="I7" s="14" t="n">
        <f aca="false">(I6)/(Inputs!$C$104)*(1+Inputs!$C$114)^0.5*((1+Inputs!$C$114)^(Inputs!$C$104)-1)/(Inputs!$C$114)</f>
        <v>2903459055.32752</v>
      </c>
    </row>
    <row r="8" customFormat="false" ht="15" hidden="false" customHeight="false" outlineLevel="0" collapsed="false">
      <c r="B8" s="2" t="s">
        <v>264</v>
      </c>
      <c r="C8" s="14" t="n">
        <f aca="false">Inputs!$C$101*8760*Inputs!$C$105</f>
        <v>2444040</v>
      </c>
      <c r="D8" s="14" t="n">
        <f aca="false">Inputs!$C$101*8760*Inputs!$C$105</f>
        <v>2444040</v>
      </c>
      <c r="E8" s="14" t="n">
        <f aca="false">Inputs!$C$101*8760*Inputs!$C$105</f>
        <v>2444040</v>
      </c>
      <c r="F8" s="14" t="n">
        <f aca="false">Inputs!$C$101*8760*Inputs!$C$105</f>
        <v>2444040</v>
      </c>
      <c r="G8" s="14" t="n">
        <f aca="false">Inputs!$C$101*8760*Inputs!$C$105</f>
        <v>2444040</v>
      </c>
      <c r="H8" s="14" t="n">
        <f aca="false">Inputs!$C$101*8760*Inputs!$C$105</f>
        <v>2444040</v>
      </c>
      <c r="I8" s="14" t="n">
        <f aca="false">Inputs!$C$101*8760*Inputs!$C$105</f>
        <v>2444040</v>
      </c>
    </row>
    <row r="9" customFormat="false" ht="15" hidden="false" customHeight="false" outlineLevel="0" collapsed="false">
      <c r="B9" s="2" t="s">
        <v>281</v>
      </c>
      <c r="C9" s="30" t="n">
        <f aca="false">((Inputs!$C$114)*(1+Inputs!$C$114)^(Inputs!$C$106)/((1+Inputs!$C$114)^(Inputs!$C$106)-1))</f>
        <v>0.0807979487636457</v>
      </c>
      <c r="D9" s="30" t="n">
        <f aca="false">((Inputs!$C$114)*(1+Inputs!$C$114)^(Inputs!$C$106)/((1+Inputs!$C$114)^(Inputs!$C$106)-1))</f>
        <v>0.0807979487636457</v>
      </c>
      <c r="E9" s="30" t="n">
        <f aca="false">((Inputs!$C$114)*(1+Inputs!$C$114)^(Inputs!$C$106)/((1+Inputs!$C$114)^(Inputs!$C$106)-1))</f>
        <v>0.0807979487636457</v>
      </c>
      <c r="F9" s="30" t="n">
        <f aca="false">((Inputs!$C$114)*(1+Inputs!$C$114)^(Inputs!$C$106)/((1+Inputs!$C$114)^(Inputs!$C$106)-1))</f>
        <v>0.0807979487636457</v>
      </c>
      <c r="G9" s="30" t="n">
        <f aca="false">((Inputs!$C$114)*(1+Inputs!$C$114)^(Inputs!$C$106)/((1+Inputs!$C$114)^(Inputs!$C$106)-1))</f>
        <v>0.0807979487636457</v>
      </c>
      <c r="H9" s="30" t="n">
        <f aca="false">((Inputs!$C$114)*(1+Inputs!$C$114)^(Inputs!$C$106)/((1+Inputs!$C$114)^(Inputs!$C$106)-1))</f>
        <v>0.0807979487636457</v>
      </c>
      <c r="I9" s="30" t="n">
        <f aca="false">((Inputs!$C$114)*(1+Inputs!$C$114)^(Inputs!$C$106)/((1+Inputs!$C$114)^(Inputs!$C$106)-1))</f>
        <v>0.0807979487636457</v>
      </c>
    </row>
    <row r="10" customFormat="false" ht="15" hidden="false" customHeight="false" outlineLevel="0" collapsed="false">
      <c r="B10" s="2" t="s">
        <v>265</v>
      </c>
      <c r="C10" s="29" t="n">
        <f aca="false">C7*C9/C8+(Inputs!$C$107*Inputs!$C$101*1000)/C8+Inputs!$C$108</f>
        <v>196.647637979561</v>
      </c>
      <c r="D10" s="29" t="n">
        <f aca="false">D7*D9/D8+(Inputs!$C$107*Inputs!$C$101*1000)/D8+Inputs!$C$108</f>
        <v>180.392330655312</v>
      </c>
      <c r="E10" s="29" t="n">
        <f aca="false">E7*E9/E8+(Inputs!$C$107*Inputs!$C$101*1000)/E8+Inputs!$C$108</f>
        <v>171.647948408335</v>
      </c>
      <c r="F10" s="29" t="n">
        <f aca="false">F7*F9/F8+(Inputs!$C$107*Inputs!$C$101*1000)/F8+Inputs!$C$108</f>
        <v>165.762554063488</v>
      </c>
      <c r="G10" s="29" t="n">
        <f aca="false">G7*G9/G8+(Inputs!$C$107*Inputs!$C$101*1000)/G8+Inputs!$C$108</f>
        <v>152.595755130847</v>
      </c>
      <c r="H10" s="29" t="n">
        <f aca="false">H7*H9/H8+(Inputs!$C$107*Inputs!$C$101*1000)/H8+Inputs!$C$108</f>
        <v>140.74563609147</v>
      </c>
      <c r="I10" s="29" t="n">
        <f aca="false">I7*I9/I8+(Inputs!$C$107*Inputs!$C$101*1000)/I8+Inputs!$C$108</f>
        <v>130.08052895603</v>
      </c>
    </row>
    <row r="11" customFormat="false" ht="15" hidden="false" customHeight="false" outlineLevel="0" collapsed="false">
      <c r="B11" s="2" t="s">
        <v>282</v>
      </c>
      <c r="C11" s="29" t="n">
        <f aca="false">(C7-Inputs!$C$109*C6)*C9/C8+(Inputs!$C$107*Inputs!$C$101*1000)/C8+Inputs!$C$108</f>
        <v>154.993076089332</v>
      </c>
      <c r="D11" s="29" t="n">
        <f aca="false">(D7-Inputs!$C$109*D6)*D9/D8+(Inputs!$C$107*Inputs!$C$101*1000)/D8+Inputs!$C$108</f>
        <v>142.903224954107</v>
      </c>
      <c r="E11" s="29" t="n">
        <f aca="false">(E7-Inputs!$C$109*E6)*E9/E8+(Inputs!$C$107*Inputs!$C$101*1000)/E8+Inputs!$C$108</f>
        <v>136.399608779606</v>
      </c>
      <c r="F11" s="29" t="n">
        <f aca="false">(F7-Inputs!$C$109*F6)*F9/F8+(Inputs!$C$107*Inputs!$C$101*1000)/F8+Inputs!$C$108</f>
        <v>132.022358932403</v>
      </c>
      <c r="G11" s="29" t="n">
        <f aca="false">(G7-Inputs!$C$109*G6)*G9/G8+(Inputs!$C$107*Inputs!$C$101*1000)/G8+Inputs!$C$108</f>
        <v>122.229579512871</v>
      </c>
      <c r="H11" s="29" t="n">
        <f aca="false">(H7-Inputs!$C$109*H6)*H9/H8+(Inputs!$C$107*Inputs!$C$101*1000)/H8+Inputs!$C$108</f>
        <v>113.416078035291</v>
      </c>
      <c r="I11" s="29" t="n">
        <f aca="false">(I7-Inputs!$C$109*I6)*I9/I8+(Inputs!$C$107*Inputs!$C$101*1000)/I8+Inputs!$C$108</f>
        <v>105.483926705469</v>
      </c>
    </row>
    <row r="12" customFormat="false" ht="15" hidden="false" customHeight="false" outlineLevel="0" collapsed="false">
      <c r="B12" s="2" t="s">
        <v>283</v>
      </c>
      <c r="C12" s="29" t="n">
        <f aca="false">(C7-(Inputs!$C$109+Inputs!$C$110)*C6)*C9/C8+(Inputs!$C$107*Inputs!$C$101*1000)/C8+Inputs!$C$108</f>
        <v>141.108222125923</v>
      </c>
      <c r="D12" s="29" t="n">
        <f aca="false">(D7-(Inputs!$C$109+Inputs!$C$110)*D6)*D9/D8+(Inputs!$C$107*Inputs!$C$101*1000)/D8+Inputs!$C$108</f>
        <v>130.406856387038</v>
      </c>
      <c r="E12" s="29" t="n">
        <f aca="false">(E7-(Inputs!$C$109+Inputs!$C$110)*E6)*E9/E8+(Inputs!$C$107*Inputs!$C$101*1000)/E8+Inputs!$C$108</f>
        <v>124.650162236696</v>
      </c>
      <c r="F12" s="29" t="n">
        <f aca="false">(F7-(Inputs!$C$109+Inputs!$C$110)*F6)*F9/F8+(Inputs!$C$107*Inputs!$C$101*1000)/F8+Inputs!$C$108</f>
        <v>120.775627222042</v>
      </c>
      <c r="G12" s="29" t="n">
        <f aca="false">(G7-(Inputs!$C$109+Inputs!$C$110)*G6)*G9/G8+(Inputs!$C$107*Inputs!$C$101*1000)/G8+Inputs!$C$108</f>
        <v>112.107520973545</v>
      </c>
      <c r="H12" s="29" t="n">
        <f aca="false">(H7-(Inputs!$C$109+Inputs!$C$110)*H6)*H9/H8+(Inputs!$C$107*Inputs!$C$101*1000)/H8+Inputs!$C$108</f>
        <v>104.306225349898</v>
      </c>
      <c r="I12" s="29" t="n">
        <f aca="false">(I7-(Inputs!$C$109+Inputs!$C$110)*I6)*I9/I8+(Inputs!$C$107*Inputs!$C$101*1000)/I8+Inputs!$C$108</f>
        <v>97.2850592886157</v>
      </c>
    </row>
    <row r="13" customFormat="false" ht="15" hidden="false" customHeight="false" outlineLevel="0" collapsed="false">
      <c r="B13" s="2" t="s">
        <v>284</v>
      </c>
      <c r="C13" s="14" t="n">
        <f aca="false">Inputs!$C$111*(1+Inputs!$C$112)*C8*(1-(1+Inputs!$C$114)^(-Inputs!$C$113))/Inputs!$C$114</f>
        <v>541190342.294872</v>
      </c>
      <c r="D13" s="14" t="n">
        <f aca="false">Inputs!$C$111*(1+Inputs!$C$112)*D8*(1-(1+Inputs!$C$114)^(-Inputs!$C$113))/Inputs!$C$114</f>
        <v>541190342.294872</v>
      </c>
      <c r="E13" s="14" t="n">
        <f aca="false">Inputs!$C$111*(1+Inputs!$C$112)*E8*(1-(1+Inputs!$C$114)^(-Inputs!$C$113))/Inputs!$C$114</f>
        <v>541190342.294872</v>
      </c>
      <c r="F13" s="14" t="n">
        <f aca="false">Inputs!$C$111*(1+Inputs!$C$112)*F8*(1-(1+Inputs!$C$114)^(-Inputs!$C$113))/Inputs!$C$114</f>
        <v>541190342.294872</v>
      </c>
      <c r="G13" s="14" t="n">
        <f aca="false">Inputs!$C$111*(1+Inputs!$C$112)*G8*(1-(1+Inputs!$C$114)^(-Inputs!$C$113))/Inputs!$C$114</f>
        <v>541190342.294872</v>
      </c>
      <c r="H13" s="14" t="n">
        <f aca="false">Inputs!$C$111*(1+Inputs!$C$112)*H8*(1-(1+Inputs!$C$114)^(-Inputs!$C$113))/Inputs!$C$114</f>
        <v>541190342.294872</v>
      </c>
      <c r="I13" s="14" t="n">
        <f aca="false">Inputs!$C$111*(1+Inputs!$C$112)*I8*(1-(1+Inputs!$C$114)^(-Inputs!$C$113))/Inputs!$C$114</f>
        <v>541190342.294872</v>
      </c>
    </row>
    <row r="14" customFormat="false" ht="15" hidden="false" customHeight="false" outlineLevel="0" collapsed="false">
      <c r="B14" s="2" t="s">
        <v>285</v>
      </c>
      <c r="C14" s="14" t="n">
        <f aca="false">Inputs!$C$109*C6</f>
        <v>1260000000</v>
      </c>
      <c r="D14" s="14" t="n">
        <f aca="false">Inputs!$C$109*D6</f>
        <v>1134000000</v>
      </c>
      <c r="E14" s="14" t="n">
        <f aca="false">Inputs!$C$109*E6</f>
        <v>1066219542.75355</v>
      </c>
      <c r="F14" s="14" t="n">
        <f aca="false">Inputs!$C$109*F6</f>
        <v>1020600000</v>
      </c>
      <c r="G14" s="14" t="n">
        <f aca="false">Inputs!$C$109*G6</f>
        <v>918540000</v>
      </c>
      <c r="H14" s="14" t="n">
        <f aca="false">Inputs!$C$109*H6</f>
        <v>826686000</v>
      </c>
      <c r="I14" s="14" t="n">
        <f aca="false">Inputs!$C$109*I6</f>
        <v>744017400</v>
      </c>
    </row>
    <row r="15" customFormat="false" ht="15" hidden="false" customHeight="false" outlineLevel="0" collapsed="false">
      <c r="B15" s="2" t="s">
        <v>286</v>
      </c>
      <c r="C15" s="29" t="n">
        <f aca="false">C10-C13*C9/C8</f>
        <v>178.756331148199</v>
      </c>
      <c r="D15" s="29" t="n">
        <f aca="false">D10-D13*D9/D8</f>
        <v>162.501023823951</v>
      </c>
      <c r="E15" s="29" t="n">
        <f aca="false">E10-E13*E9/E8</f>
        <v>153.756641576973</v>
      </c>
      <c r="F15" s="29" t="n">
        <f aca="false">F10-F13*F9/F8</f>
        <v>147.871247232127</v>
      </c>
      <c r="G15" s="29" t="n">
        <f aca="false">G10-G13*G9/G8</f>
        <v>134.704448299485</v>
      </c>
      <c r="H15" s="29" t="n">
        <f aca="false">H10-H13*H9/H8</f>
        <v>122.854329260108</v>
      </c>
      <c r="I15" s="29" t="n">
        <f aca="false">I10-I13*I9/I8</f>
        <v>112.189222124669</v>
      </c>
    </row>
    <row r="16" customFormat="false" ht="15" hidden="false" customHeight="false" outlineLevel="0" collapsed="false">
      <c r="B16" s="2" t="s">
        <v>287</v>
      </c>
      <c r="C16" s="29" t="n">
        <f aca="false">((C6)/(Inputs!$C$104)*(1+Inputs!$C$115)^0.5*((1+Inputs!$C$115)^(Inputs!$C$104)-1)/(Inputs!$C$115))*((Inputs!$C$115)*(1+Inputs!$C$115)^(Inputs!$C$106)/((1+Inputs!$C$115)^(Inputs!$C$106)-1))/C8+(Inputs!$C$107*Inputs!$C$101*1000)/C8+Inputs!$C$108</f>
        <v>116.331232519305</v>
      </c>
      <c r="D16" s="29" t="n">
        <f aca="false">((D6)/(Inputs!$C$104)*(1+Inputs!$C$115)^0.5*((1+Inputs!$C$115)^(Inputs!$C$104)-1)/(Inputs!$C$115))*((Inputs!$C$115)*(1+Inputs!$C$115)^(Inputs!$C$106)/((1+Inputs!$C$115)^(Inputs!$C$106)-1))/D8+(Inputs!$C$107*Inputs!$C$101*1000)/D8+Inputs!$C$108</f>
        <v>108.107565741082</v>
      </c>
      <c r="E16" s="29" t="n">
        <f aca="false">((E6)/(Inputs!$C$104)*(1+Inputs!$C$115)^0.5*((1+Inputs!$C$115)^(Inputs!$C$104)-1)/(Inputs!$C$115))*((Inputs!$C$115)*(1+Inputs!$C$115)^(Inputs!$C$106)/((1+Inputs!$C$115)^(Inputs!$C$106)-1))/E8+(Inputs!$C$107*Inputs!$C$101*1000)/E8+Inputs!$C$108</f>
        <v>103.683725308778</v>
      </c>
      <c r="F16" s="29" t="n">
        <f aca="false">((F6)/(Inputs!$C$104)*(1+Inputs!$C$115)^0.5*((1+Inputs!$C$115)^(Inputs!$C$104)-1)/(Inputs!$C$115))*((Inputs!$C$115)*(1+Inputs!$C$115)^(Inputs!$C$106)/((1+Inputs!$C$115)^(Inputs!$C$106)-1))/F8+(Inputs!$C$107*Inputs!$C$101*1000)/F8+Inputs!$C$108</f>
        <v>100.706265640682</v>
      </c>
      <c r="G16" s="29" t="n">
        <f aca="false">((G6)/(Inputs!$C$104)*(1+Inputs!$C$115)^0.5*((1+Inputs!$C$115)^(Inputs!$C$104)-1)/(Inputs!$C$115))*((Inputs!$C$115)*(1+Inputs!$C$115)^(Inputs!$C$106)/((1+Inputs!$C$115)^(Inputs!$C$106)-1))/G8+(Inputs!$C$107*Inputs!$C$101*1000)/G8+Inputs!$C$108</f>
        <v>94.0450955503209</v>
      </c>
      <c r="H16" s="29" t="n">
        <f aca="false">((H6)/(Inputs!$C$104)*(1+Inputs!$C$115)^0.5*((1+Inputs!$C$115)^(Inputs!$C$104)-1)/(Inputs!$C$115))*((Inputs!$C$115)*(1+Inputs!$C$115)^(Inputs!$C$106)/((1+Inputs!$C$115)^(Inputs!$C$106)-1))/H8+(Inputs!$C$107*Inputs!$C$101*1000)/H8+Inputs!$C$108</f>
        <v>88.0500424689962</v>
      </c>
      <c r="I16" s="29" t="n">
        <f aca="false">((I6)/(Inputs!$C$104)*(1+Inputs!$C$115)^0.5*((1+Inputs!$C$115)^(Inputs!$C$104)-1)/(Inputs!$C$115))*((Inputs!$C$115)*(1+Inputs!$C$115)^(Inputs!$C$106)/((1+Inputs!$C$115)^(Inputs!$C$106)-1))/I8+(Inputs!$C$107*Inputs!$C$101*1000)/I8+Inputs!$C$108</f>
        <v>82.6544946958041</v>
      </c>
    </row>
    <row r="17" customFormat="false" ht="15" hidden="false" customHeight="false" outlineLevel="0" collapsed="false">
      <c r="B17" s="2" t="s">
        <v>288</v>
      </c>
      <c r="C17" s="29" t="n">
        <f aca="false">(((C6)/(Inputs!$C$104)*(1+Inputs!$C$115)^0.5*((1+Inputs!$C$115)^(Inputs!$C$104)-1)/(Inputs!$C$115))-(Inputs!$C$109+Inputs!$C$110)*C6)*((Inputs!$C$115)*(1+Inputs!$C$115)^(Inputs!$C$106)/((1+Inputs!$C$115)^(Inputs!$C$106)-1))/C8+(Inputs!$C$107*Inputs!$C$101*1000)/C8+Inputs!$C$108</f>
        <v>85.9474827414311</v>
      </c>
      <c r="D17" s="29" t="n">
        <f aca="false">(((D6)/(Inputs!$C$104)*(1+Inputs!$C$115)^0.5*((1+Inputs!$C$115)^(Inputs!$C$104)-1)/(Inputs!$C$115))-(Inputs!$C$109+Inputs!$C$110)*D6)*((Inputs!$C$115)*(1+Inputs!$C$115)^(Inputs!$C$106)/((1+Inputs!$C$115)^(Inputs!$C$106)-1))/D8+(Inputs!$C$107*Inputs!$C$101*1000)/D8+Inputs!$C$108</f>
        <v>80.7621909409955</v>
      </c>
      <c r="E17" s="29" t="n">
        <f aca="false">(((E6)/(Inputs!$C$104)*(1+Inputs!$C$115)^0.5*((1+Inputs!$C$115)^(Inputs!$C$104)-1)/(Inputs!$C$115))-(Inputs!$C$109+Inputs!$C$110)*E6)*((Inputs!$C$115)*(1+Inputs!$C$115)^(Inputs!$C$106)/((1+Inputs!$C$115)^(Inputs!$C$106)-1))/E8+(Inputs!$C$107*Inputs!$C$101*1000)/E8+Inputs!$C$108</f>
        <v>77.9728143601241</v>
      </c>
      <c r="F17" s="29" t="n">
        <f aca="false">(((F6)/(Inputs!$C$104)*(1+Inputs!$C$115)^0.5*((1+Inputs!$C$115)^(Inputs!$C$104)-1)/(Inputs!$C$115))-(Inputs!$C$109+Inputs!$C$110)*F6)*((Inputs!$C$115)*(1+Inputs!$C$115)^(Inputs!$C$106)/((1+Inputs!$C$115)^(Inputs!$C$106)-1))/F8+(Inputs!$C$107*Inputs!$C$101*1000)/F8+Inputs!$C$108</f>
        <v>76.0954283206034</v>
      </c>
      <c r="G17" s="29" t="n">
        <f aca="false">(((G6)/(Inputs!$C$104)*(1+Inputs!$C$115)^0.5*((1+Inputs!$C$115)^(Inputs!$C$104)-1)/(Inputs!$C$115))-(Inputs!$C$109+Inputs!$C$110)*G6)*((Inputs!$C$115)*(1+Inputs!$C$115)^(Inputs!$C$106)/((1+Inputs!$C$115)^(Inputs!$C$106)-1))/G8+(Inputs!$C$107*Inputs!$C$101*1000)/G8+Inputs!$C$108</f>
        <v>71.8953419622505</v>
      </c>
      <c r="H17" s="29" t="n">
        <f aca="false">(((H6)/(Inputs!$C$104)*(1+Inputs!$C$115)^0.5*((1+Inputs!$C$115)^(Inputs!$C$104)-1)/(Inputs!$C$115))-(Inputs!$C$109+Inputs!$C$110)*H6)*((Inputs!$C$115)*(1+Inputs!$C$115)^(Inputs!$C$106)/((1+Inputs!$C$115)^(Inputs!$C$106)-1))/H8+(Inputs!$C$107*Inputs!$C$101*1000)/H8+Inputs!$C$108</f>
        <v>68.1152642397329</v>
      </c>
      <c r="I17" s="29" t="n">
        <f aca="false">(((I6)/(Inputs!$C$104)*(1+Inputs!$C$115)^0.5*((1+Inputs!$C$115)^(Inputs!$C$104)-1)/(Inputs!$C$115))-(Inputs!$C$109+Inputs!$C$110)*I6)*((Inputs!$C$115)*(1+Inputs!$C$115)^(Inputs!$C$106)/((1+Inputs!$C$115)^(Inputs!$C$106)-1))/I8+(Inputs!$C$107*Inputs!$C$101*1000)/I8+Inputs!$C$108</f>
        <v>64.7131942894671</v>
      </c>
    </row>
    <row r="20" customFormat="false" ht="15" hidden="false" customHeight="false" outlineLevel="0" collapsed="false">
      <c r="B20" s="3" t="s">
        <v>289</v>
      </c>
      <c r="C20" s="24" t="n">
        <f aca="false">C13/(Inputs!$C$109*Inputs!$C$101*1000)</f>
        <v>6013.22602549858</v>
      </c>
    </row>
    <row r="21" customFormat="false" ht="15" hidden="false" customHeight="false" outlineLevel="0" collapsed="false">
      <c r="B21" s="2" t="s">
        <v>290</v>
      </c>
      <c r="C21" s="14" t="n">
        <f aca="false">AVERAGE(C5:F5)</f>
        <v>12446.7209520932</v>
      </c>
    </row>
    <row r="22" customFormat="false" ht="15" hidden="false" customHeight="false" outlineLevel="0" collapsed="false">
      <c r="B22" s="2" t="s">
        <v>291</v>
      </c>
      <c r="C22" s="14" t="n">
        <f aca="false">C21*4*Inputs!$C$101*1000</f>
        <v>14936065142.5118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8"/>
  </cols>
  <sheetData>
    <row r="2" customFormat="false" ht="16.15" hidden="false" customHeight="false" outlineLevel="0" collapsed="false">
      <c r="B2" s="1" t="s">
        <v>292</v>
      </c>
    </row>
    <row r="4" customFormat="false" ht="15" hidden="false" customHeight="false" outlineLevel="0" collapsed="false">
      <c r="B4" s="2" t="s">
        <v>293</v>
      </c>
      <c r="C4" s="14" t="n">
        <f aca="false">Inputs!$C$118*((Inputs!$C$120)*(1+Inputs!$C$120)^(Inputs!$C$119)/((1+Inputs!$C$120)^(Inputs!$C$119)-1))</f>
        <v>62115783.8616869</v>
      </c>
    </row>
    <row r="5" customFormat="false" ht="15" hidden="false" customHeight="false" outlineLevel="0" collapsed="false">
      <c r="B5" s="2" t="s">
        <v>294</v>
      </c>
      <c r="C5" s="14" t="n">
        <f aca="false">Inputs!$C$118*((Inputs!$C$121)*(1+Inputs!$C$121)^(Inputs!$C$119)/((1+Inputs!$C$121)^(Inputs!$C$119)-1))</f>
        <v>80586403.5111112</v>
      </c>
    </row>
    <row r="6" customFormat="false" ht="15" hidden="false" customHeight="false" outlineLevel="0" collapsed="false">
      <c r="B6" s="2" t="s">
        <v>295</v>
      </c>
      <c r="C6" s="14" t="n">
        <f aca="false">C5-C4</f>
        <v>18470619.6494243</v>
      </c>
    </row>
    <row r="7" customFormat="false" ht="15" hidden="false" customHeight="false" outlineLevel="0" collapsed="false">
      <c r="B7" s="2" t="s">
        <v>296</v>
      </c>
      <c r="C7" s="24" t="n">
        <f aca="false">C6*(1-(1+Inputs!$C$114)^(-Inputs!$C$119))/Inputs!$C$114</f>
        <v>207938234.226532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4" min="3" style="0" width="18"/>
    <col collapsed="false" customWidth="true" hidden="false" outlineLevel="0" max="5" min="5" style="0" width="12"/>
    <col collapsed="false" customWidth="true" hidden="false" outlineLevel="0" max="6" min="6" style="0" width="10"/>
  </cols>
  <sheetData>
    <row r="2" customFormat="false" ht="16.15" hidden="false" customHeight="false" outlineLevel="0" collapsed="false">
      <c r="B2" s="1" t="s">
        <v>297</v>
      </c>
    </row>
    <row r="4" customFormat="false" ht="15" hidden="false" customHeight="false" outlineLevel="0" collapsed="false">
      <c r="B4" s="3" t="s">
        <v>298</v>
      </c>
      <c r="C4" s="3" t="s">
        <v>299</v>
      </c>
      <c r="D4" s="3" t="s">
        <v>300</v>
      </c>
      <c r="E4" s="3" t="s">
        <v>301</v>
      </c>
      <c r="F4" s="3" t="s">
        <v>302</v>
      </c>
      <c r="H4" s="3" t="s">
        <v>303</v>
      </c>
    </row>
    <row r="5" customFormat="false" ht="15" hidden="false" customHeight="false" outlineLevel="0" collapsed="false">
      <c r="B5" s="2" t="s">
        <v>304</v>
      </c>
      <c r="C5" s="31" t="n">
        <v>2.01</v>
      </c>
      <c r="D5" s="32" t="n">
        <f aca="false">Cases!D42/1000000000</f>
        <v>2.01368774981019</v>
      </c>
      <c r="E5" s="2" t="n">
        <v>0.005</v>
      </c>
      <c r="F5" s="3" t="str">
        <f aca="false">IF(ABS(D5-C5)&lt;=E5,"OK","CHECK")</f>
        <v>OK</v>
      </c>
      <c r="H5" s="3" t="str">
        <f aca="false">IF(COUNTIF(F5:F62,"OK")=58,"ALL CHECKS OK",COUNTIF(F5:F62,"CHECK")&amp;" TO REVIEW")</f>
        <v>ALL CHECKS OK</v>
      </c>
    </row>
    <row r="6" customFormat="false" ht="15" hidden="false" customHeight="false" outlineLevel="0" collapsed="false">
      <c r="B6" s="2" t="s">
        <v>305</v>
      </c>
      <c r="C6" s="31" t="n">
        <v>2.63</v>
      </c>
      <c r="D6" s="32" t="n">
        <f aca="false">Cases!D85/1000000000</f>
        <v>2.62971060299609</v>
      </c>
      <c r="E6" s="2" t="n">
        <v>0.005</v>
      </c>
      <c r="F6" s="3" t="str">
        <f aca="false">IF(ABS(D6-C6)&lt;=E6,"OK","CHECK")</f>
        <v>OK</v>
      </c>
    </row>
    <row r="7" customFormat="false" ht="15" hidden="false" customHeight="false" outlineLevel="0" collapsed="false">
      <c r="B7" s="2" t="s">
        <v>306</v>
      </c>
      <c r="C7" s="31" t="n">
        <v>5.43</v>
      </c>
      <c r="D7" s="32" t="n">
        <f aca="false">Cases!D128/1000000000</f>
        <v>5.42897406976365</v>
      </c>
      <c r="E7" s="2" t="n">
        <v>0.005</v>
      </c>
      <c r="F7" s="3" t="str">
        <f aca="false">IF(ABS(D7-C7)&lt;=E7,"OK","CHECK")</f>
        <v>OK</v>
      </c>
    </row>
    <row r="8" customFormat="false" ht="15" hidden="false" customHeight="false" outlineLevel="0" collapsed="false">
      <c r="B8" s="2" t="s">
        <v>307</v>
      </c>
      <c r="C8" s="31" t="n">
        <v>5.84</v>
      </c>
      <c r="D8" s="32" t="n">
        <f aca="false">Cases!D171/1000000000</f>
        <v>5.84485859033905</v>
      </c>
      <c r="E8" s="2" t="n">
        <v>0.005</v>
      </c>
      <c r="F8" s="3" t="str">
        <f aca="false">IF(ABS(D8-C8)&lt;=E8,"OK","CHECK")</f>
        <v>OK</v>
      </c>
    </row>
    <row r="9" customFormat="false" ht="15" hidden="false" customHeight="false" outlineLevel="0" collapsed="false">
      <c r="B9" s="2" t="s">
        <v>308</v>
      </c>
      <c r="C9" s="31" t="n">
        <v>-3.6</v>
      </c>
      <c r="D9" s="32" t="n">
        <f aca="false">Cases!D43*100</f>
        <v>-3.5849404861348</v>
      </c>
      <c r="E9" s="2" t="n">
        <v>0.05</v>
      </c>
      <c r="F9" s="3" t="str">
        <f aca="false">IF(ABS(D9-C9)&lt;=E9,"OK","CHECK")</f>
        <v>OK</v>
      </c>
    </row>
    <row r="10" customFormat="false" ht="15" hidden="false" customHeight="false" outlineLevel="0" collapsed="false">
      <c r="B10" s="2" t="s">
        <v>309</v>
      </c>
      <c r="C10" s="31" t="n">
        <v>5.3</v>
      </c>
      <c r="D10" s="32" t="n">
        <f aca="false">Cases!D86*100</f>
        <v>5.3118322916007</v>
      </c>
      <c r="E10" s="2" t="n">
        <v>0.05</v>
      </c>
      <c r="F10" s="3" t="str">
        <f aca="false">IF(ABS(D10-C10)&lt;=E10,"OK","CHECK")</f>
        <v>OK</v>
      </c>
    </row>
    <row r="11" customFormat="false" ht="15" hidden="false" customHeight="false" outlineLevel="0" collapsed="false">
      <c r="B11" s="2" t="s">
        <v>310</v>
      </c>
      <c r="C11" s="31" t="n">
        <v>10.8</v>
      </c>
      <c r="D11" s="32" t="n">
        <f aca="false">Cases!D129*100</f>
        <v>10.7539867034643</v>
      </c>
      <c r="E11" s="2" t="n">
        <v>0.05</v>
      </c>
      <c r="F11" s="3" t="str">
        <f aca="false">IF(ABS(D11-C11)&lt;=E11,"OK","CHECK")</f>
        <v>OK</v>
      </c>
    </row>
    <row r="12" customFormat="false" ht="15" hidden="false" customHeight="false" outlineLevel="0" collapsed="false">
      <c r="B12" s="2" t="s">
        <v>311</v>
      </c>
      <c r="C12" s="31" t="n">
        <v>11.4</v>
      </c>
      <c r="D12" s="32" t="n">
        <f aca="false">Cases!D172*100</f>
        <v>11.4120122209704</v>
      </c>
      <c r="E12" s="2" t="n">
        <v>0.05</v>
      </c>
      <c r="F12" s="3" t="str">
        <f aca="false">IF(ABS(D12-C12)&lt;=E12,"OK","CHECK")</f>
        <v>OK</v>
      </c>
    </row>
    <row r="13" customFormat="false" ht="15" hidden="false" customHeight="false" outlineLevel="0" collapsed="false">
      <c r="B13" s="2" t="s">
        <v>312</v>
      </c>
      <c r="C13" s="31" t="n">
        <v>366</v>
      </c>
      <c r="D13" s="32" t="n">
        <f aca="false">Cases!D75/1000000</f>
        <v>365.797897530308</v>
      </c>
      <c r="E13" s="2" t="n">
        <v>0.5</v>
      </c>
      <c r="F13" s="3" t="str">
        <f aca="false">IF(ABS(D13-C13)&lt;=E13,"OK","CHECK")</f>
        <v>OK</v>
      </c>
    </row>
    <row r="14" customFormat="false" ht="15" hidden="false" customHeight="false" outlineLevel="0" collapsed="false">
      <c r="B14" s="2" t="s">
        <v>313</v>
      </c>
      <c r="C14" s="31" t="n">
        <v>604</v>
      </c>
      <c r="D14" s="32" t="n">
        <f aca="false">Cases!E118/1000000</f>
        <v>604.146492968566</v>
      </c>
      <c r="E14" s="2" t="n">
        <v>0.5</v>
      </c>
      <c r="F14" s="3" t="str">
        <f aca="false">IF(ABS(D14-C14)&lt;=E14,"OK","CHECK")</f>
        <v>OK</v>
      </c>
    </row>
    <row r="15" customFormat="false" ht="15" hidden="false" customHeight="false" outlineLevel="0" collapsed="false">
      <c r="B15" s="2" t="s">
        <v>314</v>
      </c>
      <c r="C15" s="31" t="n">
        <v>0</v>
      </c>
      <c r="D15" s="32" t="n">
        <f aca="false">Cases!E110</f>
        <v>0</v>
      </c>
      <c r="E15" s="2" t="n">
        <v>0.005</v>
      </c>
      <c r="F15" s="3" t="str">
        <f aca="false">IF(ABS(D15-C15)&lt;=E15,"OK","CHECK")</f>
        <v>OK</v>
      </c>
    </row>
    <row r="16" customFormat="false" ht="15" hidden="false" customHeight="false" outlineLevel="0" collapsed="false">
      <c r="B16" s="2" t="s">
        <v>315</v>
      </c>
      <c r="C16" s="31" t="n">
        <v>2.8</v>
      </c>
      <c r="D16" s="32" t="n">
        <f aca="false">Cases!D265/1000000000</f>
        <v>2.79926346676756</v>
      </c>
      <c r="E16" s="2" t="n">
        <v>0.005</v>
      </c>
      <c r="F16" s="3" t="str">
        <f aca="false">IF(ABS(D16-C16)&lt;=E16,"OK","CHECK")</f>
        <v>OK</v>
      </c>
    </row>
    <row r="17" customFormat="false" ht="15" hidden="false" customHeight="false" outlineLevel="0" collapsed="false">
      <c r="B17" s="2" t="s">
        <v>316</v>
      </c>
      <c r="C17" s="31" t="n">
        <v>2.07</v>
      </c>
      <c r="D17" s="32" t="n">
        <f aca="false">Cases!D266/1000000000</f>
        <v>2.06925255739276</v>
      </c>
      <c r="E17" s="2" t="n">
        <v>0.005</v>
      </c>
      <c r="F17" s="3" t="str">
        <f aca="false">IF(ABS(D17-C17)&lt;=E17,"OK","CHECK")</f>
        <v>OK</v>
      </c>
    </row>
    <row r="18" customFormat="false" ht="15" hidden="false" customHeight="false" outlineLevel="0" collapsed="false">
      <c r="B18" s="2" t="s">
        <v>317</v>
      </c>
      <c r="C18" s="31" t="n">
        <v>0.73</v>
      </c>
      <c r="D18" s="32" t="n">
        <f aca="false">Cases!D267/1000000000</f>
        <v>0.730010909374798</v>
      </c>
      <c r="E18" s="2" t="n">
        <v>0.005</v>
      </c>
      <c r="F18" s="3" t="str">
        <f aca="false">IF(ABS(D18-C18)&lt;=E18,"OK","CHECK")</f>
        <v>OK</v>
      </c>
    </row>
    <row r="19" customFormat="false" ht="15" hidden="false" customHeight="false" outlineLevel="0" collapsed="false">
      <c r="B19" s="2" t="s">
        <v>318</v>
      </c>
      <c r="C19" s="31" t="n">
        <v>0.62</v>
      </c>
      <c r="D19" s="32" t="n">
        <f aca="false">Cases!D263/1000000000</f>
        <v>0.616022853185909</v>
      </c>
      <c r="E19" s="2" t="n">
        <v>0.005</v>
      </c>
      <c r="F19" s="3" t="str">
        <f aca="false">IF(ABS(D19-C19)&lt;=E19,"OK","CHECK")</f>
        <v>OK</v>
      </c>
    </row>
    <row r="20" customFormat="false" ht="15" hidden="false" customHeight="false" outlineLevel="0" collapsed="false">
      <c r="B20" s="2" t="s">
        <v>319</v>
      </c>
      <c r="C20" s="31" t="n">
        <v>1.55</v>
      </c>
      <c r="D20" s="32" t="n">
        <f aca="false">Cases!D264/1000000000</f>
        <v>1.54808272910544</v>
      </c>
      <c r="E20" s="2" t="n">
        <v>0.005</v>
      </c>
      <c r="F20" s="3" t="str">
        <f aca="false">IF(ABS(D20-C20)&lt;=E20,"OK","CHECK")</f>
        <v>OK</v>
      </c>
    </row>
    <row r="21" customFormat="false" ht="15" hidden="false" customHeight="false" outlineLevel="0" collapsed="false">
      <c r="B21" s="2" t="s">
        <v>320</v>
      </c>
      <c r="C21" s="31" t="n">
        <v>3.88</v>
      </c>
      <c r="D21" s="32" t="n">
        <f aca="false">Cases!D257/1000000000</f>
        <v>3.88089134065821</v>
      </c>
      <c r="E21" s="2" t="n">
        <v>0.005</v>
      </c>
      <c r="F21" s="3" t="str">
        <f aca="false">IF(ABS(D21-C21)&lt;=E21,"OK","CHECK")</f>
        <v>OK</v>
      </c>
    </row>
    <row r="22" customFormat="false" ht="15" hidden="false" customHeight="false" outlineLevel="0" collapsed="false">
      <c r="B22" s="2" t="s">
        <v>321</v>
      </c>
      <c r="C22" s="31" t="n">
        <v>116</v>
      </c>
      <c r="D22" s="32" t="n">
        <f aca="false">Cases!D268/1000000</f>
        <v>116.071391618507</v>
      </c>
      <c r="E22" s="2" t="n">
        <v>0.5</v>
      </c>
      <c r="F22" s="3" t="str">
        <f aca="false">IF(ABS(D22-C22)&lt;=E22,"OK","CHECK")</f>
        <v>OK</v>
      </c>
    </row>
    <row r="23" customFormat="false" ht="15" hidden="false" customHeight="false" outlineLevel="0" collapsed="false">
      <c r="B23" s="2" t="s">
        <v>322</v>
      </c>
      <c r="C23" s="31" t="n">
        <v>416</v>
      </c>
      <c r="D23" s="32" t="n">
        <f aca="false">Cases!D269/1000000</f>
        <v>415.884520575395</v>
      </c>
      <c r="E23" s="2" t="n">
        <v>0.5</v>
      </c>
      <c r="F23" s="3" t="str">
        <f aca="false">IF(ABS(D23-C23)&lt;=E23,"OK","CHECK")</f>
        <v>OK</v>
      </c>
    </row>
    <row r="24" customFormat="false" ht="15" hidden="false" customHeight="false" outlineLevel="0" collapsed="false">
      <c r="B24" s="2" t="s">
        <v>323</v>
      </c>
      <c r="C24" s="31" t="n">
        <v>4.96</v>
      </c>
      <c r="D24" s="32" t="n">
        <f aca="false">Cases!D271/1000000000</f>
        <v>4.96454925103202</v>
      </c>
      <c r="E24" s="2" t="n">
        <v>0.005</v>
      </c>
      <c r="F24" s="3" t="str">
        <f aca="false">IF(ABS(D24-C24)&lt;=E24,"OK","CHECK")</f>
        <v>OK</v>
      </c>
    </row>
    <row r="25" customFormat="false" ht="15" hidden="false" customHeight="false" outlineLevel="0" collapsed="false">
      <c r="B25" s="2" t="s">
        <v>129</v>
      </c>
      <c r="C25" s="31" t="n">
        <v>10.07</v>
      </c>
      <c r="D25" s="32" t="n">
        <f aca="false">Fuel!C13</f>
        <v>10.0723675199557</v>
      </c>
      <c r="E25" s="2" t="n">
        <v>0.005</v>
      </c>
      <c r="F25" s="3" t="str">
        <f aca="false">IF(ABS(D25-C25)&lt;=E25,"OK","CHECK")</f>
        <v>OK</v>
      </c>
    </row>
    <row r="26" customFormat="false" ht="15" hidden="false" customHeight="false" outlineLevel="0" collapsed="false">
      <c r="B26" s="2" t="s">
        <v>324</v>
      </c>
      <c r="C26" s="31" t="n">
        <v>4.84</v>
      </c>
      <c r="D26" s="32" t="n">
        <f aca="false">Fuel!C14</f>
        <v>4.84197725629396</v>
      </c>
      <c r="E26" s="2" t="n">
        <v>0.005</v>
      </c>
      <c r="F26" s="3" t="str">
        <f aca="false">IF(ABS(D26-C26)&lt;=E26,"OK","CHECK")</f>
        <v>OK</v>
      </c>
    </row>
    <row r="27" customFormat="false" ht="15" hidden="false" customHeight="false" outlineLevel="0" collapsed="false">
      <c r="B27" s="2" t="s">
        <v>325</v>
      </c>
      <c r="C27" s="31" t="n">
        <v>3989</v>
      </c>
      <c r="D27" s="32" t="n">
        <f aca="false">Fuel!C11</f>
        <v>3988.65753790244</v>
      </c>
      <c r="E27" s="2" t="n">
        <v>0.5</v>
      </c>
      <c r="F27" s="3" t="str">
        <f aca="false">IF(ABS(D27-C27)&lt;=E27,"OK","CHECK")</f>
        <v>OK</v>
      </c>
    </row>
    <row r="28" customFormat="false" ht="15" hidden="false" customHeight="false" outlineLevel="0" collapsed="false">
      <c r="B28" s="2" t="s">
        <v>326</v>
      </c>
      <c r="C28" s="31" t="n">
        <v>9.219</v>
      </c>
      <c r="D28" s="32" t="n">
        <f aca="false">Fuel!C4</f>
        <v>9.21908893709328</v>
      </c>
      <c r="E28" s="2" t="n">
        <v>0.0005</v>
      </c>
      <c r="F28" s="3" t="str">
        <f aca="false">IF(ABS(D28-C28)&lt;=E28,"OK","CHECK")</f>
        <v>OK</v>
      </c>
    </row>
    <row r="29" customFormat="false" ht="15" hidden="false" customHeight="false" outlineLevel="0" collapsed="false">
      <c r="B29" s="2" t="s">
        <v>327</v>
      </c>
      <c r="C29" s="31" t="n">
        <v>6.871</v>
      </c>
      <c r="D29" s="32" t="n">
        <f aca="false">Fuel!C5</f>
        <v>6.87111298932022</v>
      </c>
      <c r="E29" s="2" t="n">
        <v>0.0005</v>
      </c>
      <c r="F29" s="3" t="str">
        <f aca="false">IF(ABS(D29-C29)&lt;=E29,"OK","CHECK")</f>
        <v>OK</v>
      </c>
    </row>
    <row r="30" customFormat="false" ht="15" hidden="false" customHeight="false" outlineLevel="0" collapsed="false">
      <c r="B30" s="2" t="s">
        <v>328</v>
      </c>
      <c r="C30" s="31" t="n">
        <v>0.61</v>
      </c>
      <c r="D30" s="32" t="n">
        <f aca="false">Fuel!C21</f>
        <v>0.605247157036745</v>
      </c>
      <c r="E30" s="2" t="n">
        <v>0.005</v>
      </c>
      <c r="F30" s="3" t="str">
        <f aca="false">IF(ABS(D30-C30)&lt;=E30,"OK","CHECK")</f>
        <v>OK</v>
      </c>
    </row>
    <row r="31" customFormat="false" ht="15" hidden="false" customHeight="false" outlineLevel="0" collapsed="false">
      <c r="B31" s="2" t="s">
        <v>329</v>
      </c>
      <c r="C31" s="31" t="n">
        <v>182</v>
      </c>
      <c r="D31" s="32" t="n">
        <f aca="false">Fuel!C20/1000000</f>
        <v>181.832502469692</v>
      </c>
      <c r="E31" s="2" t="n">
        <v>0.5</v>
      </c>
      <c r="F31" s="3" t="str">
        <f aca="false">IF(ABS(D31-C31)&lt;=E31,"OK","CHECK")</f>
        <v>OK</v>
      </c>
    </row>
    <row r="32" customFormat="false" ht="15" hidden="false" customHeight="false" outlineLevel="0" collapsed="false">
      <c r="B32" s="2" t="s">
        <v>330</v>
      </c>
      <c r="C32" s="31" t="n">
        <v>0.181</v>
      </c>
      <c r="D32" s="32" t="n">
        <f aca="false">Fuel!G35*100</f>
        <v>0.181</v>
      </c>
      <c r="E32" s="2" t="n">
        <v>0.0005</v>
      </c>
      <c r="F32" s="3" t="str">
        <f aca="false">IF(ABS(D32-C32)&lt;=E32,"OK","CHECK")</f>
        <v>OK</v>
      </c>
    </row>
    <row r="33" customFormat="false" ht="15" hidden="false" customHeight="false" outlineLevel="0" collapsed="false">
      <c r="B33" s="2" t="s">
        <v>331</v>
      </c>
      <c r="C33" s="31" t="n">
        <v>68.23</v>
      </c>
      <c r="D33" s="32" t="n">
        <f aca="false">Contracts!F11</f>
        <v>68.23252208</v>
      </c>
      <c r="E33" s="2" t="n">
        <v>0.005</v>
      </c>
      <c r="F33" s="3" t="str">
        <f aca="false">IF(ABS(D33-C33)&lt;=E33,"OK","CHECK")</f>
        <v>OK</v>
      </c>
    </row>
    <row r="34" customFormat="false" ht="15" hidden="false" customHeight="false" outlineLevel="0" collapsed="false">
      <c r="B34" s="2" t="s">
        <v>332</v>
      </c>
      <c r="C34" s="31" t="n">
        <v>107.35</v>
      </c>
      <c r="D34" s="32" t="n">
        <f aca="false">Contracts!F21</f>
        <v>107.345376</v>
      </c>
      <c r="E34" s="2" t="n">
        <v>0.005</v>
      </c>
      <c r="F34" s="3" t="str">
        <f aca="false">IF(ABS(D34-C34)&lt;=E34,"OK","CHECK")</f>
        <v>OK</v>
      </c>
    </row>
    <row r="35" customFormat="false" ht="15" hidden="false" customHeight="false" outlineLevel="0" collapsed="false">
      <c r="B35" s="2" t="s">
        <v>333</v>
      </c>
      <c r="C35" s="31" t="n">
        <v>87.07</v>
      </c>
      <c r="D35" s="32" t="n">
        <f aca="false">Contracts!G11</f>
        <v>87.069827284</v>
      </c>
      <c r="E35" s="2" t="n">
        <v>0.005</v>
      </c>
      <c r="F35" s="3" t="str">
        <f aca="false">IF(ABS(D35-C35)&lt;=E35,"OK","CHECK")</f>
        <v>OK</v>
      </c>
    </row>
    <row r="36" customFormat="false" ht="15" hidden="false" customHeight="false" outlineLevel="0" collapsed="false">
      <c r="B36" s="2" t="s">
        <v>334</v>
      </c>
      <c r="C36" s="31" t="n">
        <v>3.16</v>
      </c>
      <c r="D36" s="32" t="n">
        <f aca="false">Debt!D21/1000000000</f>
        <v>3.159637300634</v>
      </c>
      <c r="E36" s="2" t="n">
        <v>0.005</v>
      </c>
      <c r="F36" s="3" t="str">
        <f aca="false">IF(ABS(D36-C36)&lt;=E36,"OK","CHECK")</f>
        <v>OK</v>
      </c>
    </row>
    <row r="37" customFormat="false" ht="15" hidden="false" customHeight="false" outlineLevel="0" collapsed="false">
      <c r="B37" s="2" t="s">
        <v>335</v>
      </c>
      <c r="C37" s="31" t="n">
        <v>2.64</v>
      </c>
      <c r="D37" s="32" t="n">
        <f aca="false">Debt!D22/1000000000</f>
        <v>2.64</v>
      </c>
      <c r="E37" s="2" t="n">
        <v>0.005</v>
      </c>
      <c r="F37" s="3" t="str">
        <f aca="false">IF(ABS(D37-C37)&lt;=E37,"OK","CHECK")</f>
        <v>OK</v>
      </c>
    </row>
    <row r="38" customFormat="false" ht="15" hidden="false" customHeight="false" outlineLevel="0" collapsed="false">
      <c r="B38" s="2" t="s">
        <v>336</v>
      </c>
      <c r="C38" s="31" t="n">
        <v>2.55</v>
      </c>
      <c r="D38" s="32" t="n">
        <f aca="false">Debt!D24/1000000000</f>
        <v>2.55372943782298</v>
      </c>
      <c r="E38" s="2" t="n">
        <v>0.005</v>
      </c>
      <c r="F38" s="3" t="str">
        <f aca="false">IF(ABS(D38-C38)&lt;=E38,"OK","CHECK")</f>
        <v>OK</v>
      </c>
    </row>
    <row r="39" customFormat="false" ht="15" hidden="false" customHeight="false" outlineLevel="0" collapsed="false">
      <c r="B39" s="2" t="s">
        <v>337</v>
      </c>
      <c r="C39" s="31" t="n">
        <v>1.09</v>
      </c>
      <c r="D39" s="32" t="n">
        <f aca="false">Debt!D25/1000000000</f>
        <v>1.09454323604572</v>
      </c>
      <c r="E39" s="2" t="n">
        <v>0.005</v>
      </c>
      <c r="F39" s="3" t="str">
        <f aca="false">IF(ABS(D39-C39)&lt;=E39,"OK","CHECK")</f>
        <v>OK</v>
      </c>
    </row>
    <row r="40" customFormat="false" ht="15" hidden="false" customHeight="false" outlineLevel="0" collapsed="false">
      <c r="B40" s="2" t="s">
        <v>338</v>
      </c>
      <c r="C40" s="31" t="n">
        <v>14.2</v>
      </c>
      <c r="D40" s="32" t="n">
        <f aca="false">Debt!D27*100</f>
        <v>14.1899435448886</v>
      </c>
      <c r="E40" s="2" t="n">
        <v>0.05</v>
      </c>
      <c r="F40" s="3" t="str">
        <f aca="false">IF(ABS(D40-C40)&lt;=E40,"OK","CHECK")</f>
        <v>OK</v>
      </c>
    </row>
    <row r="41" customFormat="false" ht="15" hidden="false" customHeight="false" outlineLevel="0" collapsed="false">
      <c r="B41" s="2" t="s">
        <v>339</v>
      </c>
      <c r="C41" s="31" t="n">
        <v>1.85</v>
      </c>
      <c r="D41" s="32" t="n">
        <f aca="false">Debt!D28</f>
        <v>1.84676916382469</v>
      </c>
      <c r="E41" s="2" t="n">
        <v>0.005</v>
      </c>
      <c r="F41" s="3" t="str">
        <f aca="false">IF(ABS(D41-C41)&lt;=E41,"OK","CHECK")</f>
        <v>OK</v>
      </c>
    </row>
    <row r="42" customFormat="false" ht="15" hidden="false" customHeight="false" outlineLevel="0" collapsed="false">
      <c r="B42" s="2" t="s">
        <v>340</v>
      </c>
      <c r="C42" s="31" t="n">
        <v>0</v>
      </c>
      <c r="D42" s="32" t="n">
        <f aca="false">Debt!D29/1000000</f>
        <v>3.75509262084961E-012</v>
      </c>
      <c r="E42" s="2" t="n">
        <v>0.5</v>
      </c>
      <c r="F42" s="3" t="str">
        <f aca="false">IF(ABS(D42-C42)&lt;=E42,"OK","CHECK")</f>
        <v>OK</v>
      </c>
    </row>
    <row r="43" customFormat="false" ht="15" hidden="false" customHeight="false" outlineLevel="0" collapsed="false">
      <c r="B43" s="2" t="s">
        <v>341</v>
      </c>
      <c r="C43" s="31" t="n">
        <v>-0.19</v>
      </c>
      <c r="D43" s="32" t="n">
        <f aca="false">Debt!D38</f>
        <v>-0.193176626197014</v>
      </c>
      <c r="E43" s="2" t="n">
        <v>0.005</v>
      </c>
      <c r="F43" s="3" t="str">
        <f aca="false">IF(ABS(D43-C43)&lt;=E43,"OK","CHECK")</f>
        <v>OK</v>
      </c>
    </row>
    <row r="44" customFormat="false" ht="15" hidden="false" customHeight="false" outlineLevel="0" collapsed="false">
      <c r="B44" s="2" t="s">
        <v>342</v>
      </c>
      <c r="C44" s="31" t="n">
        <v>79</v>
      </c>
      <c r="D44" s="32" t="n">
        <f aca="false">Decommissioning!C10*100</f>
        <v>79.0628537581573</v>
      </c>
      <c r="E44" s="2" t="n">
        <v>0.5</v>
      </c>
      <c r="F44" s="3" t="str">
        <f aca="false">IF(ABS(D44-C44)&lt;=E44,"OK","CHECK")</f>
        <v>OK</v>
      </c>
    </row>
    <row r="45" customFormat="false" ht="15" hidden="false" customHeight="false" outlineLevel="0" collapsed="false">
      <c r="B45" s="2" t="s">
        <v>343</v>
      </c>
      <c r="C45" s="31" t="n">
        <v>761</v>
      </c>
      <c r="D45" s="32" t="n">
        <f aca="false">Decommissioning!C11/1000000</f>
        <v>760.915747205935</v>
      </c>
      <c r="E45" s="2" t="n">
        <v>0.5</v>
      </c>
      <c r="F45" s="3" t="str">
        <f aca="false">IF(ABS(D45-C45)&lt;=E45,"OK","CHECK")</f>
        <v>OK</v>
      </c>
    </row>
    <row r="46" customFormat="false" ht="15" hidden="false" customHeight="false" outlineLevel="0" collapsed="false">
      <c r="B46" s="2" t="s">
        <v>344</v>
      </c>
      <c r="C46" s="31" t="n">
        <v>116</v>
      </c>
      <c r="D46" s="32" t="n">
        <f aca="false">Decommissioning!D10*100</f>
        <v>116.148598387455</v>
      </c>
      <c r="E46" s="2" t="n">
        <v>0.5</v>
      </c>
      <c r="F46" s="3" t="str">
        <f aca="false">IF(ABS(D46-C46)&lt;=E46,"OK","CHECK")</f>
        <v>OK</v>
      </c>
    </row>
    <row r="47" customFormat="false" ht="15" hidden="false" customHeight="false" outlineLevel="0" collapsed="false">
      <c r="B47" s="2" t="s">
        <v>345</v>
      </c>
      <c r="C47" s="31" t="n">
        <v>158.6</v>
      </c>
      <c r="D47" s="32" t="n">
        <f aca="false">NewBuild!C12</f>
        <v>158.564414305144</v>
      </c>
      <c r="E47" s="2" t="n">
        <v>0.05</v>
      </c>
      <c r="F47" s="3" t="str">
        <f aca="false">IF(ABS(D47-C47)&lt;=E47,"OK","CHECK")</f>
        <v>OK</v>
      </c>
    </row>
    <row r="48" customFormat="false" ht="15" hidden="false" customHeight="false" outlineLevel="0" collapsed="false">
      <c r="B48" s="2" t="s">
        <v>346</v>
      </c>
      <c r="C48" s="31" t="n">
        <v>190.2</v>
      </c>
      <c r="D48" s="32" t="n">
        <f aca="false">NewBuild!D12</f>
        <v>190.17969213875</v>
      </c>
      <c r="E48" s="2" t="n">
        <v>0.05</v>
      </c>
      <c r="F48" s="3" t="str">
        <f aca="false">IF(ABS(D48-C48)&lt;=E48,"OK","CHECK")</f>
        <v>OK</v>
      </c>
    </row>
    <row r="49" customFormat="false" ht="15" hidden="false" customHeight="false" outlineLevel="0" collapsed="false">
      <c r="B49" s="2" t="s">
        <v>347</v>
      </c>
      <c r="C49" s="31" t="n">
        <v>89.6</v>
      </c>
      <c r="D49" s="32" t="n">
        <f aca="false">NewBuild!E12</f>
        <v>89.6163808132138</v>
      </c>
      <c r="E49" s="2" t="n">
        <v>0.05</v>
      </c>
      <c r="F49" s="3" t="str">
        <f aca="false">IF(ABS(D49-C49)&lt;=E49,"OK","CHECK")</f>
        <v>OK</v>
      </c>
    </row>
    <row r="50" customFormat="false" ht="15" hidden="false" customHeight="false" outlineLevel="0" collapsed="false">
      <c r="B50" s="2" t="s">
        <v>348</v>
      </c>
      <c r="C50" s="31" t="n">
        <v>271.7</v>
      </c>
      <c r="D50" s="32" t="n">
        <f aca="false">NewBuild!F12</f>
        <v>271.677207477041</v>
      </c>
      <c r="E50" s="2" t="n">
        <v>0.05</v>
      </c>
      <c r="F50" s="3" t="str">
        <f aca="false">IF(ABS(D50-C50)&lt;=E50,"OK","CHECK")</f>
        <v>OK</v>
      </c>
    </row>
    <row r="51" customFormat="false" ht="15" hidden="false" customHeight="false" outlineLevel="0" collapsed="false">
      <c r="B51" s="2" t="s">
        <v>349</v>
      </c>
      <c r="C51" s="31" t="n">
        <v>173.63</v>
      </c>
      <c r="D51" s="32" t="n">
        <f aca="false">NewBuild!C25</f>
        <v>173.633897601404</v>
      </c>
      <c r="E51" s="2" t="n">
        <v>0.005</v>
      </c>
      <c r="F51" s="3" t="str">
        <f aca="false">IF(ABS(D51-C51)&lt;=E51,"OK","CHECK")</f>
        <v>OK</v>
      </c>
    </row>
    <row r="52" customFormat="false" ht="15" hidden="false" customHeight="false" outlineLevel="0" collapsed="false">
      <c r="B52" s="2" t="s">
        <v>350</v>
      </c>
      <c r="C52" s="31" t="n">
        <v>139.7</v>
      </c>
      <c r="D52" s="32" t="n">
        <f aca="false">NewBuild!D25</f>
        <v>139.703278178753</v>
      </c>
      <c r="E52" s="2" t="n">
        <v>0.005</v>
      </c>
      <c r="F52" s="3" t="str">
        <f aca="false">IF(ABS(D52-C52)&lt;=E52,"OK","CHECK")</f>
        <v>OK</v>
      </c>
    </row>
    <row r="53" customFormat="false" ht="15" hidden="false" customHeight="false" outlineLevel="0" collapsed="false">
      <c r="B53" s="2" t="s">
        <v>351</v>
      </c>
      <c r="C53" s="31" t="n">
        <v>5.78</v>
      </c>
      <c r="D53" s="32" t="n">
        <f aca="false">NewBuild!D26/1000000000</f>
        <v>5.775</v>
      </c>
      <c r="E53" s="2" t="n">
        <v>0.005</v>
      </c>
      <c r="F53" s="3" t="str">
        <f aca="false">IF(ABS(D53-C53)&lt;=E53,"OK","CHECK")</f>
        <v>OK</v>
      </c>
    </row>
    <row r="54" customFormat="false" ht="15" hidden="false" customHeight="false" outlineLevel="0" collapsed="false">
      <c r="B54" s="2" t="s">
        <v>352</v>
      </c>
      <c r="C54" s="31" t="n">
        <v>196.6</v>
      </c>
      <c r="D54" s="32" t="n">
        <f aca="false">SMR!C10</f>
        <v>196.647637979561</v>
      </c>
      <c r="E54" s="2" t="n">
        <v>0.05</v>
      </c>
      <c r="F54" s="3" t="str">
        <f aca="false">IF(ABS(D54-C54)&lt;=E54,"OK","CHECK")</f>
        <v>OK</v>
      </c>
    </row>
    <row r="55" customFormat="false" ht="15" hidden="false" customHeight="false" outlineLevel="0" collapsed="false">
      <c r="B55" s="2" t="s">
        <v>353</v>
      </c>
      <c r="C55" s="31" t="n">
        <v>152.6</v>
      </c>
      <c r="D55" s="32" t="n">
        <f aca="false">SMR!G10</f>
        <v>152.595755130847</v>
      </c>
      <c r="E55" s="2" t="n">
        <v>0.05</v>
      </c>
      <c r="F55" s="3" t="str">
        <f aca="false">IF(ABS(D55-C55)&lt;=E55,"OK","CHECK")</f>
        <v>OK</v>
      </c>
    </row>
    <row r="56" customFormat="false" ht="15" hidden="false" customHeight="false" outlineLevel="0" collapsed="false">
      <c r="B56" s="2" t="s">
        <v>354</v>
      </c>
      <c r="C56" s="31" t="n">
        <v>130.1</v>
      </c>
      <c r="D56" s="32" t="n">
        <f aca="false">SMR!I10</f>
        <v>130.08052895603</v>
      </c>
      <c r="E56" s="2" t="n">
        <v>0.05</v>
      </c>
      <c r="F56" s="3" t="str">
        <f aca="false">IF(ABS(D56-C56)&lt;=E56,"OK","CHECK")</f>
        <v>OK</v>
      </c>
    </row>
    <row r="57" customFormat="false" ht="15" hidden="false" customHeight="false" outlineLevel="0" collapsed="false">
      <c r="B57" s="2" t="s">
        <v>355</v>
      </c>
      <c r="C57" s="31" t="n">
        <v>141.1</v>
      </c>
      <c r="D57" s="32" t="n">
        <f aca="false">SMR!C12</f>
        <v>141.108222125923</v>
      </c>
      <c r="E57" s="2" t="n">
        <v>0.05</v>
      </c>
      <c r="F57" s="3" t="str">
        <f aca="false">IF(ABS(D57-C57)&lt;=E57,"OK","CHECK")</f>
        <v>OK</v>
      </c>
    </row>
    <row r="58" customFormat="false" ht="15" hidden="false" customHeight="false" outlineLevel="0" collapsed="false">
      <c r="B58" s="2" t="s">
        <v>356</v>
      </c>
      <c r="C58" s="31" t="n">
        <v>541</v>
      </c>
      <c r="D58" s="32" t="n">
        <f aca="false">SMR!C13/1000000</f>
        <v>541.190342294872</v>
      </c>
      <c r="E58" s="2" t="n">
        <v>0.5</v>
      </c>
      <c r="F58" s="3" t="str">
        <f aca="false">IF(ABS(D58-C58)&lt;=E58,"OK","CHECK")</f>
        <v>OK</v>
      </c>
    </row>
    <row r="59" customFormat="false" ht="15" hidden="false" customHeight="false" outlineLevel="0" collapsed="false">
      <c r="B59" s="2" t="s">
        <v>357</v>
      </c>
      <c r="C59" s="31" t="n">
        <v>1260</v>
      </c>
      <c r="D59" s="32" t="n">
        <f aca="false">SMR!C14/1000000</f>
        <v>1260</v>
      </c>
      <c r="E59" s="2" t="n">
        <v>0.5</v>
      </c>
      <c r="F59" s="3" t="str">
        <f aca="false">IF(ABS(D59-C59)&lt;=E59,"OK","CHECK")</f>
        <v>OK</v>
      </c>
    </row>
    <row r="60" customFormat="false" ht="15" hidden="false" customHeight="false" outlineLevel="0" collapsed="false">
      <c r="B60" s="2" t="s">
        <v>358</v>
      </c>
      <c r="C60" s="31" t="n">
        <v>6013</v>
      </c>
      <c r="D60" s="32" t="n">
        <f aca="false">SMR!C20</f>
        <v>6013.22602549858</v>
      </c>
      <c r="E60" s="2" t="n">
        <v>0.5</v>
      </c>
      <c r="F60" s="3" t="str">
        <f aca="false">IF(ABS(D60-C60)&lt;=E60,"OK","CHECK")</f>
        <v>OK</v>
      </c>
    </row>
    <row r="61" customFormat="false" ht="15" hidden="false" customHeight="false" outlineLevel="0" collapsed="false">
      <c r="B61" s="2" t="s">
        <v>359</v>
      </c>
      <c r="C61" s="31" t="n">
        <v>116.3</v>
      </c>
      <c r="D61" s="32" t="n">
        <f aca="false">SMR!C16</f>
        <v>116.331232519305</v>
      </c>
      <c r="E61" s="2" t="n">
        <v>0.05</v>
      </c>
      <c r="F61" s="3" t="str">
        <f aca="false">IF(ABS(D61-C61)&lt;=E61,"OK","CHECK")</f>
        <v>OK</v>
      </c>
    </row>
    <row r="62" customFormat="false" ht="15" hidden="false" customHeight="false" outlineLevel="0" collapsed="false">
      <c r="B62" s="2" t="s">
        <v>360</v>
      </c>
      <c r="C62" s="31" t="n">
        <v>208</v>
      </c>
      <c r="D62" s="32" t="n">
        <f aca="false">Loan!C7/1000000</f>
        <v>207.938234226532</v>
      </c>
      <c r="E62" s="2" t="n">
        <v>0.5</v>
      </c>
      <c r="F62" s="3" t="str">
        <f aca="false">IF(ABS(D62-C62)&lt;=E62,"OK","CHECK")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2026-10-08T23:49:31Z</dcterms:created>
  <dc:creator>openpyxl</dc:creator>
  <dc:description/>
  <dc:language>en-US</dc:language>
  <cp:lastModifiedBy/>
  <dcterms:modified xsi:type="dcterms:W3CDTF">2026-10-08T23:49:31Z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