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tions" sheetId="1" state="visible" r:id="rId3"/>
    <sheet name="Inputs" sheetId="2" state="visible" r:id="rId4"/>
    <sheet name="Build" sheetId="3" state="visible" r:id="rId5"/>
    <sheet name="Answer Key" sheetId="4" state="visible" r:id="rId6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<sst xmlns="http://schemas.openxmlformats.org/spreadsheetml/2006/main" count="120" uniqueCount="86">
  <si>
    <t xml:space="preserve">Financial Modeling Ninety Minute Test</t>
  </si>
  <si>
    <t xml:space="preserve">Build an integrated forecast, valuation, and conclusion</t>
  </si>
  <si>
    <t xml:space="preserve">Time</t>
  </si>
  <si>
    <t xml:space="preserve">Task</t>
  </si>
  <si>
    <t xml:space="preserve">0-10 minutes</t>
  </si>
  <si>
    <t xml:space="preserve">Read, mark required outputs, and set up the time axis</t>
  </si>
  <si>
    <t xml:space="preserve">10-35 minutes</t>
  </si>
  <si>
    <t xml:space="preserve">Build revenue, cost, EBITDA, working capital, and capital expenditure</t>
  </si>
  <si>
    <t xml:space="preserve">35-55 minutes</t>
  </si>
  <si>
    <t xml:space="preserve">Link cash and debt: cash rolls forward from free cash flow less after-tax interest</t>
  </si>
  <si>
    <t xml:space="preserve">55-70 minutes</t>
  </si>
  <si>
    <t xml:space="preserve">Build DCF and equity bridge</t>
  </si>
  <si>
    <t xml:space="preserve">70-75 minutes</t>
  </si>
  <si>
    <t xml:space="preserve">Write the conclusion</t>
  </si>
  <si>
    <t xml:space="preserve">75-90 minutes</t>
  </si>
  <si>
    <t xml:space="preserve">Review formulas, checks, signs, dates, and presentation</t>
  </si>
  <si>
    <t xml:space="preserve">Required outputs</t>
  </si>
  <si>
    <t xml:space="preserve">2027-2031 revenue and EBITDA</t>
  </si>
  <si>
    <t xml:space="preserve">2031 cash and debt</t>
  </si>
  <si>
    <t xml:space="preserve">Enterprise value and equity value</t>
  </si>
  <si>
    <t xml:space="preserve">Three model checks</t>
  </si>
  <si>
    <t xml:space="preserve">A three-sentence recommendation with one risk</t>
  </si>
  <si>
    <t xml:space="preserve">Test Inputs</t>
  </si>
  <si>
    <t xml:space="preserve">All figures are fictional and in US dollars unless stated</t>
  </si>
  <si>
    <t xml:space="preserve">Input</t>
  </si>
  <si>
    <t xml:space="preserve">Value</t>
  </si>
  <si>
    <t xml:space="preserve">Revenue, 2026 (reported)</t>
  </si>
  <si>
    <t xml:space="preserve">EBITDA, 2026 (reported)</t>
  </si>
  <si>
    <t xml:space="preserve">Receivables at 31 Dec 2026</t>
  </si>
  <si>
    <t xml:space="preserve">Inventory at 31 Dec 2026</t>
  </si>
  <si>
    <t xml:space="preserve">Payables at 31 Dec 2026</t>
  </si>
  <si>
    <t xml:space="preserve">Net PP&amp;E at 31 Dec 2026</t>
  </si>
  <si>
    <t xml:space="preserve">Cash at 31 Dec 2026</t>
  </si>
  <si>
    <t xml:space="preserve">Term debt at 31 Dec 2026 (held flat, no repayment)</t>
  </si>
  <si>
    <t xml:space="preserve">Revenue growth, 2027-2031</t>
  </si>
  <si>
    <t xml:space="preserve">EBITDA margin, 2027-2031</t>
  </si>
  <si>
    <t xml:space="preserve">DSO (on revenue)</t>
  </si>
  <si>
    <t xml:space="preserve">Inventory days (on cash costs = revenue less EBITDA)</t>
  </si>
  <si>
    <t xml:space="preserve">DPO (on cash costs)</t>
  </si>
  <si>
    <t xml:space="preserve">Capital expenditure, % of revenue</t>
  </si>
  <si>
    <t xml:space="preserve">Depreciation, % of opening net PP&amp;E</t>
  </si>
  <si>
    <t xml:space="preserve">Tax rate</t>
  </si>
  <si>
    <t xml:space="preserve">Interest rate on opening debt</t>
  </si>
  <si>
    <t xml:space="preserve">WACC</t>
  </si>
  <si>
    <t xml:space="preserve">Terminal growth</t>
  </si>
  <si>
    <t xml:space="preserve">Days in year</t>
  </si>
  <si>
    <t xml:space="preserve">Candidate Build</t>
  </si>
  <si>
    <t xml:space="preserve">Build formulas in the yellow cells</t>
  </si>
  <si>
    <t xml:space="preserve">Line item</t>
  </si>
  <si>
    <t xml:space="preserve">Revenue</t>
  </si>
  <si>
    <t xml:space="preserve">EBITDA</t>
  </si>
  <si>
    <t xml:space="preserve">EBITDA margin</t>
  </si>
  <si>
    <t xml:space="preserve">Cash costs (revenue less EBITDA)</t>
  </si>
  <si>
    <t xml:space="preserve">Receivables</t>
  </si>
  <si>
    <t xml:space="preserve">Inventory</t>
  </si>
  <si>
    <t xml:space="preserve">Payables</t>
  </si>
  <si>
    <t xml:space="preserve">Net working capital</t>
  </si>
  <si>
    <t xml:space="preserve">Change in NWC</t>
  </si>
  <si>
    <t xml:space="preserve">Opening net PP&amp;E</t>
  </si>
  <si>
    <t xml:space="preserve">Capital expenditure</t>
  </si>
  <si>
    <t xml:space="preserve">Depreciation</t>
  </si>
  <si>
    <t xml:space="preserve">Ending net PP&amp;E</t>
  </si>
  <si>
    <t xml:space="preserve">EBIT</t>
  </si>
  <si>
    <t xml:space="preserve">Taxes on EBIT</t>
  </si>
  <si>
    <t xml:space="preserve">Unlevered free cash flow</t>
  </si>
  <si>
    <t xml:space="preserve">Interest on opening debt</t>
  </si>
  <si>
    <t xml:space="preserve">After-tax interest</t>
  </si>
  <si>
    <t xml:space="preserve">Cash</t>
  </si>
  <si>
    <t xml:space="preserve">Debt</t>
  </si>
  <si>
    <t xml:space="preserve">Net debt</t>
  </si>
  <si>
    <t xml:space="preserve">Discount period</t>
  </si>
  <si>
    <t xml:space="preserve">Discount factor</t>
  </si>
  <si>
    <t xml:space="preserve">PV of free cash flow</t>
  </si>
  <si>
    <t xml:space="preserve">Terminal value (perpetuity, on 2031 FCF)</t>
  </si>
  <si>
    <t xml:space="preserve">PV of terminal value</t>
  </si>
  <si>
    <t xml:space="preserve">Enterprise value at 31 Dec 2026</t>
  </si>
  <si>
    <t xml:space="preserve">Less net debt at 31 Dec 2026</t>
  </si>
  <si>
    <t xml:space="preserve">Equity value at 31 Dec 2026</t>
  </si>
  <si>
    <t xml:space="preserve">Terminal value share of EV</t>
  </si>
  <si>
    <t xml:space="preserve">Check 1: PP&amp;E roll-forward (max abs difference)</t>
  </si>
  <si>
    <t xml:space="preserve">Check 2: cash roll-forward (max abs difference)</t>
  </si>
  <si>
    <t xml:space="preserve">Check 3: terminal growth below WACC</t>
  </si>
  <si>
    <t xml:space="preserve">Answer Key</t>
  </si>
  <si>
    <t xml:space="preserve">Open only after completing the timed build</t>
  </si>
  <si>
    <t xml:space="preserve">Review note</t>
  </si>
  <si>
    <t xml:space="preserve">A different but stated timing convention (for example mid-year discounting) is acceptable if applied consistently; the answer then moves by roughly half a year of discounting.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</si>
</sst>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.0%"/>
    <numFmt numFmtId="167" formatCode="0"/>
    <numFmt numFmtId="168" formatCode="#,##0;[RED]\(#,##0\);\-"/>
    <numFmt numFmtId="169" formatCode="0.000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0"/>
      <color rgb="FF222222"/>
      <name val="Arial"/>
      <family val="0"/>
      <charset val="1"/>
    </font>
    <font>
      <i val="true"/>
      <sz val="10"/>
      <color rgb="FF222222"/>
      <name val="Arial"/>
      <family val="0"/>
      <charset val="1"/>
    </font>
    <font>
      <sz val="10"/>
      <color rgb="FF22222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324D"/>
        <bgColor rgb="FF222222"/>
      </patternFill>
    </fill>
    <fill>
      <patternFill patternType="solid">
        <fgColor rgb="FFFFF2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24D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68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/>
      <c r="B3" s="3"/>
    </row>
    <row r="4" customFormat="false" ht="15" hidden="false" customHeight="false" outlineLevel="0" collapsed="false">
      <c r="A4" s="4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3" t="s">
        <v>5</v>
      </c>
    </row>
    <row r="6" customFormat="false" ht="15" hidden="false" customHeight="false" outlineLevel="0" collapsed="false">
      <c r="A6" s="3" t="s">
        <v>6</v>
      </c>
      <c r="B6" s="3" t="s">
        <v>7</v>
      </c>
    </row>
    <row r="7" customFormat="false" ht="15" hidden="false" customHeight="false" outlineLevel="0" collapsed="false">
      <c r="A7" s="3" t="s">
        <v>8</v>
      </c>
      <c r="B7" s="3" t="s">
        <v>9</v>
      </c>
    </row>
    <row r="8" customFormat="false" ht="15" hidden="false" customHeight="false" outlineLevel="0" collapsed="false">
      <c r="A8" s="3" t="s">
        <v>10</v>
      </c>
      <c r="B8" s="3" t="s">
        <v>11</v>
      </c>
    </row>
    <row r="9" customFormat="false" ht="15" hidden="false" customHeight="false" outlineLevel="0" collapsed="false">
      <c r="A9" s="3" t="s">
        <v>12</v>
      </c>
      <c r="B9" s="3" t="s">
        <v>13</v>
      </c>
    </row>
    <row r="10" customFormat="false" ht="15" hidden="false" customHeight="false" outlineLevel="0" collapsed="false">
      <c r="A10" s="3" t="s">
        <v>14</v>
      </c>
      <c r="B10" s="3" t="s">
        <v>15</v>
      </c>
    </row>
    <row r="11" customFormat="false" ht="15" hidden="false" customHeight="false" outlineLevel="0" collapsed="false">
      <c r="A11" s="3"/>
      <c r="B11" s="3"/>
    </row>
    <row r="12" customFormat="false" ht="15" hidden="false" customHeight="false" outlineLevel="0" collapsed="false">
      <c r="A12" s="3" t="s">
        <v>16</v>
      </c>
      <c r="B12" s="3" t="s">
        <v>17</v>
      </c>
    </row>
    <row r="13" customFormat="false" ht="15" hidden="false" customHeight="false" outlineLevel="0" collapsed="false">
      <c r="A13" s="3"/>
      <c r="B13" s="3" t="s">
        <v>18</v>
      </c>
    </row>
    <row r="14" customFormat="false" ht="15" hidden="false" customHeight="false" outlineLevel="0" collapsed="false">
      <c r="A14" s="3"/>
      <c r="B14" s="3" t="s">
        <v>19</v>
      </c>
    </row>
    <row r="15" customFormat="false" ht="15" hidden="false" customHeight="false" outlineLevel="0" collapsed="false">
      <c r="A15" s="3"/>
      <c r="B15" s="3" t="s">
        <v>20</v>
      </c>
    </row>
    <row r="16" customFormat="false" ht="15" hidden="false" customHeight="false" outlineLevel="0" collapsed="false">
      <c r="A16" s="3"/>
      <c r="B16" s="3" t="s">
        <v>21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</cols>
  <sheetData>
    <row r="1" customFormat="false" ht="24.75" hidden="false" customHeight="true" outlineLevel="0" collapsed="false">
      <c r="A1" s="1" t="s">
        <v>22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23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/>
      <c r="B3" s="3"/>
    </row>
    <row r="4" customFormat="false" ht="15" hidden="false" customHeight="false" outlineLevel="0" collapsed="false">
      <c r="A4" s="5" t="s">
        <v>24</v>
      </c>
      <c r="B4" s="5" t="s">
        <v>25</v>
      </c>
    </row>
    <row r="5" customFormat="false" ht="15" hidden="false" customHeight="false" outlineLevel="0" collapsed="false">
      <c r="A5" s="6" t="s">
        <v>26</v>
      </c>
      <c r="B5" s="7" t="n">
        <v>132000000</v>
      </c>
    </row>
    <row r="6" customFormat="false" ht="15" hidden="false" customHeight="false" outlineLevel="0" collapsed="false">
      <c r="A6" s="6" t="s">
        <v>27</v>
      </c>
      <c r="B6" s="7" t="n">
        <v>22460000</v>
      </c>
    </row>
    <row r="7" customFormat="false" ht="15" hidden="false" customHeight="false" outlineLevel="0" collapsed="false">
      <c r="A7" s="6" t="s">
        <v>28</v>
      </c>
      <c r="B7" s="7" t="n">
        <v>19890411</v>
      </c>
    </row>
    <row r="8" customFormat="false" ht="15" hidden="false" customHeight="false" outlineLevel="0" collapsed="false">
      <c r="A8" s="6" t="s">
        <v>29</v>
      </c>
      <c r="B8" s="7" t="n">
        <v>21007671</v>
      </c>
    </row>
    <row r="9" customFormat="false" ht="15" hidden="false" customHeight="false" outlineLevel="0" collapsed="false">
      <c r="A9" s="6" t="s">
        <v>30</v>
      </c>
      <c r="B9" s="7" t="n">
        <v>13505096</v>
      </c>
    </row>
    <row r="10" customFormat="false" ht="15" hidden="false" customHeight="false" outlineLevel="0" collapsed="false">
      <c r="A10" s="6" t="s">
        <v>31</v>
      </c>
      <c r="B10" s="7" t="n">
        <v>51129600</v>
      </c>
    </row>
    <row r="11" customFormat="false" ht="15" hidden="false" customHeight="false" outlineLevel="0" collapsed="false">
      <c r="A11" s="6" t="s">
        <v>32</v>
      </c>
      <c r="B11" s="7" t="n">
        <v>5000000</v>
      </c>
    </row>
    <row r="12" customFormat="false" ht="15" hidden="false" customHeight="false" outlineLevel="0" collapsed="false">
      <c r="A12" s="6" t="s">
        <v>33</v>
      </c>
      <c r="B12" s="7" t="n">
        <v>26219900</v>
      </c>
    </row>
    <row r="13" customFormat="false" ht="15" hidden="false" customHeight="false" outlineLevel="0" collapsed="false">
      <c r="A13" s="6" t="s">
        <v>34</v>
      </c>
      <c r="B13" s="8" t="n">
        <v>0.05</v>
      </c>
    </row>
    <row r="14" customFormat="false" ht="15" hidden="false" customHeight="false" outlineLevel="0" collapsed="false">
      <c r="A14" s="6" t="s">
        <v>35</v>
      </c>
      <c r="B14" s="8" t="n">
        <v>0.18</v>
      </c>
    </row>
    <row r="15" customFormat="false" ht="15" hidden="false" customHeight="false" outlineLevel="0" collapsed="false">
      <c r="A15" s="6" t="s">
        <v>36</v>
      </c>
      <c r="B15" s="9" t="n">
        <v>55</v>
      </c>
    </row>
    <row r="16" customFormat="false" ht="15" hidden="false" customHeight="false" outlineLevel="0" collapsed="false">
      <c r="A16" s="6" t="s">
        <v>37</v>
      </c>
      <c r="B16" s="9" t="n">
        <v>70</v>
      </c>
    </row>
    <row r="17" customFormat="false" ht="15" hidden="false" customHeight="false" outlineLevel="0" collapsed="false">
      <c r="A17" s="6" t="s">
        <v>38</v>
      </c>
      <c r="B17" s="9" t="n">
        <v>45</v>
      </c>
    </row>
    <row r="18" customFormat="false" ht="15" hidden="false" customHeight="false" outlineLevel="0" collapsed="false">
      <c r="A18" s="6" t="s">
        <v>39</v>
      </c>
      <c r="B18" s="8" t="n">
        <v>0.055</v>
      </c>
    </row>
    <row r="19" customFormat="false" ht="15" hidden="false" customHeight="false" outlineLevel="0" collapsed="false">
      <c r="A19" s="6" t="s">
        <v>40</v>
      </c>
      <c r="B19" s="8" t="n">
        <v>0.08</v>
      </c>
    </row>
    <row r="20" customFormat="false" ht="15" hidden="false" customHeight="false" outlineLevel="0" collapsed="false">
      <c r="A20" s="6" t="s">
        <v>41</v>
      </c>
      <c r="B20" s="8" t="n">
        <v>0.25</v>
      </c>
    </row>
    <row r="21" customFormat="false" ht="15" hidden="false" customHeight="false" outlineLevel="0" collapsed="false">
      <c r="A21" s="6" t="s">
        <v>42</v>
      </c>
      <c r="B21" s="8" t="n">
        <v>0.07</v>
      </c>
    </row>
    <row r="22" customFormat="false" ht="15" hidden="false" customHeight="false" outlineLevel="0" collapsed="false">
      <c r="A22" s="6" t="s">
        <v>43</v>
      </c>
      <c r="B22" s="8" t="n">
        <v>0.1</v>
      </c>
    </row>
    <row r="23" customFormat="false" ht="15" hidden="false" customHeight="false" outlineLevel="0" collapsed="false">
      <c r="A23" s="6" t="s">
        <v>44</v>
      </c>
      <c r="B23" s="8" t="n">
        <v>0.025</v>
      </c>
    </row>
    <row r="24" customFormat="false" ht="15" hidden="false" customHeight="false" outlineLevel="0" collapsed="false">
      <c r="A24" s="6" t="s">
        <v>45</v>
      </c>
      <c r="B24" s="9" t="n">
        <v>365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7" min="2" style="0" width="14"/>
  </cols>
  <sheetData>
    <row r="1" customFormat="false" ht="24.75" hidden="false" customHeight="true" outlineLevel="0" collapsed="false">
      <c r="A1" s="1" t="s">
        <v>46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47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</row>
    <row r="4" customFormat="false" ht="15" hidden="false" customHeight="false" outlineLevel="0" collapsed="false">
      <c r="A4" s="5" t="s">
        <v>48</v>
      </c>
      <c r="B4" s="5" t="n">
        <v>2026</v>
      </c>
      <c r="C4" s="5" t="n">
        <v>2027</v>
      </c>
      <c r="D4" s="5" t="n">
        <v>2028</v>
      </c>
      <c r="E4" s="5" t="n">
        <v>2029</v>
      </c>
      <c r="F4" s="5" t="n">
        <v>2030</v>
      </c>
      <c r="G4" s="5" t="n">
        <v>2031</v>
      </c>
    </row>
    <row r="5" customFormat="false" ht="15" hidden="false" customHeight="false" outlineLevel="0" collapsed="false">
      <c r="A5" s="6" t="s">
        <v>49</v>
      </c>
      <c r="B5" s="10"/>
      <c r="C5" s="10"/>
      <c r="D5" s="10"/>
      <c r="E5" s="10"/>
      <c r="F5" s="10"/>
      <c r="G5" s="10"/>
    </row>
    <row r="6" customFormat="false" ht="15" hidden="false" customHeight="false" outlineLevel="0" collapsed="false">
      <c r="A6" s="6" t="s">
        <v>50</v>
      </c>
      <c r="B6" s="10"/>
      <c r="C6" s="10"/>
      <c r="D6" s="10"/>
      <c r="E6" s="10"/>
      <c r="F6" s="10"/>
      <c r="G6" s="10"/>
    </row>
    <row r="7" customFormat="false" ht="15" hidden="false" customHeight="false" outlineLevel="0" collapsed="false">
      <c r="A7" s="6" t="s">
        <v>51</v>
      </c>
      <c r="B7" s="10"/>
      <c r="C7" s="10"/>
      <c r="D7" s="10"/>
      <c r="E7" s="10"/>
      <c r="F7" s="10"/>
      <c r="G7" s="10"/>
    </row>
    <row r="8" customFormat="false" ht="15" hidden="false" customHeight="false" outlineLevel="0" collapsed="false">
      <c r="A8" s="6" t="s">
        <v>52</v>
      </c>
      <c r="B8" s="10"/>
      <c r="C8" s="10"/>
      <c r="D8" s="10"/>
      <c r="E8" s="10"/>
      <c r="F8" s="10"/>
      <c r="G8" s="10"/>
    </row>
    <row r="9" customFormat="false" ht="15" hidden="false" customHeight="false" outlineLevel="0" collapsed="false">
      <c r="A9" s="6" t="s">
        <v>53</v>
      </c>
      <c r="B9" s="10"/>
      <c r="C9" s="10"/>
      <c r="D9" s="10"/>
      <c r="E9" s="10"/>
      <c r="F9" s="10"/>
      <c r="G9" s="10"/>
    </row>
    <row r="10" customFormat="false" ht="15" hidden="false" customHeight="false" outlineLevel="0" collapsed="false">
      <c r="A10" s="6" t="s">
        <v>54</v>
      </c>
      <c r="B10" s="10"/>
      <c r="C10" s="10"/>
      <c r="D10" s="10"/>
      <c r="E10" s="10"/>
      <c r="F10" s="10"/>
      <c r="G10" s="10"/>
    </row>
    <row r="11" customFormat="false" ht="15" hidden="false" customHeight="false" outlineLevel="0" collapsed="false">
      <c r="A11" s="6" t="s">
        <v>55</v>
      </c>
      <c r="B11" s="10"/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6" t="s">
        <v>56</v>
      </c>
      <c r="B12" s="10"/>
      <c r="C12" s="10"/>
      <c r="D12" s="10"/>
      <c r="E12" s="10"/>
      <c r="F12" s="10"/>
      <c r="G12" s="10"/>
    </row>
    <row r="13" customFormat="false" ht="15" hidden="false" customHeight="false" outlineLevel="0" collapsed="false">
      <c r="A13" s="6" t="s">
        <v>57</v>
      </c>
      <c r="B13" s="10"/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6" t="s">
        <v>58</v>
      </c>
      <c r="B14" s="10"/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6" t="s">
        <v>59</v>
      </c>
      <c r="B15" s="10"/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6" t="s">
        <v>60</v>
      </c>
      <c r="B16" s="10"/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6" t="s">
        <v>61</v>
      </c>
      <c r="B17" s="10"/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6" t="s">
        <v>62</v>
      </c>
      <c r="B18" s="10"/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6" t="s">
        <v>63</v>
      </c>
      <c r="B19" s="10"/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6" t="s">
        <v>64</v>
      </c>
      <c r="B20" s="10"/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6" t="s">
        <v>65</v>
      </c>
      <c r="B21" s="10"/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6" t="s">
        <v>66</v>
      </c>
      <c r="B22" s="10"/>
      <c r="C22" s="10"/>
      <c r="D22" s="10"/>
      <c r="E22" s="10"/>
      <c r="F22" s="10"/>
      <c r="G22" s="10"/>
    </row>
    <row r="23" customFormat="false" ht="15" hidden="false" customHeight="false" outlineLevel="0" collapsed="false">
      <c r="A23" s="6" t="s">
        <v>67</v>
      </c>
      <c r="B23" s="10"/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6" t="s">
        <v>68</v>
      </c>
    </row>
    <row r="25" customFormat="false" ht="15" hidden="false" customHeight="false" outlineLevel="0" collapsed="false">
      <c r="A25" s="6" t="s">
        <v>69</v>
      </c>
    </row>
    <row r="26" customFormat="false" ht="15" hidden="false" customHeight="false" outlineLevel="0" collapsed="false">
      <c r="A26" s="6" t="s">
        <v>70</v>
      </c>
    </row>
    <row r="27" customFormat="false" ht="15" hidden="false" customHeight="false" outlineLevel="0" collapsed="false">
      <c r="A27" s="6" t="s">
        <v>71</v>
      </c>
    </row>
    <row r="28" customFormat="false" ht="15" hidden="false" customHeight="false" outlineLevel="0" collapsed="false">
      <c r="A28" s="6" t="s">
        <v>72</v>
      </c>
    </row>
    <row r="30" customFormat="false" ht="15" hidden="false" customHeight="false" outlineLevel="0" collapsed="false">
      <c r="A30" s="6" t="s">
        <v>73</v>
      </c>
    </row>
    <row r="31" customFormat="false" ht="15" hidden="false" customHeight="false" outlineLevel="0" collapsed="false">
      <c r="A31" s="6" t="s">
        <v>74</v>
      </c>
    </row>
    <row r="32" customFormat="false" ht="15" hidden="false" customHeight="false" outlineLevel="0" collapsed="false">
      <c r="A32" s="6" t="s">
        <v>75</v>
      </c>
    </row>
    <row r="33" customFormat="false" ht="15" hidden="false" customHeight="false" outlineLevel="0" collapsed="false">
      <c r="A33" s="6" t="s">
        <v>76</v>
      </c>
    </row>
    <row r="34" customFormat="false" ht="15" hidden="false" customHeight="false" outlineLevel="0" collapsed="false">
      <c r="A34" s="6" t="s">
        <v>77</v>
      </c>
    </row>
    <row r="35" customFormat="false" ht="15" hidden="false" customHeight="false" outlineLevel="0" collapsed="false">
      <c r="A35" s="6" t="s">
        <v>78</v>
      </c>
    </row>
    <row r="36" customFormat="false" ht="15" hidden="false" customHeight="false" outlineLevel="0" collapsed="false">
      <c r="A36" s="6" t="s">
        <v>79</v>
      </c>
    </row>
    <row r="37" customFormat="false" ht="15" hidden="false" customHeight="false" outlineLevel="0" collapsed="false">
      <c r="A37" s="6" t="s">
        <v>80</v>
      </c>
    </row>
    <row r="38" customFormat="false" ht="15" hidden="false" customHeight="false" outlineLevel="0" collapsed="false">
      <c r="A38" s="6" t="s">
        <v>81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7" min="2" style="0" width="14"/>
  </cols>
  <sheetData>
    <row r="1" customFormat="false" ht="24.75" hidden="false" customHeight="true" outlineLevel="0" collapsed="false">
      <c r="A1" s="1" t="s">
        <v>82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83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</row>
    <row r="4" customFormat="false" ht="15" hidden="false" customHeight="false" outlineLevel="0" collapsed="false">
      <c r="A4" s="5" t="s">
        <v>48</v>
      </c>
      <c r="B4" s="5" t="n">
        <v>2026</v>
      </c>
      <c r="C4" s="5" t="n">
        <v>2027</v>
      </c>
      <c r="D4" s="5" t="n">
        <v>2028</v>
      </c>
      <c r="E4" s="5" t="n">
        <v>2029</v>
      </c>
      <c r="F4" s="5" t="n">
        <v>2030</v>
      </c>
      <c r="G4" s="5" t="n">
        <v>2031</v>
      </c>
    </row>
    <row r="5" customFormat="false" ht="15" hidden="false" customHeight="false" outlineLevel="0" collapsed="false">
      <c r="A5" s="6" t="s">
        <v>49</v>
      </c>
      <c r="B5" s="11" t="n">
        <f aca="false">Inputs!$B$5</f>
        <v>132000000</v>
      </c>
      <c r="C5" s="11" t="n">
        <f aca="false">B5*(1+Inputs!$B$13)</f>
        <v>138600000</v>
      </c>
      <c r="D5" s="11" t="n">
        <f aca="false">C5*(1+Inputs!$B$13)</f>
        <v>145530000</v>
      </c>
      <c r="E5" s="11" t="n">
        <f aca="false">D5*(1+Inputs!$B$13)</f>
        <v>152806500</v>
      </c>
      <c r="F5" s="11" t="n">
        <f aca="false">E5*(1+Inputs!$B$13)</f>
        <v>160446825</v>
      </c>
      <c r="G5" s="11" t="n">
        <f aca="false">F5*(1+Inputs!$B$13)</f>
        <v>168469166.25</v>
      </c>
    </row>
    <row r="6" customFormat="false" ht="15" hidden="false" customHeight="false" outlineLevel="0" collapsed="false">
      <c r="A6" s="6" t="s">
        <v>50</v>
      </c>
      <c r="B6" s="11" t="n">
        <f aca="false">Inputs!$B$6</f>
        <v>22460000</v>
      </c>
      <c r="C6" s="11" t="n">
        <f aca="false">C5*Inputs!$B$14</f>
        <v>24948000</v>
      </c>
      <c r="D6" s="11" t="n">
        <f aca="false">D5*Inputs!$B$14</f>
        <v>26195400</v>
      </c>
      <c r="E6" s="11" t="n">
        <f aca="false">E5*Inputs!$B$14</f>
        <v>27505170</v>
      </c>
      <c r="F6" s="11" t="n">
        <f aca="false">F5*Inputs!$B$14</f>
        <v>28880428.5</v>
      </c>
      <c r="G6" s="11" t="n">
        <f aca="false">G5*Inputs!$B$14</f>
        <v>30324449.925</v>
      </c>
    </row>
    <row r="7" customFormat="false" ht="15" hidden="false" customHeight="false" outlineLevel="0" collapsed="false">
      <c r="A7" s="6" t="s">
        <v>51</v>
      </c>
      <c r="B7" s="12" t="n">
        <f aca="false">B6/B5</f>
        <v>0.170151515151515</v>
      </c>
      <c r="C7" s="12" t="n">
        <f aca="false">C6/C5</f>
        <v>0.18</v>
      </c>
      <c r="D7" s="12" t="n">
        <f aca="false">D6/D5</f>
        <v>0.18</v>
      </c>
      <c r="E7" s="12" t="n">
        <f aca="false">E6/E5</f>
        <v>0.18</v>
      </c>
      <c r="F7" s="12" t="n">
        <f aca="false">F6/F5</f>
        <v>0.18</v>
      </c>
      <c r="G7" s="12" t="n">
        <f aca="false">G6/G5</f>
        <v>0.18</v>
      </c>
    </row>
    <row r="8" customFormat="false" ht="15" hidden="false" customHeight="false" outlineLevel="0" collapsed="false">
      <c r="A8" s="6" t="s">
        <v>52</v>
      </c>
      <c r="B8" s="11" t="n">
        <f aca="false">B5-B6</f>
        <v>109540000</v>
      </c>
      <c r="C8" s="11" t="n">
        <f aca="false">C5-C6</f>
        <v>113652000</v>
      </c>
      <c r="D8" s="11" t="n">
        <f aca="false">D5-D6</f>
        <v>119334600</v>
      </c>
      <c r="E8" s="11" t="n">
        <f aca="false">E5-E6</f>
        <v>125301330</v>
      </c>
      <c r="F8" s="11" t="n">
        <f aca="false">F5-F6</f>
        <v>131566396.5</v>
      </c>
      <c r="G8" s="11" t="n">
        <f aca="false">G5-G6</f>
        <v>138144716.325</v>
      </c>
    </row>
    <row r="9" customFormat="false" ht="15" hidden="false" customHeight="false" outlineLevel="0" collapsed="false">
      <c r="A9" s="6" t="s">
        <v>53</v>
      </c>
      <c r="B9" s="11" t="n">
        <f aca="false">Inputs!$B$7</f>
        <v>19890411</v>
      </c>
      <c r="C9" s="11" t="n">
        <f aca="false">C5*Inputs!$B$15/Inputs!$B$24</f>
        <v>20884931.5068493</v>
      </c>
      <c r="D9" s="11" t="n">
        <f aca="false">D5*Inputs!$B$15/Inputs!$B$24</f>
        <v>21929178.0821918</v>
      </c>
      <c r="E9" s="11" t="n">
        <f aca="false">E5*Inputs!$B$15/Inputs!$B$24</f>
        <v>23025636.9863014</v>
      </c>
      <c r="F9" s="11" t="n">
        <f aca="false">F5*Inputs!$B$15/Inputs!$B$24</f>
        <v>24176918.8356164</v>
      </c>
      <c r="G9" s="11" t="n">
        <f aca="false">G5*Inputs!$B$15/Inputs!$B$24</f>
        <v>25385764.7773973</v>
      </c>
    </row>
    <row r="10" customFormat="false" ht="15" hidden="false" customHeight="false" outlineLevel="0" collapsed="false">
      <c r="A10" s="6" t="s">
        <v>54</v>
      </c>
      <c r="B10" s="11" t="n">
        <f aca="false">Inputs!$B$8</f>
        <v>21007671</v>
      </c>
      <c r="C10" s="11" t="n">
        <f aca="false">C8*Inputs!$B$16/Inputs!$B$24</f>
        <v>21796273.9726027</v>
      </c>
      <c r="D10" s="11" t="n">
        <f aca="false">D8*Inputs!$B$16/Inputs!$B$24</f>
        <v>22886087.6712329</v>
      </c>
      <c r="E10" s="11" t="n">
        <f aca="false">E8*Inputs!$B$16/Inputs!$B$24</f>
        <v>24030392.0547945</v>
      </c>
      <c r="F10" s="11" t="n">
        <f aca="false">F8*Inputs!$B$16/Inputs!$B$24</f>
        <v>25231911.6575342</v>
      </c>
      <c r="G10" s="11" t="n">
        <f aca="false">G8*Inputs!$B$16/Inputs!$B$24</f>
        <v>26493507.240411</v>
      </c>
    </row>
    <row r="11" customFormat="false" ht="15" hidden="false" customHeight="false" outlineLevel="0" collapsed="false">
      <c r="A11" s="6" t="s">
        <v>55</v>
      </c>
      <c r="B11" s="11" t="n">
        <f aca="false">Inputs!$B$9</f>
        <v>13505096</v>
      </c>
      <c r="C11" s="11" t="n">
        <f aca="false">C8*Inputs!$B$17/Inputs!$B$24</f>
        <v>14011890.4109589</v>
      </c>
      <c r="D11" s="11" t="n">
        <f aca="false">D8*Inputs!$B$17/Inputs!$B$24</f>
        <v>14712484.9315069</v>
      </c>
      <c r="E11" s="11" t="n">
        <f aca="false">E8*Inputs!$B$17/Inputs!$B$24</f>
        <v>15448109.1780822</v>
      </c>
      <c r="F11" s="11" t="n">
        <f aca="false">F8*Inputs!$B$17/Inputs!$B$24</f>
        <v>16220514.6369863</v>
      </c>
      <c r="G11" s="11" t="n">
        <f aca="false">G8*Inputs!$B$17/Inputs!$B$24</f>
        <v>17031540.3688356</v>
      </c>
    </row>
    <row r="12" customFormat="false" ht="15" hidden="false" customHeight="false" outlineLevel="0" collapsed="false">
      <c r="A12" s="6" t="s">
        <v>56</v>
      </c>
      <c r="B12" s="11" t="n">
        <f aca="false">B9+B10-B11</f>
        <v>27392986</v>
      </c>
      <c r="C12" s="11" t="n">
        <f aca="false">C9+C10-C11</f>
        <v>28669315.0684932</v>
      </c>
      <c r="D12" s="11" t="n">
        <f aca="false">D9+D10-D11</f>
        <v>30102780.8219178</v>
      </c>
      <c r="E12" s="11" t="n">
        <f aca="false">E9+E10-E11</f>
        <v>31607919.8630137</v>
      </c>
      <c r="F12" s="11" t="n">
        <f aca="false">F9+F10-F11</f>
        <v>33188315.8561644</v>
      </c>
      <c r="G12" s="11" t="n">
        <f aca="false">G9+G10-G11</f>
        <v>34847731.6489726</v>
      </c>
    </row>
    <row r="13" customFormat="false" ht="15" hidden="false" customHeight="false" outlineLevel="0" collapsed="false">
      <c r="A13" s="6" t="s">
        <v>57</v>
      </c>
      <c r="B13" s="11"/>
      <c r="C13" s="11" t="n">
        <f aca="false">C12-B12</f>
        <v>1276329.06849315</v>
      </c>
      <c r="D13" s="11" t="n">
        <f aca="false">D12-C12</f>
        <v>1433465.75342466</v>
      </c>
      <c r="E13" s="11" t="n">
        <f aca="false">E12-D12</f>
        <v>1505139.04109589</v>
      </c>
      <c r="F13" s="11" t="n">
        <f aca="false">F12-E12</f>
        <v>1580395.99315068</v>
      </c>
      <c r="G13" s="11" t="n">
        <f aca="false">G12-F12</f>
        <v>1659415.79280822</v>
      </c>
    </row>
    <row r="14" customFormat="false" ht="15" hidden="false" customHeight="false" outlineLevel="0" collapsed="false">
      <c r="A14" s="6" t="s">
        <v>58</v>
      </c>
      <c r="B14" s="11"/>
      <c r="C14" s="11" t="n">
        <f aca="false">B17</f>
        <v>51129600</v>
      </c>
      <c r="D14" s="11" t="n">
        <f aca="false">C17</f>
        <v>54662232</v>
      </c>
      <c r="E14" s="11" t="n">
        <f aca="false">D17</f>
        <v>58293403.44</v>
      </c>
      <c r="F14" s="11" t="n">
        <f aca="false">E17</f>
        <v>62034288.6648</v>
      </c>
      <c r="G14" s="11" t="n">
        <f aca="false">F17</f>
        <v>65896120.946616</v>
      </c>
    </row>
    <row r="15" customFormat="false" ht="15" hidden="false" customHeight="false" outlineLevel="0" collapsed="false">
      <c r="A15" s="6" t="s">
        <v>59</v>
      </c>
      <c r="B15" s="11"/>
      <c r="C15" s="11" t="n">
        <f aca="false">C5*Inputs!$B$18</f>
        <v>7623000</v>
      </c>
      <c r="D15" s="11" t="n">
        <f aca="false">D5*Inputs!$B$18</f>
        <v>8004150</v>
      </c>
      <c r="E15" s="11" t="n">
        <f aca="false">E5*Inputs!$B$18</f>
        <v>8404357.5</v>
      </c>
      <c r="F15" s="11" t="n">
        <f aca="false">F5*Inputs!$B$18</f>
        <v>8824575.375</v>
      </c>
      <c r="G15" s="11" t="n">
        <f aca="false">G5*Inputs!$B$18</f>
        <v>9265804.14375</v>
      </c>
    </row>
    <row r="16" customFormat="false" ht="15" hidden="false" customHeight="false" outlineLevel="0" collapsed="false">
      <c r="A16" s="6" t="s">
        <v>60</v>
      </c>
      <c r="B16" s="11"/>
      <c r="C16" s="11" t="n">
        <f aca="false">C14*Inputs!$B$19</f>
        <v>4090368</v>
      </c>
      <c r="D16" s="11" t="n">
        <f aca="false">D14*Inputs!$B$19</f>
        <v>4372978.56</v>
      </c>
      <c r="E16" s="11" t="n">
        <f aca="false">E14*Inputs!$B$19</f>
        <v>4663472.2752</v>
      </c>
      <c r="F16" s="11" t="n">
        <f aca="false">F14*Inputs!$B$19</f>
        <v>4962743.093184</v>
      </c>
      <c r="G16" s="11" t="n">
        <f aca="false">G14*Inputs!$B$19</f>
        <v>5271689.67572928</v>
      </c>
    </row>
    <row r="17" customFormat="false" ht="15" hidden="false" customHeight="false" outlineLevel="0" collapsed="false">
      <c r="A17" s="6" t="s">
        <v>61</v>
      </c>
      <c r="B17" s="11" t="n">
        <f aca="false">Inputs!$B$10</f>
        <v>51129600</v>
      </c>
      <c r="C17" s="11" t="n">
        <f aca="false">C14+C15-C16</f>
        <v>54662232</v>
      </c>
      <c r="D17" s="11" t="n">
        <f aca="false">D14+D15-D16</f>
        <v>58293403.44</v>
      </c>
      <c r="E17" s="11" t="n">
        <f aca="false">E14+E15-E16</f>
        <v>62034288.6648</v>
      </c>
      <c r="F17" s="11" t="n">
        <f aca="false">F14+F15-F16</f>
        <v>65896120.946616</v>
      </c>
      <c r="G17" s="11" t="n">
        <f aca="false">G14+G15-G16</f>
        <v>69890235.4146367</v>
      </c>
    </row>
    <row r="18" customFormat="false" ht="15" hidden="false" customHeight="false" outlineLevel="0" collapsed="false">
      <c r="A18" s="6" t="s">
        <v>62</v>
      </c>
      <c r="B18" s="11"/>
      <c r="C18" s="11" t="n">
        <f aca="false">C6-C16</f>
        <v>20857632</v>
      </c>
      <c r="D18" s="11" t="n">
        <f aca="false">D6-D16</f>
        <v>21822421.44</v>
      </c>
      <c r="E18" s="11" t="n">
        <f aca="false">E6-E16</f>
        <v>22841697.7248</v>
      </c>
      <c r="F18" s="11" t="n">
        <f aca="false">F6-F16</f>
        <v>23917685.406816</v>
      </c>
      <c r="G18" s="11" t="n">
        <f aca="false">G6-G16</f>
        <v>25052760.2492707</v>
      </c>
    </row>
    <row r="19" customFormat="false" ht="15" hidden="false" customHeight="false" outlineLevel="0" collapsed="false">
      <c r="A19" s="6" t="s">
        <v>63</v>
      </c>
      <c r="B19" s="11"/>
      <c r="C19" s="11" t="n">
        <f aca="false">C18*Inputs!$B$20</f>
        <v>5214408</v>
      </c>
      <c r="D19" s="11" t="n">
        <f aca="false">D18*Inputs!$B$20</f>
        <v>5455605.36</v>
      </c>
      <c r="E19" s="11" t="n">
        <f aca="false">E18*Inputs!$B$20</f>
        <v>5710424.4312</v>
      </c>
      <c r="F19" s="11" t="n">
        <f aca="false">F18*Inputs!$B$20</f>
        <v>5979421.351704</v>
      </c>
      <c r="G19" s="11" t="n">
        <f aca="false">G18*Inputs!$B$20</f>
        <v>6263190.06231768</v>
      </c>
    </row>
    <row r="20" customFormat="false" ht="15" hidden="false" customHeight="false" outlineLevel="0" collapsed="false">
      <c r="A20" s="6" t="s">
        <v>64</v>
      </c>
      <c r="B20" s="11"/>
      <c r="C20" s="11" t="n">
        <f aca="false">C18-C19+C16-C15-C13</f>
        <v>10834262.9315068</v>
      </c>
      <c r="D20" s="11" t="n">
        <f aca="false">D18-D19+D16-D15-D13</f>
        <v>11302178.8865753</v>
      </c>
      <c r="E20" s="11" t="n">
        <f aca="false">E18-E19+E16-E15-E13</f>
        <v>11885249.0277041</v>
      </c>
      <c r="F20" s="11" t="n">
        <f aca="false">F18-F19+F16-F15-F13</f>
        <v>12496035.7801453</v>
      </c>
      <c r="G20" s="11" t="n">
        <f aca="false">G18-G19+G16-G15-G13</f>
        <v>13136039.9261241</v>
      </c>
    </row>
    <row r="21" customFormat="false" ht="15" hidden="false" customHeight="false" outlineLevel="0" collapsed="false">
      <c r="A21" s="6" t="s">
        <v>65</v>
      </c>
      <c r="B21" s="11"/>
      <c r="C21" s="11" t="n">
        <f aca="false">B24*Inputs!$B$21</f>
        <v>1835393</v>
      </c>
      <c r="D21" s="11" t="n">
        <f aca="false">C24*Inputs!$B$21</f>
        <v>1835393</v>
      </c>
      <c r="E21" s="11" t="n">
        <f aca="false">D24*Inputs!$B$21</f>
        <v>1835393</v>
      </c>
      <c r="F21" s="11" t="n">
        <f aca="false">E24*Inputs!$B$21</f>
        <v>1835393</v>
      </c>
      <c r="G21" s="11" t="n">
        <f aca="false">F24*Inputs!$B$21</f>
        <v>1835393</v>
      </c>
    </row>
    <row r="22" customFormat="false" ht="15" hidden="false" customHeight="false" outlineLevel="0" collapsed="false">
      <c r="A22" s="6" t="s">
        <v>66</v>
      </c>
      <c r="B22" s="11"/>
      <c r="C22" s="11" t="n">
        <f aca="false">C21*(1-Inputs!$B$20)</f>
        <v>1376544.75</v>
      </c>
      <c r="D22" s="11" t="n">
        <f aca="false">D21*(1-Inputs!$B$20)</f>
        <v>1376544.75</v>
      </c>
      <c r="E22" s="11" t="n">
        <f aca="false">E21*(1-Inputs!$B$20)</f>
        <v>1376544.75</v>
      </c>
      <c r="F22" s="11" t="n">
        <f aca="false">F21*(1-Inputs!$B$20)</f>
        <v>1376544.75</v>
      </c>
      <c r="G22" s="11" t="n">
        <f aca="false">G21*(1-Inputs!$B$20)</f>
        <v>1376544.75</v>
      </c>
    </row>
    <row r="23" customFormat="false" ht="15" hidden="false" customHeight="false" outlineLevel="0" collapsed="false">
      <c r="A23" s="6" t="s">
        <v>67</v>
      </c>
      <c r="B23" s="11" t="n">
        <f aca="false">Inputs!$B$11</f>
        <v>5000000</v>
      </c>
      <c r="C23" s="11" t="n">
        <f aca="false">B23+C20-C22</f>
        <v>14457718.1815068</v>
      </c>
      <c r="D23" s="11" t="n">
        <f aca="false">C23+D20-D22</f>
        <v>24383352.3180822</v>
      </c>
      <c r="E23" s="11" t="n">
        <f aca="false">D23+E20-E22</f>
        <v>34892056.5957863</v>
      </c>
      <c r="F23" s="11" t="n">
        <f aca="false">E23+F20-F22</f>
        <v>46011547.6259316</v>
      </c>
      <c r="G23" s="11" t="n">
        <f aca="false">F23+G20-G22</f>
        <v>57771042.8020557</v>
      </c>
    </row>
    <row r="24" customFormat="false" ht="15" hidden="false" customHeight="false" outlineLevel="0" collapsed="false">
      <c r="A24" s="6" t="s">
        <v>68</v>
      </c>
      <c r="B24" s="11" t="n">
        <f aca="false">Inputs!$B$12</f>
        <v>26219900</v>
      </c>
      <c r="C24" s="11" t="n">
        <f aca="false">B24</f>
        <v>26219900</v>
      </c>
      <c r="D24" s="11" t="n">
        <f aca="false">C24</f>
        <v>26219900</v>
      </c>
      <c r="E24" s="11" t="n">
        <f aca="false">D24</f>
        <v>26219900</v>
      </c>
      <c r="F24" s="11" t="n">
        <f aca="false">E24</f>
        <v>26219900</v>
      </c>
      <c r="G24" s="11" t="n">
        <f aca="false">F24</f>
        <v>26219900</v>
      </c>
    </row>
    <row r="25" customFormat="false" ht="15" hidden="false" customHeight="false" outlineLevel="0" collapsed="false">
      <c r="A25" s="6" t="s">
        <v>69</v>
      </c>
      <c r="B25" s="11" t="n">
        <f aca="false">B24-B23</f>
        <v>21219900</v>
      </c>
      <c r="C25" s="11" t="n">
        <f aca="false">C24-C23</f>
        <v>11762181.8184932</v>
      </c>
      <c r="D25" s="11" t="n">
        <f aca="false">D24-D23</f>
        <v>1836547.68191781</v>
      </c>
      <c r="E25" s="11" t="n">
        <f aca="false">E24-E23</f>
        <v>-8672156.5957863</v>
      </c>
      <c r="F25" s="11" t="n">
        <f aca="false">F24-F23</f>
        <v>-19791647.6259316</v>
      </c>
      <c r="G25" s="11" t="n">
        <f aca="false">G24-G23</f>
        <v>-31551142.8020557</v>
      </c>
    </row>
    <row r="26" customFormat="false" ht="15" hidden="false" customHeight="false" outlineLevel="0" collapsed="false">
      <c r="A26" s="6" t="s">
        <v>70</v>
      </c>
      <c r="B26" s="13" t="n">
        <v>0</v>
      </c>
      <c r="C26" s="13" t="n">
        <f aca="false">B26+1</f>
        <v>1</v>
      </c>
      <c r="D26" s="13" t="n">
        <f aca="false">C26+1</f>
        <v>2</v>
      </c>
      <c r="E26" s="13" t="n">
        <f aca="false">D26+1</f>
        <v>3</v>
      </c>
      <c r="F26" s="13" t="n">
        <f aca="false">E26+1</f>
        <v>4</v>
      </c>
      <c r="G26" s="13" t="n">
        <f aca="false">F26+1</f>
        <v>5</v>
      </c>
    </row>
    <row r="27" customFormat="false" ht="15" hidden="false" customHeight="false" outlineLevel="0" collapsed="false">
      <c r="A27" s="6" t="s">
        <v>71</v>
      </c>
      <c r="B27" s="14"/>
      <c r="C27" s="15" t="n">
        <f aca="false">1/(1+Inputs!$B$22)^C26</f>
        <v>0.909090909090909</v>
      </c>
      <c r="D27" s="15" t="n">
        <f aca="false">1/(1+Inputs!$B$22)^D26</f>
        <v>0.826446280991735</v>
      </c>
      <c r="E27" s="15" t="n">
        <f aca="false">1/(1+Inputs!$B$22)^E26</f>
        <v>0.751314800901578</v>
      </c>
      <c r="F27" s="15" t="n">
        <f aca="false">1/(1+Inputs!$B$22)^F26</f>
        <v>0.683013455365071</v>
      </c>
      <c r="G27" s="15" t="n">
        <f aca="false">1/(1+Inputs!$B$22)^G26</f>
        <v>0.620921323059155</v>
      </c>
    </row>
    <row r="28" customFormat="false" ht="15" hidden="false" customHeight="false" outlineLevel="0" collapsed="false">
      <c r="A28" s="6" t="s">
        <v>72</v>
      </c>
      <c r="B28" s="16"/>
      <c r="C28" s="11" t="n">
        <f aca="false">C20*C27</f>
        <v>9849329.9377335</v>
      </c>
      <c r="D28" s="11" t="n">
        <f aca="false">D20*D27</f>
        <v>9340643.70791351</v>
      </c>
      <c r="E28" s="11" t="n">
        <f aca="false">E20*E27</f>
        <v>8929563.50691518</v>
      </c>
      <c r="F28" s="11" t="n">
        <f aca="false">F20*F27</f>
        <v>8534960.57656261</v>
      </c>
      <c r="G28" s="11" t="n">
        <f aca="false">G20*G27</f>
        <v>8156447.29068686</v>
      </c>
    </row>
    <row r="30" customFormat="false" ht="15" hidden="false" customHeight="false" outlineLevel="0" collapsed="false">
      <c r="A30" s="6" t="s">
        <v>73</v>
      </c>
      <c r="B30" s="11" t="n">
        <f aca="false">G20*(1+Inputs!$B$23)/(Inputs!$B$22-Inputs!$B$23)</f>
        <v>179525878.990363</v>
      </c>
    </row>
    <row r="31" customFormat="false" ht="15" hidden="false" customHeight="false" outlineLevel="0" collapsed="false">
      <c r="A31" s="6" t="s">
        <v>74</v>
      </c>
      <c r="B31" s="11" t="n">
        <f aca="false">B30*G27</f>
        <v>111471446.306054</v>
      </c>
    </row>
    <row r="32" customFormat="false" ht="15" hidden="false" customHeight="false" outlineLevel="0" collapsed="false">
      <c r="A32" s="6" t="s">
        <v>75</v>
      </c>
      <c r="B32" s="11" t="n">
        <f aca="false">SUM(C28:G28)+B31</f>
        <v>156282391.325865</v>
      </c>
    </row>
    <row r="33" customFormat="false" ht="15" hidden="false" customHeight="false" outlineLevel="0" collapsed="false">
      <c r="A33" s="6" t="s">
        <v>76</v>
      </c>
      <c r="B33" s="11" t="n">
        <f aca="false">B25</f>
        <v>21219900</v>
      </c>
    </row>
    <row r="34" customFormat="false" ht="15" hidden="false" customHeight="false" outlineLevel="0" collapsed="false">
      <c r="A34" s="6" t="s">
        <v>77</v>
      </c>
      <c r="B34" s="11" t="n">
        <f aca="false">B32-B33</f>
        <v>135062491.325865</v>
      </c>
    </row>
    <row r="35" customFormat="false" ht="15" hidden="false" customHeight="false" outlineLevel="0" collapsed="false">
      <c r="A35" s="6" t="s">
        <v>78</v>
      </c>
      <c r="B35" s="12" t="n">
        <f aca="false">B31/B32</f>
        <v>0.713269392414299</v>
      </c>
    </row>
    <row r="36" customFormat="false" ht="15" hidden="false" customHeight="false" outlineLevel="0" collapsed="false">
      <c r="A36" s="6" t="s">
        <v>79</v>
      </c>
      <c r="B36" s="11" t="n">
        <f aca="false">MAX(ABS(C14+C15-C16-C17),ABS(D14+D15-D16-D17),ABS(E14+E15-E16-E17),ABS(F14+F15-F16-F17),ABS(G14+G15-G16-G17))</f>
        <v>0</v>
      </c>
    </row>
    <row r="37" customFormat="false" ht="15" hidden="false" customHeight="false" outlineLevel="0" collapsed="false">
      <c r="A37" s="6" t="s">
        <v>80</v>
      </c>
      <c r="B37" s="11" t="n">
        <f aca="false">MAX(ABS(C23-B23-C20+C22),ABS(D23-C23-D20+D22),ABS(E23-D23-E20+E22),ABS(F23-E23-F20+F22),ABS(G23-F23-G20+G22))</f>
        <v>0</v>
      </c>
    </row>
    <row r="38" customFormat="false" ht="15" hidden="false" customHeight="false" outlineLevel="0" collapsed="false">
      <c r="A38" s="6" t="s">
        <v>81</v>
      </c>
      <c r="B38" s="11" t="str">
        <f aca="false">IF(Inputs!$B$23&lt;Inputs!$B$22,"PASS","FAIL")</f>
        <v>PASS</v>
      </c>
    </row>
    <row r="40" customFormat="false" ht="15" hidden="false" customHeight="false" outlineLevel="0" collapsed="false">
      <c r="A40" s="6" t="s">
        <v>84</v>
      </c>
      <c r="B40" s="6" t="s">
        <v>85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2026-09-24T20:40:43Z</dcterms:created>
  <dc:creator>openpyxl</dc:creator>
  <dc:description/>
  <dc:language>en-US</dc:language>
  <cp:lastModifiedBy/>
  <dcterms:modified xsi:type="dcterms:W3CDTF">2026-09-24T20:40:43Z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