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0.xml.rels" ContentType="application/vnd.openxmlformats-package.relationships+xml"/>
  <Override PartName="/xl/worksheets/_rels/sheet4.xml.rels" ContentType="application/vnd.openxmlformats-package.relationships+xml"/>
  <Override PartName="/xl/worksheets/_rels/sheet9.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Progress" sheetId="2" state="visible" r:id="rId4"/>
    <sheet name="Company bid readiness" sheetId="3" state="visible" r:id="rId5"/>
    <sheet name="Proposal readiness" sheetId="4" state="visible" r:id="rId6"/>
    <sheet name="Export and content" sheetId="5" state="visible" r:id="rId7"/>
    <sheet name="Personal readiness" sheetId="6" state="visible" r:id="rId8"/>
    <sheet name="Job families" sheetId="7" state="visible" r:id="rId9"/>
    <sheet name="Where the work is published" sheetId="8" state="visible" r:id="rId10"/>
    <sheet name="Interview questions" sheetId="9" state="visible" r:id="rId11"/>
    <sheet name="Opportunity tracker" sheetId="10" state="visible" r:id="rId12"/>
    <sheet name="Checks" sheetId="11" state="visible" r:id="rId13"/>
  </sheets>
  <definedNames>
    <definedName function="false" hidden="true" localSheetId="2" name="_xlnm._FilterDatabase" vbProcedure="false">'Company bid readiness'!$A$4:$E$29</definedName>
    <definedName function="false" hidden="true" localSheetId="4" name="_xlnm._FilterDatabase" vbProcedure="false">'Export and content'!$A$4:$E$25</definedName>
    <definedName function="false" hidden="true" localSheetId="8" name="_xlnm._FilterDatabase" vbProcedure="false">'Interview questions'!$A$4:$D$26</definedName>
    <definedName function="false" hidden="true" localSheetId="9" name="_xlnm._FilterDatabase" vbProcedure="false">'Opportunity tracker'!$A$4:$K$34</definedName>
    <definedName function="false" hidden="true" localSheetId="5" name="_xlnm._FilterDatabase" vbProcedure="false">'Personal readiness'!$A$4:$E$30</definedName>
    <definedName function="false" hidden="true" localSheetId="3" name="_xlnm._FilterDatabase" vbProcedure="false">'Proposal readiness'!$A$4:$E$30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<sst xmlns="http://schemas.openxmlformats.org/spreadsheetml/2006/main" count="546" uniqueCount="381">
  <si>
    <t xml:space="preserve">Readiness, Interview and Opportunity Tracker</t>
  </si>
  <si>
    <t xml:space="preserve">Companion workbook 4 — Breaking Into European Defence Procurement, Julian R. Sterling</t>
  </si>
  <si>
    <t xml:space="preserve">Appendix C says checklists do not win anything on their own; what they do is stop the avoidable losses — the missing declaration, the expired registration, the clearance nobody started. This workbook is those checklists as working documents, with a status against every line, plus the two trackers the book implies and does not supply.
Eight sheets.
Progress — everything on one page, with a completion percentage and a count of the items marked as a problem. The problems count is the number to watch.
Company bid readiness — Appendix C's first checklist. The administrative and evidential base that has to exist before an organisation can respond credibly to anything.
Proposal readiness — the second checklist, for an EDF or EDIP submission.
Export and content readiness — the third, which protects two different things: your licence to trade and your eligibility for European funding. The arithmetic behind it is in companion workbook two.
Personal readiness — the fourth, which is about you, and the six-month plan from Chapter 13 with a date against each month.
Job families — the twelve families of Chapter 11, with what each is anchored to, what feeds it, and the published pay data with its caveat attached. Score them against yourself and the shortlist writes itself.
Where the work is published — Appendix B as a registration tracker. Every route has a channel, each with its own registration, and the registrations are the thing that has to exist before the call you want, not after it.
Interview questions — Appendix D's questions by job family, with space for your answer and the trap the book names for each.
Opportunity tracker — one row per call or tender, with the fields that decide whether you can bid at all: whose money, which regime, which portal, the eligibility tests, and the dates.
Mark an item not applicable rather than deleting it. The record of what you decided not to do is the part that turns out to matter.</t>
  </si>
  <si>
    <t xml:space="preserve">Revised 24 September 2026. Two changes. The interview sheet now carries all twenty-five questions of Appendix D, each with the trap in the book's own words; the first version had twenty-two, and sixteen of its traps were paraphrases the book does not print. And the workbook now ends, like the other three, on a checks sheet: thirteen lines on completeness and coherence, closing ALL OK.</t>
  </si>
  <si>
    <t xml:space="preserve">Progress</t>
  </si>
  <si>
    <t xml:space="preserve">Everything in this workbook on one page.</t>
  </si>
  <si>
    <t xml:space="preserve">Checklist</t>
  </si>
  <si>
    <t xml:space="preserve">Items</t>
  </si>
  <si>
    <t xml:space="preserve">Done or n/a</t>
  </si>
  <si>
    <t xml:space="preserve">Problems</t>
  </si>
  <si>
    <t xml:space="preserve">Complete</t>
  </si>
  <si>
    <t xml:space="preserve">The order to work in</t>
  </si>
  <si>
    <t xml:space="preserve">Appendix C.1 — Company bid readiness</t>
  </si>
  <si>
    <t xml:space="preserve">Start with Personal readiness, and specifically with its first section. Nationality, the clearance sequence and mobility constraints can settle the question before any of the rest is worth doing, and they take an afternoon to establish honestly.
Then Job families, because Chapter 13's first month asks for two families and one country of focus, and every later decision — which portals, which employers, which artefact, which interview questions — follows from that choice.
Then Where the work is published, because the registrations have lead times and cost nothing. A Participant Identification Code and a TED alert are half an hour. An NCAGE code is a form. A Declaration of Eligibility is issued by your government on its own timetable, which is precisely why it should be started before there is an opportunity to attach it to.
Then the artefact, which is the third month of the plan and the highest-return item in the workbook. Then the interview answers, which are the sixth month.
For a firm rather than an individual, the order is different: Company bid readiness first, then Export and content, then Proposal readiness when a specific call is in view. Chapter 1's Practical Example is the argument for that order — the company that started the administrative groundwork a year earlier bids in both calls, and the one that did not bids in neither.
Watch the problems count rather than the completion percentage. A checklist that is ninety-five per cent complete with a defective ownership declaration in it is a proposal that will be rejected; one that is sixty per cent complete with nothing flagged is a plan in progress.
And the companion workbooks carry the arithmetic these lists refer to: the money and the instruments, the 35 per cent content test, and the proposal economics and scoring. The four are meant to be used together.</t>
  </si>
  <si>
    <t xml:space="preserve">Appendix C.2 — Proposal readiness</t>
  </si>
  <si>
    <t xml:space="preserve">Appendix C.3 — Export and content</t>
  </si>
  <si>
    <t xml:space="preserve">Appendix C.4 — Personal readiness</t>
  </si>
  <si>
    <t xml:space="preserve">Appendix B — registrations</t>
  </si>
  <si>
    <t xml:space="preserve">—</t>
  </si>
  <si>
    <t xml:space="preserve">Appendix D — interview questions</t>
  </si>
  <si>
    <t xml:space="preserve">Total items</t>
  </si>
  <si>
    <t xml:space="preserve">Total done or not applicable</t>
  </si>
  <si>
    <t xml:space="preserve">Total marked as a problem</t>
  </si>
  <si>
    <t xml:space="preserve">Overall complete</t>
  </si>
  <si>
    <t xml:space="preserve">The pipeline</t>
  </si>
  <si>
    <t xml:space="preserve">Opportunities tracked</t>
  </si>
  <si>
    <t xml:space="preserve">Eligibility still to establish</t>
  </si>
  <si>
    <t xml:space="preserve">Closing within thirty days</t>
  </si>
  <si>
    <t xml:space="preserve">Bid rate on decided opportunities</t>
  </si>
  <si>
    <t xml:space="preserve">The families you chose</t>
  </si>
  <si>
    <t xml:space="preserve">Families scored</t>
  </si>
  <si>
    <t xml:space="preserve">Your first family</t>
  </si>
  <si>
    <t xml:space="preserve">Appendix C, checklist 1 — company bid readiness</t>
  </si>
  <si>
    <t xml:space="preserve">The administrative and evidential base that has to exist before you can respond credibly to anything.</t>
  </si>
  <si>
    <t xml:space="preserve">Item</t>
  </si>
  <si>
    <t xml:space="preserve">Status</t>
  </si>
  <si>
    <t xml:space="preserve">Date</t>
  </si>
  <si>
    <t xml:space="preserve">Owner</t>
  </si>
  <si>
    <t xml:space="preserve">Note</t>
  </si>
  <si>
    <t xml:space="preserve">On this checklist</t>
  </si>
  <si>
    <t xml:space="preserve">Registrations and codes</t>
  </si>
  <si>
    <t xml:space="preserve">Sixteen items, and none of them can be produced in the fortnight after a call opens. That is the entire point of the list.
Chapter 1's Practical Example is this checklist stated as a story. A twenty-person sensor manufacturer with excellent technology, no facility clearance, no portal registrations and no consortium partners decides in the spring to pursue European funding. Its first realistic bid is not the call opening that autumn; it is the one after. The company that started the administrative groundwork a year earlier bids in both.
Two items have long lead times and should be started first regardless of what else is outstanding.
The facility clearance, because Chapter 6 describes the sequencing trap plainly: a Personnel Security Clearance requires an employer holding a Facility Security Clearance, so the two cannot be run in parallel from a standing start. Getting the variant right matters too — without storage, with storage, or with storage and classified communications are three different authorisations with three different timelines.
The NCAGE code, because it is the prerequisite for both NATO routes and it is free, quick and entirely administrative. There is no reason for any firm with export ambitions not to hold one.
The last item is the only one that is not paperwork, and it is the one that protects the others. A written bid/no-bid rule with one named person entitled to say no is what stops a bid function being consumed by unwinnable pursuits. Chapter 11 names the failure mode precisely: the bidder who cannot say no, and a full pipeline of unwinnable pursuits that destroys a capture function faster than any single loss.</t>
  </si>
  <si>
    <t xml:space="preserve">NCAGE code obtained from the national codification bureau — the prerequisite for NSPA and NCIA registration</t>
  </si>
  <si>
    <t xml:space="preserve">not started</t>
  </si>
  <si>
    <t xml:space="preserve">EU Participant Identification Code registered</t>
  </si>
  <si>
    <t xml:space="preserve">TED and eForms alerts configured against your CPV codes and countries</t>
  </si>
  <si>
    <t xml:space="preserve">NSPA Source File registration complete and EBID access working</t>
  </si>
  <si>
    <t xml:space="preserve">NCIA Neo account live</t>
  </si>
  <si>
    <t xml:space="preserve">A Basic Ordering Agreement or Not-for-Profit Framework agreement in place</t>
  </si>
  <si>
    <t xml:space="preserve">Security</t>
  </si>
  <si>
    <t xml:space="preserve">Facility Security Clearance held or formally applied for, in the correct variant: without storage, with storage, or with storage and classified communications</t>
  </si>
  <si>
    <t xml:space="preserve">Facility security officer or chief security officer named in writing, with the time and authority to do the job</t>
  </si>
  <si>
    <t xml:space="preserve">Enough individuals holding Personnel Security Clearances at the right level to read the classified annexes you intend to bid against</t>
  </si>
  <si>
    <t xml:space="preserve">Certification and control</t>
  </si>
  <si>
    <t xml:space="preserve">Quality and security certification current: ISO 9001, EN 9100, and ISO 27001 or a NIS2-aligned equivalent</t>
  </si>
  <si>
    <t xml:space="preserve">Ownership and control fully mapped — shareholders, ultimate beneficial owners, board composition, and any non-associated third-country control link</t>
  </si>
  <si>
    <t xml:space="preserve">Export-control function established: an empowered official or national equivalent appointed, and every product classified against the relevant list</t>
  </si>
  <si>
    <t xml:space="preserve">Evidence a buyer will ask for</t>
  </si>
  <si>
    <t xml:space="preserve">Economic and financial standing evidence ready: audited accounts, turnover history, insurance certificates and bank references, in the format selection requires</t>
  </si>
  <si>
    <t xml:space="preserve">Security-of-supply evidence prepared: stock policy, qualified second sources, surge capacity and a defensible statement about critical raw material dependency</t>
  </si>
  <si>
    <t xml:space="preserve">Past-performance library maintained: reference sheets, anonymised case studies and current CVs for the people you actually intend to name</t>
  </si>
  <si>
    <t xml:space="preserve">Discipline</t>
  </si>
  <si>
    <t xml:space="preserve">A written bid/no-bid rule, and one named person entitled to say no</t>
  </si>
  <si>
    <t xml:space="preserve">Done or not applicable</t>
  </si>
  <si>
    <t xml:space="preserve">Marked as a problem</t>
  </si>
  <si>
    <t xml:space="preserve">Appendix C, checklist 2 — EDF and EDIP proposal readiness</t>
  </si>
  <si>
    <t xml:space="preserve">A proposal fails for a small number of well-documented reasons. These are them.</t>
  </si>
  <si>
    <t xml:space="preserve">Fit and consortium</t>
  </si>
  <si>
    <t xml:space="preserve">Nineteen items, of which four decide eligibility and can end the proposal on their own.
The ownership and control declaration is the one Chapter 9 calls the declaration nobody reads carefully, and it reaches through the whole structure — beneficiaries, affiliated entities and subcontractors alike. A firm with a foreign parent, a foreign investor holding veto rights, or a foreign-domiciled holding company needs to resolve it early, with legal advice, and ideally with the national authority that would have to approve any guarantee. It is not a form to be completed in the final week.
The Member State commitment on development actions is the second, and Chapter 2 puts the consequence sharply: a brilliant development proposal with no government behind it is not a weak proposal, it is an ineligible one. It has to be secured through early dialogue with a national procurement agency, months before submission.
The co-financing gap is the third, and companion workbook three turns it into cash. Twenty per cent on prototyping means the consortium finds the other eighty.
The bonus arithmetic is the fourth and the subtlest. Chapter 9 lists among its rejection causes a consortium with no real cross-border SME content when a bonus was assumed in the budget. A bonus assumed and not earned is a hole in the financing plan discovered after award, which is the worst possible time.
The two timing items at the end of the third section are worth defending as though they were technical requirements. Eight to twelve weeks of drafting, and a forty-eight hour buffer nobody is allowed to spend. Every administrative rejection cause in Chapter 9 — the Part A and Part B mismatch, the missing declaration, the submission error — is a consequence of spending that buffer.</t>
  </si>
  <si>
    <t xml:space="preserve">The topic text read in full, and an honest judgement made that your capability fits it</t>
  </si>
  <si>
    <t xml:space="preserve">Consortium composition satisfies the rule of at least three independent legal entities in at least three different Member States or associated countries</t>
  </si>
  <si>
    <t xml:space="preserve">Positioning work begun six to twelve months before publication, through project relationships, Info Days, brokerage events, national clusters or a National Focal Point</t>
  </si>
  <si>
    <t xml:space="preserve">Your role decided and agreed in writing — coordinator, partner, affiliated entity or subcontractor</t>
  </si>
  <si>
    <t xml:space="preserve">Eligibility</t>
  </si>
  <si>
    <t xml:space="preserve">Ownership-control declarations collected from every beneficiary, affiliated entity and subcontractor, and checked rather than filed</t>
  </si>
  <si>
    <t xml:space="preserve">Executive management structures located in the EU or an associated country</t>
  </si>
  <si>
    <t xml:space="preserve">Any third-country control covered by a Member State-approved guarantee</t>
  </si>
  <si>
    <t xml:space="preserve">For development actions, a Member State commitment to procure or own the result secured</t>
  </si>
  <si>
    <t xml:space="preserve">The co-financing gap funded — EU support reaches a maximum of 20 per cent on system prototyping</t>
  </si>
  <si>
    <t xml:space="preserve">The submission itself</t>
  </si>
  <si>
    <t xml:space="preserve">Bonus arithmetic verified against the real consortium, not the intended one</t>
  </si>
  <si>
    <t xml:space="preserve">Part A and Part B reconciled line by line — budgets, partner names, work package titles</t>
  </si>
  <si>
    <t xml:space="preserve">The page limit respected, because pages beyond the limit are disregarded</t>
  </si>
  <si>
    <t xml:space="preserve">Award criteria weightings and individual pass thresholds extracted and used as the drafting skeleton</t>
  </si>
  <si>
    <t xml:space="preserve">A realistic drafting window of eight to twelve weeks</t>
  </si>
  <si>
    <t xml:space="preserve">A forty-eight hour submission buffer that nobody is allowed to spend</t>
  </si>
  <si>
    <t xml:space="preserve">Intellectual property and obligations</t>
  </si>
  <si>
    <t xml:space="preserve">Background intellectual property declared before submission</t>
  </si>
  <si>
    <t xml:space="preserve">Foreground access rights settled in the consortium agreement</t>
  </si>
  <si>
    <t xml:space="preserve">Publication of results controlled</t>
  </si>
  <si>
    <t xml:space="preserve">Grant obligations understood by the finance team: audit exposure, timesheets, indirect-cost methodology, and the risk of cost recovery years later</t>
  </si>
  <si>
    <t xml:space="preserve">Appendix C, checklist 3 — export-control and content-origin readiness</t>
  </si>
  <si>
    <t xml:space="preserve">This list protects two different things: your licence to trade, and your eligibility for EU funding.</t>
  </si>
  <si>
    <t xml:space="preserve">Classification</t>
  </si>
  <si>
    <t xml:space="preserve">Fourteen items protecting two different things: your licence to trade, and your eligibility for European funding. They draw on the same underlying data and are usually owned by different people, which is why firms end up producing the same evidence twice from sources that disagree.
The arithmetic behind the last four lines is in companion workbook two, and the two habits Chapter 7 says separate firms that survive scrutiny from those that do not are both on this list.
The first is treating export-control classification as a data field on the part, owned by engineering and updated when the part changes, rather than as a document produced at shipping. That single change turns an annual scramble into a query.
The second is testing the design-authority question early, by asking of each critical item whether you can modify, repair or reproduce it without asking a foreign government. If the answer is no, that item is a programme risk regardless of its price — and it may have no price at all, since a firmware toolchain or a signing key costs nothing on a bill of materials and can fail the test on its own.
Two items are easy to skip and expensive to have skipped.
Intra-EU transfers are licensed acts. The single market does not abolish licensing for defence-related products, and a shipment from a supplier in one Member State to an integrator in another is a licensed act, planned in the schedule and evidenced in the file. Consortium partners who discover this after signing a delivery plan lose weeks they had not budgeted.
And the annual Annex I update. An item that was uncontrolled last year may be controlled this year, with no change to the product. Tracking that update is a standing task, and failing to track it is one of the recurring compliance failures in the sector.
A career note attached to the same list: Chapter 7 calls export control one of the most accessible entry doors in defence for people without a defence background. Customs, sanctions and trade-compliance experience transfers directly, demand is rising with the content rules, and many of the roles do not require a personal clearance to begin.</t>
  </si>
  <si>
    <t xml:space="preserve">Every product and technology classified against Annex I of Regulation (EU) 2021/821 or the applicable national military list, with the classification held as data on the part</t>
  </si>
  <si>
    <t xml:space="preserve">The annual Annex I update tracked — the most recent consolidated amendment being Commission Delegated Regulation (EU) 2025/2003, published 14 November 2025</t>
  </si>
  <si>
    <t xml:space="preserve">Military-listed items handled under national export-control law and assessed against the criteria of Common Position 2008/944/CFSP</t>
  </si>
  <si>
    <t xml:space="preserve">The catch-alls</t>
  </si>
  <si>
    <t xml:space="preserve">Article 4 catch-all screening embedded in order acceptance, covering weapons-of-mass-destruction end use, embargoed-destination military end use and unauthorised components of previously exported military items</t>
  </si>
  <si>
    <t xml:space="preserve">Article 5 cyber-surveillance exposure assessed for any product with interception, monitoring or intrusion capability</t>
  </si>
  <si>
    <t xml:space="preserve">Brokering, technical assistance and transit activities identified and controlled, not treated as outside the regime because no goods cross a border</t>
  </si>
  <si>
    <t xml:space="preserve">Authorisations</t>
  </si>
  <si>
    <t xml:space="preserve">The right authorisation type selected for each flow — individual, global, national general or Union General Export Authorisation</t>
  </si>
  <si>
    <t xml:space="preserve">Authorisation validity diarised: individual and global normally up to two years, large-project up to four</t>
  </si>
  <si>
    <t xml:space="preserve">Intra-EU transfers treated as licensed acts under Directive 2009/43/EC and planned into the delivery schedule</t>
  </si>
  <si>
    <t xml:space="preserve">Foreign content</t>
  </si>
  <si>
    <t xml:space="preserve">All US-origin content identified, with ITAR and EAR re-export restrictions, third-country-national access controls and licence conditions mapped onto the product</t>
  </si>
  <si>
    <t xml:space="preserve">Component origin evidenced through the supply chain to the depth your customer will audit, not asserted on a supplier's word</t>
  </si>
  <si>
    <t xml:space="preserve">The 35% cap on non-EU component cost computed on component cost of the end product, not on price, turnover or headcount</t>
  </si>
  <si>
    <t xml:space="preserve">The SAFE Category 2 design-authority test answered directly: can the contractor modify the equipment without third-country restriction</t>
  </si>
  <si>
    <t xml:space="preserve">Visit, recruitment and access procedures aligned with nationality restrictions, so that a technical discussion cannot become an unlicensed transfer</t>
  </si>
  <si>
    <t xml:space="preserve">Appendix C, checklist 4 — personal career readiness, and the six-month plan</t>
  </si>
  <si>
    <t xml:space="preserve">It assumes you are competent at something already and are converting that competence.</t>
  </si>
  <si>
    <t xml:space="preserve">Eligibility, which is decided before merit</t>
  </si>
  <si>
    <t xml:space="preserve">Chapter 13's key takeaway is three moves, and they outperform any amount of CV polishing. Eligibility is decided before merit, so say exactly what clearance you hold and what you are eligible for. Evidence beats vocabulary, so bring one artefact you made. And time applications to the moment consortia and framework winners staff up.
The first section is the one to complete first, because it can close the question. The clearance sequence in particular is not negotiable and is widely misunderstood: a Personnel Security Clearance requires an employer holding a Facility Security Clearance, and clearance is granted for a job rather than held in advance. You cannot arrive with one, and an employer who needs one cannot hire you and wait — which is why Chapter 6 spends a section on how to talk about clearance in an interview, and why Appendix D's facility security question is simply: you have no clearance, why should we hire you.
The artefact in the second section is the highest-return item on the whole list. Chapter 13 is specific about what counts: an analysed call, a compliance matrix, a costed work package, a documented contribution to a real bid. A compliance matrix built from a live call document is the single most transferable artefact a newcomer can produce, and Appendix D asks about it directly in the proposal management family. It takes a weekend and it is verifiable in a way that most claims on a CV are not.
Chapter 1 explains why this works at all, and it is the most encouraging paragraph in the book. Compliance and commercial capacity cannot be built by hiring graduates and training them for years, because it depends on judgement about rules that are themselves new. Nobody has ten years of experience with an instrument that entered into force last December. The field is unusually flat: a determined newcomer who reads the regulation, the work programme and the call documentation properly can be more useful within a year than a veteran who has not.
The six-month plan has a date column for a reason. A plan with a weekly time budget you will genuinely defend is a plan; the same list without dates is a wish.</t>
  </si>
  <si>
    <t xml:space="preserve">Your nationality and clearance position understood plainly, including what dual nationality or third-country nationality means in the state where you want to work</t>
  </si>
  <si>
    <t xml:space="preserve">The sequence internalised: a Personnel Security Clearance requires an employer holding a Facility Security Clearance, and clearance is granted for a job, not held in advance</t>
  </si>
  <si>
    <t xml:space="preserve">Mobility constraints stated honestly to yourself, including the clearance friction that comes with moving country</t>
  </si>
  <si>
    <t xml:space="preserve">Your personal red lines written down now, while nothing is at stake</t>
  </si>
  <si>
    <t xml:space="preserve">Evidence, which beats vocabulary</t>
  </si>
  <si>
    <t xml:space="preserve">Your CV rewritten in defence vocabulary — requirements, configuration, compliance, through-life — without claiming programme exposure you do not have</t>
  </si>
  <si>
    <t xml:space="preserve">At least one portfolio artefact built: an analysed call, a compliance matrix, a costed work package or a documented contribution to a real bid</t>
  </si>
  <si>
    <t xml:space="preserve">One complete call document and one complete contract notice read end to end, including the annexes everybody skips</t>
  </si>
  <si>
    <t xml:space="preserve">A credential plan with dates: bid or programme certification, export-control training, or language study if mobility matters</t>
  </si>
  <si>
    <t xml:space="preserve">Targeting</t>
  </si>
  <si>
    <t xml:space="preserve">A target job family chosen, and a shortlist of named employers across primes, tier-1 suppliers, SMEs, agencies and consultancies</t>
  </si>
  <si>
    <t xml:space="preserve">Alerts running on the EU Funding and Tenders Portal, TED, and the national portals that matter to you</t>
  </si>
  <si>
    <t xml:space="preserve">A networking routine that includes Info Days, brokerage events and at least one cluster or association</t>
  </si>
  <si>
    <t xml:space="preserve">Salary expectations grounded in what is actually published, with the UK survey's cross-sector and UK-only caveats understood</t>
  </si>
  <si>
    <t xml:space="preserve">A six-month search plan with a weekly time budget you will genuinely defend</t>
  </si>
  <si>
    <t xml:space="preserve">The six-month plan, month by month</t>
  </si>
  <si>
    <t xml:space="preserve">Month one — choose two job families and one country of focus; register on the EU Funding and Tenders Portal, TED and the relevant national portal; set alerts</t>
  </si>
  <si>
    <t xml:space="preserve">Month two — build the administrative literacy: NCAGE, Participant Identification Code, NSPA and NCI Agency routes, the facility and personnel clearance sequence, written into your own reference notes</t>
  </si>
  <si>
    <t xml:space="preserve">Month three — produce the first artefact, a two-page analysis of a live call or tender, and have someone in the sector critique it</t>
  </si>
  <si>
    <t xml:space="preserve">Month four — go to an Info Day, a brokerage event or a cluster meeting, in person, and leave with five names and one follow-up commitment</t>
  </si>
  <si>
    <t xml:space="preserve">Month five — apply narrowly and precisely: ten well-targeted applications backed by artefacts beat a hundred generic ones; prioritise recently announced consortium members and framework winners</t>
  </si>
  <si>
    <t xml:space="preserve">Month six — convert: prepare for case exercises, rehearse the clearance conversation until it is a factual thirty seconds, and treat every rejection as a source of one specific gap to close</t>
  </si>
  <si>
    <t xml:space="preserve">Chapter 11 — which door you enter through determines what you become</t>
  </si>
  <si>
    <t xml:space="preserve">Movement between families gets harder with seniority.</t>
  </si>
  <si>
    <t xml:space="preserve">Family</t>
  </si>
  <si>
    <t xml:space="preserve">Anchored to</t>
  </si>
  <si>
    <t xml:space="preserve">The distinguishing skill, or the failure mode</t>
  </si>
  <si>
    <t xml:space="preserve">Feeds it most reliably</t>
  </si>
  <si>
    <t xml:space="preserve">Fit</t>
  </si>
  <si>
    <t xml:space="preserve">Interest</t>
  </si>
  <si>
    <t xml:space="preserve">Score</t>
  </si>
  <si>
    <t xml:space="preserve">Read the pay table for its shape, not its level</t>
  </si>
  <si>
    <t xml:space="preserve">Bid and Capture</t>
  </si>
  <si>
    <t xml:space="preserve">the opportunity</t>
  </si>
  <si>
    <t xml:space="preserve">Holding commercial, technical and political considerations at once and still deciding. Failure mode: the bidder who cannot say no</t>
  </si>
  <si>
    <t xml:space="preserve">Civil aerospace, complex services bidding</t>
  </si>
  <si>
    <t xml:space="preserve">Chapter 11 is careful about the salary data and this sheet keeps that care. The only large European survey with a transparent methodology that can responsibly be quoted is the UK Bid and Proposal Salary Survey 2025, with 1,422 respondents — and it is cross-sector and UK-only. For continental Europe, and for every other family in the chapter, no comparable transparent source exists.
So the numbers are not a benchmark for a role in Warsaw or Toulouse. What they are good for is shape.
The spread from coordinator to head of bid management is about twice, across four steps of a single career ladder. That is a normal professional gradient and it tells you the entry level is genuinely entry-level, which is why Chapter 11 calls proposal management the most accessible family in the sector for a capable outsider.
The mean sits above the median, which in a salary distribution means a tail of senior roles pulling the average up — the ladder has somewhere to go.
And the contractor day rates are the most useful column, because they price the same work without an employer. Dividing the salary by the day rate gives the number of billable days a contractor needs to match a permanent salary, and it comes out well under a full year in every case. That gap is the risk premium and the non-billable-time allowance, and it is the arithmetic behind Chapter 13's advice on negotiating when the salary data is thin: if you cannot benchmark the salary, benchmark the day rate and work backwards.
The scoring columns on the family table are the practical part of the sheet. Chapter 13's first month asks you to choose two job families and one country of focus. Scoring fit against interest and taking the product is a crude instrument, and it is better than the alternative, which is drifting toward whichever family advertises most.
One structural note from the chapter worth remembering when scoring. The families divide by what they are anchored to — an opportunity, a signed commitment, or the rules — and that anchor determines the rhythm of the work far more than the subject matter does. Pre-contract work is episodic and deadline-driven; delivery work is continuous; rules work is a standing obligation punctuated by crises. Choose the rhythm you can sustain.</t>
  </si>
  <si>
    <t xml:space="preserve">Proposal Management and Writing</t>
  </si>
  <si>
    <t xml:space="preserve">Compliance instinct, and editorial nerve. The most accessible family for a capable outsider</t>
  </si>
  <si>
    <t xml:space="preserve">Any writing-heavy bid role; grants</t>
  </si>
  <si>
    <t xml:space="preserve">Programme Management</t>
  </si>
  <si>
    <t xml:space="preserve">the commitment</t>
  </si>
  <si>
    <t xml:space="preserve">Gate discipline used to manage reality rather than appearances</t>
  </si>
  <si>
    <t xml:space="preserve">Civil aerospace, nuclear, infrastructure</t>
  </si>
  <si>
    <t xml:space="preserve">Contracts and Commercial</t>
  </si>
  <si>
    <t xml:space="preserve">Reading a clause as a liability, and flowing it down intact</t>
  </si>
  <si>
    <t xml:space="preserve">Public procurement law, commercial contracting</t>
  </si>
  <si>
    <t xml:space="preserve">Pricing and Estimating</t>
  </si>
  <si>
    <t xml:space="preserve">Building an estimate with no comparable past programme, and defending it</t>
  </si>
  <si>
    <t xml:space="preserve">Cost engineering, financial modelling</t>
  </si>
  <si>
    <t xml:space="preserve">Export Control</t>
  </si>
  <si>
    <t xml:space="preserve">the rules</t>
  </si>
  <si>
    <t xml:space="preserve">Classification held as data; the named official who can say no</t>
  </si>
  <si>
    <t xml:space="preserve">Customs, sanctions screening, trade compliance</t>
  </si>
  <si>
    <t xml:space="preserve">Industrial Cooperation and Offsets</t>
  </si>
  <si>
    <t xml:space="preserve">Multipliers, causality and a ten-year evidence trail</t>
  </si>
  <si>
    <t xml:space="preserve">Procurement, international sales, government offset authorities</t>
  </si>
  <si>
    <t xml:space="preserve">Facility Security</t>
  </si>
  <si>
    <t xml:space="preserve">Sequencing clearances before they are needed</t>
  </si>
  <si>
    <t xml:space="preserve">Corporate security, government security roles</t>
  </si>
  <si>
    <t xml:space="preserve">Supply Chain, Industrialisation and Obsolescence</t>
  </si>
  <si>
    <t xml:space="preserve">Evidencing origin three tiers down; planning for a sole source going obsolete</t>
  </si>
  <si>
    <t xml:space="preserve">Manufacturing, procurement, civil supply chain</t>
  </si>
  <si>
    <t xml:space="preserve">EU Affairs</t>
  </si>
  <si>
    <t xml:space="preserve">Knowing what is coming in the next work programme before it is published</t>
  </si>
  <si>
    <t xml:space="preserve">Public affairs, policy, institutions</t>
  </si>
  <si>
    <t xml:space="preserve">Grants and EU Funding Management</t>
  </si>
  <si>
    <t xml:space="preserve">Cost eligibility, consortium agreements and audit exposure</t>
  </si>
  <si>
    <t xml:space="preserve">Horizon Europe and other EU grant management</t>
  </si>
  <si>
    <t xml:space="preserve">Integrated Logistic Support</t>
  </si>
  <si>
    <t xml:space="preserve">Designing support for an in-service date eight years away</t>
  </si>
  <si>
    <t xml:space="preserve">Defence sustainment, civil aviation support</t>
  </si>
  <si>
    <t xml:space="preserve">Score each family one to five on fit and on interest. The product is the shortlist.</t>
  </si>
  <si>
    <t xml:space="preserve">Highest score</t>
  </si>
  <si>
    <t xml:space="preserve">Chapter 13 says to choose</t>
  </si>
  <si>
    <t xml:space="preserve">two families and one country of focus</t>
  </si>
  <si>
    <t xml:space="preserve">The three groups</t>
  </si>
  <si>
    <t xml:space="preserve">Anchored to an opportunity — the pre-contract world</t>
  </si>
  <si>
    <t xml:space="preserve">Anchored to a signed commitment — delivery</t>
  </si>
  <si>
    <t xml:space="preserve">Anchored to the rules</t>
  </si>
  <si>
    <t xml:space="preserve">The published pay data, with its caveat</t>
  </si>
  <si>
    <t xml:space="preserve">Source</t>
  </si>
  <si>
    <t xml:space="preserve">UK Bid and Proposal Salary Survey 2025, 1,422 respondents</t>
  </si>
  <si>
    <t xml:space="preserve">Caveat</t>
  </si>
  <si>
    <t xml:space="preserve">cross-sector and UK-only; no comparable transparent European survey exists</t>
  </si>
  <si>
    <t xml:space="preserve">Role</t>
  </si>
  <si>
    <t xml:space="preserve">Average salary (GBP)</t>
  </si>
  <si>
    <t xml:space="preserve">Against the overall average</t>
  </si>
  <si>
    <t xml:space="preserve">Contractor day rate (GBP)</t>
  </si>
  <si>
    <t xml:space="preserve">Days to match the salary</t>
  </si>
  <si>
    <t xml:space="preserve">Head of Bid Management</t>
  </si>
  <si>
    <t xml:space="preserve">Head of Proposal Management</t>
  </si>
  <si>
    <t xml:space="preserve">Bid Manager</t>
  </si>
  <si>
    <t xml:space="preserve">Proposal Manager</t>
  </si>
  <si>
    <t xml:space="preserve">Bid Writer</t>
  </si>
  <si>
    <t xml:space="preserve">Bid Coordinator</t>
  </si>
  <si>
    <t xml:space="preserve">Overall average reported (GBP)</t>
  </si>
  <si>
    <t xml:space="preserve">Median reported (GBP)</t>
  </si>
  <si>
    <t xml:space="preserve">Mean above median by</t>
  </si>
  <si>
    <t xml:space="preserve">Spread from coordinator to head of bid management</t>
  </si>
  <si>
    <t xml:space="preserve">Highest listed role against the overall average</t>
  </si>
  <si>
    <t xml:space="preserve">Appendix B — every route has a publication channel</t>
  </si>
  <si>
    <t xml:space="preserve">Each has its own registration, its own vocabulary, and its own way of hiding relevant notices from people who search casually.</t>
  </si>
  <si>
    <t xml:space="preserve">Channel</t>
  </si>
  <si>
    <t xml:space="preserve">What it carries</t>
  </si>
  <si>
    <t xml:space="preserve">What you must do before the call you want</t>
  </si>
  <si>
    <t xml:space="preserve">Registered?</t>
  </si>
  <si>
    <t xml:space="preserve">Publication is national before it is European</t>
  </si>
  <si>
    <t xml:space="preserve">EU Funding &amp; Tenders Portal</t>
  </si>
  <si>
    <t xml:space="preserve">EDF and EDIP calls — the only place they are published</t>
  </si>
  <si>
    <t xml:space="preserve">Participant Identification Code; topic alerts; partner search profile</t>
  </si>
  <si>
    <t xml:space="preserve">Chapter 4 states the fact that this sheet exists to act on: publication is national before it is European. A supplier who watches only TED sees the above-threshold, non-exempt slice of a market whose largest share is spent nationally, some of it below threshold and some of it outside the directive altogether under Article 346.
The registration column is the point. Every one of these channels requires something to exist before the call you want opens — an account, a code, an eligibility document, in one case a certificate. None of them can be produced in the fortnight after publication, and all of them are free or nearly so.
The NATO sequence is set out separately because it is the one that genuinely controls a calendar. The NCAGE code comes first and is the prerequisite for both agency routes. The Declaration of Eligibility is issued by your government rather than by you, which means its timeline is not yours — Chapter 5 makes exactly that point, and it is the reason the sequence is worth starting long before there is a specific opportunity.
Between the two NATO agencies, NSPA is the more realistic first customer for a European supplier: logistics, sustainment, acquisition and support, with a Basic Ordering Agreement as the standard entry instrument. The NCI Agency's route is explicitly sequential and slower.
One habit worth building on the TED line. Alerts configured against CPV codes and countries are the difference between finding a notice and finding it in time. The standstill period after award is short, the clarification window is shorter, and a notice found a week late is a notice you cannot bid.
And on the EU Funding and Tenders Portal, the partner search profile is the item most often skipped. Chapter 9 says a newcomer finds a consortium through existing project relationships, Info Days, brokerage events, national clusters and National Focal Points — and the portal profile is what makes you findable to a coordinator who is assembling one and needs a partner from a third Member State.</t>
  </si>
  <si>
    <t xml:space="preserve">TED — Tenders Electronic Daily</t>
  </si>
  <si>
    <t xml:space="preserve">Above-threshold notices across the EU and EEA, in eForms</t>
  </si>
  <si>
    <t xml:space="preserve">Alerts configured against your CPV codes and countries</t>
  </si>
  <si>
    <t xml:space="preserve">France — PLACE</t>
  </si>
  <si>
    <t xml:space="preserve">The state's shared electronic procurement platform</t>
  </si>
  <si>
    <t xml:space="preserve">Supplier account; certificate where required</t>
  </si>
  <si>
    <t xml:space="preserve">France — achats.defense.gouv.fr</t>
  </si>
  <si>
    <t xml:space="preserve">DGA and defence-specific notices</t>
  </si>
  <si>
    <t xml:space="preserve">Account and alerts</t>
  </si>
  <si>
    <t xml:space="preserve">Germany — BAAINBw</t>
  </si>
  <si>
    <t xml:space="preserve">National portal and the European feed</t>
  </si>
  <si>
    <t xml:space="preserve">Supplier registration</t>
  </si>
  <si>
    <t xml:space="preserve">Poland — e-Zamowienia</t>
  </si>
  <si>
    <t xml:space="preserve">Armament Agency notices, alongside TED</t>
  </si>
  <si>
    <t xml:space="preserve">Platform account; Industrial Security Certificate for classified contracts</t>
  </si>
  <si>
    <t xml:space="preserve">Sweden — kommersannons.se/fmv</t>
  </si>
  <si>
    <t xml:space="preserve">FMV notices under LUFS and the general act</t>
  </si>
  <si>
    <t xml:space="preserve">NSPA</t>
  </si>
  <si>
    <t xml:space="preserve">Logistics, sustainment, acquisition and support — the most realistic first NATO customer</t>
  </si>
  <si>
    <t xml:space="preserve">NCAGE code; Source File registration; EBID access; a BOA or NPF agreement</t>
  </si>
  <si>
    <t xml:space="preserve">NCIA Neo</t>
  </si>
  <si>
    <t xml:space="preserve">Communications, information, cyber and command-and-control</t>
  </si>
  <si>
    <t xml:space="preserve">NCAGE code; monitor the bulletin board; Neo account; Declaration of Eligibility from your government</t>
  </si>
  <si>
    <t xml:space="preserve">Other national portals</t>
  </si>
  <si>
    <t xml:space="preserve">Denmark DALO, Norway Forsvarsmateriell, and the rest</t>
  </si>
  <si>
    <t xml:space="preserve">The method transfers even where the names do not</t>
  </si>
  <si>
    <t xml:space="preserve">Channels</t>
  </si>
  <si>
    <t xml:space="preserve">Registered or not applicable</t>
  </si>
  <si>
    <t xml:space="preserve">The NATO sequence, which controls your calendar</t>
  </si>
  <si>
    <t xml:space="preserve">1. NCAGE code from the national codification bureau</t>
  </si>
  <si>
    <t xml:space="preserve">2. NSPA Source File registration and EBID access</t>
  </si>
  <si>
    <t xml:space="preserve">3. NCI Agency: monitor the procurement bulletin board</t>
  </si>
  <si>
    <t xml:space="preserve">4. NCI Agency: register on Neo</t>
  </si>
  <si>
    <t xml:space="preserve">5. Declaration of Eligibility issued by your government, not by you</t>
  </si>
  <si>
    <t xml:space="preserve">6. Bid</t>
  </si>
  <si>
    <t xml:space="preserve">7. A realistic first award</t>
  </si>
  <si>
    <t xml:space="preserve">Steps complete</t>
  </si>
  <si>
    <t xml:space="preserve">The step that is issued by your government rather than by you</t>
  </si>
  <si>
    <t xml:space="preserve">the Declaration of Eligibility — start it early</t>
  </si>
  <si>
    <t xml:space="preserve">Appendix D — the questions that recur, by job family</t>
  </si>
  <si>
    <t xml:space="preserve">Read them for structure rather than for scripts.</t>
  </si>
  <si>
    <t xml:space="preserve">Question</t>
  </si>
  <si>
    <t xml:space="preserve">Your answer</t>
  </si>
  <si>
    <t xml:space="preserve">The trap the book names</t>
  </si>
  <si>
    <t xml:space="preserve">Interviewers here are testing whether you understand consequences</t>
  </si>
  <si>
    <t xml:space="preserve">Tell me about a bid you decided not to pursue.</t>
  </si>
  <si>
    <t xml:space="preserve">Describing a bid that was abandoned because it was lost, which is not a decision</t>
  </si>
  <si>
    <t xml:space="preserve">Appendix D says to read the questions for structure rather than for scripts, and the trap column is why. Almost every one of these questions has a plausible answer that gets you rejected, and in most cases the plausible answer is the one a competent person from another sector would give.
Three are worth rehearsing regardless of which family you are targeting.
Tell me about a bid you decided not to pursue. The interviewer is testing commercial discipline, and a strong answer names the qualification criteria applied, the evidence that failed them, who made the decision and when, and what was redeployed as a result. Quantify the saved effort. The trap is describing a bid abandoned because it was lost, which is not a decision.
You have no clearance. Why should we hire you. Chapter 6 devotes a section to this and Chapter 13 tells you to rehearse it until it is a factual thirty seconds. Say what you hold, what you are eligible for, and what the sequence is — an employer's facility clearance, then a personnel clearance granted for the job. Apologising for it or implying you can obtain one independently both signal that you have not understood the regime.
How do you build a compliance matrix from a call or tender document. This is a method question and the answer is also an artefact you can bring. Extract every requirement and evaluation statement with its reference, assign an owner and a response location, track status, and use the matrix as the review instrument rather than as a tick-box exercise done after writing.
That last point connects to the highest-return item in the whole workbook. Chapter 13 asks for one portfolio artefact, and a compliance matrix built from a live call is the single most transferable one a newcomer can produce. Answering this question with a document in your hand is a different conversation from answering it with a description.
The answer column is here because Chapter 13's sixth month is about conversion, and an answer that has never been written down is not an answer.</t>
  </si>
  <si>
    <t xml:space="preserve">How would you build a capture plan twelve months before a contract notice appears?</t>
  </si>
  <si>
    <t xml:space="preserve">Describing pre-notice engagement in terms that would embarrass the buyer if read aloud at a debrief</t>
  </si>
  <si>
    <t xml:space="preserve">How do you decide whether to prime or to partner?</t>
  </si>
  <si>
    <t xml:space="preserve">Treating primeship as a status question rather than a risk question</t>
  </si>
  <si>
    <t xml:space="preserve">Proposal Management</t>
  </si>
  <si>
    <t xml:space="preserve">Your Part B is six pages over the limit two days before the deadline. What do you do?</t>
  </si>
  <si>
    <t xml:space="preserve">Proposing to reduce font size or margins, which signals you have never read a submission rule properly</t>
  </si>
  <si>
    <t xml:space="preserve">How do you build a compliance matrix from a call or tender document?</t>
  </si>
  <si>
    <t xml:space="preserve">Describing the matrix as a tick-box exercise done after writing</t>
  </si>
  <si>
    <t xml:space="preserve">How do you get technical experts to deliver text on schedule?</t>
  </si>
  <si>
    <t xml:space="preserve">A complaint about engineers dressed up as an answer</t>
  </si>
  <si>
    <t xml:space="preserve">How do you run a gate review on a programme that is already late?</t>
  </si>
  <si>
    <t xml:space="preserve">A green-amber-red report with no decision requested</t>
  </si>
  <si>
    <t xml:space="preserve">How does a grant-funded work package differ from a contract deliverable?</t>
  </si>
  <si>
    <t xml:space="preserve">Claiming they are managed identically because both have milestones</t>
  </si>
  <si>
    <t xml:space="preserve">A subcontractor becomes an export-control risk mid-programme. What do you do?</t>
  </si>
  <si>
    <t xml:space="preserve">Deciding the compliance question yourself to protect the schedule</t>
  </si>
  <si>
    <t xml:space="preserve">What changes when a contract is let under Directive 2009/81/EC rather than Directive 2014/24/EU?</t>
  </si>
  <si>
    <t xml:space="preserve">Reciting the differences without connecting them to how you would actually bid</t>
  </si>
  <si>
    <t xml:space="preserve">How would you handle a security-of-supply clause you cannot fully meet?</t>
  </si>
  <si>
    <t xml:space="preserve">Signing the clause and hoping, which is how a contracts manager ends a career</t>
  </si>
  <si>
    <t xml:space="preserve">Talk me through a variation or claim you negotiated.</t>
  </si>
  <si>
    <t xml:space="preserve">Telling a story where you were entirely right and the customer entirely unreasonable</t>
  </si>
  <si>
    <t xml:space="preserve">How would you price participation in a development action where EU funding covers at most 20% of system prototyping?</t>
  </si>
  <si>
    <t xml:space="preserve">Treating an EU funding rate as though it were the whole budget</t>
  </si>
  <si>
    <t xml:space="preserve">How do you build an estimate when there is no comparable past programme?</t>
  </si>
  <si>
    <t xml:space="preserve">A single point estimate presented without uncertainty</t>
  </si>
  <si>
    <t xml:space="preserve">What is the difference between Article 4 and Article 5 of Regulation (EU) 2021/821?</t>
  </si>
  <si>
    <t xml:space="preserve">Describing catch-all controls as applying only to listed goods</t>
  </si>
  <si>
    <t xml:space="preserve">A customer asks for an ITAR-free solution. What do you actually check?</t>
  </si>
  <si>
    <t xml:space="preserve">Accepting a supplier declaration as proof without seeing the underlying content</t>
  </si>
  <si>
    <t xml:space="preserve">Industrial Cooperation</t>
  </si>
  <si>
    <t xml:space="preserve">How is an offset obligation valued and discharged?</t>
  </si>
  <si>
    <t xml:space="preserve">Confusing offset credit value with the cash cost of delivering it</t>
  </si>
  <si>
    <t xml:space="preserve">How would you price offset risk across two countries with opposite regimes?</t>
  </si>
  <si>
    <t xml:space="preserve">Applying one national assumption across a European campaign</t>
  </si>
  <si>
    <t xml:space="preserve">You have no clearance. Why should we hire you?</t>
  </si>
  <si>
    <t xml:space="preserve">Implying you can obtain clearance independently before being hired</t>
  </si>
  <si>
    <t xml:space="preserve">Explain the relationship between a Facility Security Clearance and a Personnel Security Clearance.</t>
  </si>
  <si>
    <t xml:space="preserve">Treating the two as a single process with one lead time</t>
  </si>
  <si>
    <t xml:space="preserve">Supply Chain</t>
  </si>
  <si>
    <t xml:space="preserve">How do you evidence the origin of a component through three tiers of supply?</t>
  </si>
  <si>
    <t xml:space="preserve">Assuming a supplier's country of establishment tells you where the component originates</t>
  </si>
  <si>
    <t xml:space="preserve">A sole-source component goes obsolete mid-production. What is your plan?</t>
  </si>
  <si>
    <t xml:space="preserve">Proposing a lifetime buy without asking what storage and requalification will cost</t>
  </si>
  <si>
    <t xml:space="preserve">EU Affairs and Grants</t>
  </si>
  <si>
    <t xml:space="preserve">Explain the difference between an EDF grant, a SAFE loan and a national procurement contract.</t>
  </si>
  <si>
    <t xml:space="preserve">Calling SAFE money that flows to companies, when it is a loan to a state</t>
  </si>
  <si>
    <t xml:space="preserve">How would you track what is coming in the next work programme?</t>
  </si>
  <si>
    <t xml:space="preserve">Naming portals without describing what you do on the day something appears</t>
  </si>
  <si>
    <t xml:space="preserve">How do you build a support solution when the in-service date is eight years away?</t>
  </si>
  <si>
    <t xml:space="preserve">Treating support as something that begins at delivery</t>
  </si>
  <si>
    <t xml:space="preserve">Questions</t>
  </si>
  <si>
    <t xml:space="preserve">Answered</t>
  </si>
  <si>
    <t xml:space="preserve">Families covered</t>
  </si>
  <si>
    <t xml:space="preserve">One row per call or tender</t>
  </si>
  <si>
    <t xml:space="preserve">Today's date</t>
  </si>
  <si>
    <t xml:space="preserve">2026-08-20</t>
  </si>
  <si>
    <t xml:space="preserve">Opportunity</t>
  </si>
  <si>
    <t xml:space="preserve">Instrument or buyer</t>
  </si>
  <si>
    <t xml:space="preserve">Money type</t>
  </si>
  <si>
    <t xml:space="preserve">Regime</t>
  </si>
  <si>
    <t xml:space="preserve">Published</t>
  </si>
  <si>
    <t xml:space="preserve">Deadline</t>
  </si>
  <si>
    <t xml:space="preserve">Days left</t>
  </si>
  <si>
    <t xml:space="preserve">Eligible?</t>
  </si>
  <si>
    <t xml:space="preserve">Bid/no-bid</t>
  </si>
  <si>
    <t xml:space="preserve">The three questions, in order, on every row</t>
  </si>
  <si>
    <t xml:space="preserve">Chapter 1 gives the frame and Chapter 2 gives the habit: ask of any opportunity you encounter three questions in order. Which instrument is behind this? Is it a grant, a loan-financed national purchase or a procurement contract? And therefore which rules, which documents and which team does it belong to?
Practitioners answer those three in seconds. This tracker exists so that you answer them in writing, on the day you find the notice, before anything else.
The money-type column decides everything downstream. A grant means a grant agreement, a consortium agreement, background and foreground intellectual property, cost eligibility, timesheets and audit exposure years later. A state loan means there is nothing to bid for at all — the correct action is to identify which national programmes are SAFE-financed, register on the national portal, and prepare content-origin evidence in advance, because the 35 per cent rule will be passed down as a contractual condition. A procurement contract means a specification, a price, acceptance criteria and penalties.
The eligibility column is deliberately a three-state field rather than yes or no. To establish is the honest answer on the day of publication for most opportunities, and counting how many rows sit there is the most useful management number on the sheet. Eligibility is decided before merit, and an opportunity whose eligibility is unestablished a fortnight before the deadline is a bid that will be written and then discarded.
The bid rate at the bottom is the discipline measure. Chapter 11 names the failure mode of a capture function: the bidder who cannot say no, and a full pipeline of unwinnable pursuits that destroys the function faster than any single loss. A bid rate near a hundred per cent does not mean the pipeline is excellent; it means nobody is applying the qualification criteria. Appendix C's last item on the company checklist — a written bid/no-bid rule and one named person entitled to say no — is what this column measures.</t>
  </si>
  <si>
    <t xml:space="preserve">Marked bid</t>
  </si>
  <si>
    <t xml:space="preserve">Marked no bid</t>
  </si>
  <si>
    <t xml:space="preserve">Undecided</t>
  </si>
  <si>
    <t xml:space="preserve">Already closed</t>
  </si>
  <si>
    <t xml:space="preserve">A bid rate near one hundred per cent means nobody is saying no</t>
  </si>
  <si>
    <t xml:space="preserve">Checks — the structure this workbook takes from the book</t>
  </si>
  <si>
    <t xml:space="preserve">Breaking Into European Defence Procurement — companion workbook 4</t>
  </si>
  <si>
    <t xml:space="preserve">Figure as the book prints it</t>
  </si>
  <si>
    <t xml:space="preserve">Printed</t>
  </si>
  <si>
    <t xml:space="preserve">Computed</t>
  </si>
  <si>
    <t xml:space="preserve">Variance</t>
  </si>
  <si>
    <t xml:space="preserve">How the tolerances are set</t>
  </si>
  <si>
    <t xml:space="preserve">App. C</t>
  </si>
  <si>
    <t xml:space="preserve">Checklist items across the four readiness lists (the book's 52 items, compound ones split)</t>
  </si>
  <si>
    <t xml:space="preserve">This workbook carries lists rather than arithmetic, so its checks are about completeness: that every item, family, channel and question the book prints is here, that the progress page adds up, and that every status is one the lists allow. The one table of figures, the UK bid and proposal survey of Chapter 11, is checked for the two ratios the page draws from it.
Revised 24 September 2026: the interview sheet carried 22 of the 25 questions of Appendix D, and for 16 of them a trap the book does not name. It now carries all 25, each with the trap in the book's own words.</t>
  </si>
  <si>
    <t xml:space="preserve">Every checklist status is one of the five the lists allow</t>
  </si>
  <si>
    <t xml:space="preserve">Ch. 11</t>
  </si>
  <si>
    <t xml:space="preserve">Job families</t>
  </si>
  <si>
    <t xml:space="preserve">The three anchors cover every family once</t>
  </si>
  <si>
    <t xml:space="preserve">App. D</t>
  </si>
  <si>
    <t xml:space="preserve">Interview questions, as Appendix D prints them</t>
  </si>
  <si>
    <t xml:space="preserve">Families the questions cover</t>
  </si>
  <si>
    <t xml:space="preserve">Every question carries the trap the book names</t>
  </si>
  <si>
    <t xml:space="preserve">App. B</t>
  </si>
  <si>
    <t xml:space="preserve">Publication channels</t>
  </si>
  <si>
    <t xml:space="preserve">Ch. 5</t>
  </si>
  <si>
    <t xml:space="preserve">The NATO sequence, from NCAGE code to first award, in steps</t>
  </si>
  <si>
    <t xml:space="preserve">UK survey: head of bid management over bid coordinator</t>
  </si>
  <si>
    <t xml:space="preserve">UK survey: mean above median</t>
  </si>
  <si>
    <t xml:space="preserve">solved</t>
  </si>
  <si>
    <t xml:space="preserve">The progress page adds its six parts</t>
  </si>
  <si>
    <t xml:space="preserve">Progress totals equal the sum of the lists they summarise</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</si>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</sst>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10">
    <numFmt numFmtId="164" formatCode="General"/>
    <numFmt numFmtId="165" formatCode="0"/>
    <numFmt numFmtId="166" formatCode="0.0%"/>
    <numFmt numFmtId="167" formatCode="dd/mm/yyyy"/>
    <numFmt numFmtId="168" formatCode="#,##0;\(#,##0\);\-"/>
    <numFmt numFmtId="169" formatCode="#,##0.00;\(#,##0.00\);\-"/>
    <numFmt numFmtId="170" formatCode="0.00\x"/>
    <numFmt numFmtId="171" formatCode="0%"/>
    <numFmt numFmtId="172" formatCode="0.000"/>
    <numFmt numFmtId="173" formatCode="0.00%"/>
  </numFmts>
  <fonts count="18">
    <font>
      <sz val="11"/>
      <color theme="1"/>
      <name val="Calibri"/>
      <family val="2"/>
      <charset val="1"/>
    </font>
    <font>
      <sz val="10"/>
      <name val="Arial"/>
      <family val="0"/>
    </font>
    <font>
      <sz val="10"/>
      <name val="Arial"/>
      <family val="0"/>
    </font>
    <font>
      <sz val="10"/>
      <name val="Arial"/>
      <family val="0"/>
    </font>
    <font>
      <b val="true"/>
      <sz val="14"/>
      <color rgb="FF14171D"/>
      <name val="Arial"/>
      <family val="0"/>
      <charset val="1"/>
    </font>
    <font>
      <i val="true"/>
      <sz val="10"/>
      <color rgb="FF595959"/>
      <name val="Arial"/>
      <family val="0"/>
      <charset val="1"/>
    </font>
    <font>
      <sz val="10"/>
      <name val="Arial"/>
      <family val="0"/>
      <charset val="1"/>
    </font>
    <font>
      <b val="true"/>
      <sz val="10"/>
      <color rgb="FFFFFFFF"/>
      <name val="Arial"/>
      <family val="0"/>
      <charset val="1"/>
    </font>
    <font>
      <b val="true"/>
      <sz val="11"/>
      <color rgb="FF8C5A00"/>
      <name val="Arial"/>
      <family val="0"/>
      <charset val="1"/>
    </font>
    <font>
      <b val="true"/>
      <sz val="10"/>
      <name val="Arial"/>
      <family val="0"/>
      <charset val="1"/>
    </font>
    <font>
      <sz val="10"/>
      <color rgb="FF0000FF"/>
      <name val="Arial"/>
      <family val="0"/>
      <charset val="1"/>
    </font>
    <font>
      <i val="true"/>
      <sz val="9"/>
      <name val="Arial"/>
      <family val="0"/>
      <charset val="1"/>
    </font>
    <font>
      <sz val="9"/>
      <name val="Arial"/>
      <family val="0"/>
      <charset val="1"/>
    </font>
    <font>
      <b val="true"/>
      <sz val="9"/>
      <name val="Arial"/>
      <family val="0"/>
      <charset val="1"/>
    </font>
    <font>
      <i val="true"/>
      <sz val="9"/>
      <color rgb="FF8C5A00"/>
      <name val="Arial"/>
      <family val="0"/>
      <charset val="1"/>
    </font>
    <font>
      <sz val="9"/>
      <color rgb="FF8C5A00"/>
      <name val="Arial"/>
      <family val="0"/>
      <charset val="1"/>
    </font>
    <font>
      <sz val="9"/>
      <color rgb="FF0000FF"/>
      <name val="Arial"/>
      <family val="0"/>
      <charset val="1"/>
    </font>
    <font>
      <sz val="9"/>
      <color rgb="FF008000"/>
      <name val="Arial"/>
      <family val="0"/>
      <charset val="1"/>
    </font>
  </fonts>
  <fills count="6">
    <fill>
      <patternFill patternType="none"/>
    </fill>
    <fill>
      <patternFill patternType="gray125"/>
    </fill>
    <fill>
      <patternFill patternType="solid">
        <fgColor rgb="FF14171D"/>
        <bgColor rgb="FF000000"/>
      </patternFill>
    </fill>
    <fill>
      <patternFill patternType="solid">
        <fgColor rgb="FFF2F2F2"/>
        <bgColor rgb="FFFBF3E2"/>
      </patternFill>
    </fill>
    <fill>
      <patternFill patternType="solid">
        <fgColor rgb="FFFBF3E2"/>
        <bgColor rgb="FFF2F2F2"/>
      </patternFill>
    </fill>
    <fill>
      <patternFill patternType="solid">
        <fgColor rgb="FFFFFF00"/>
        <bgColor rgb="FFFFFF00"/>
      </patternFill>
    </fill>
  </fills>
  <borders count="3">
    <border diagonalUp="false" diagonalDown="false">
      <left/>
      <right/>
      <top/>
      <bottom/>
      <diagonal/>
    </border>
    <border diagonalUp="false" diagonalDown="false">
      <left/>
      <right/>
      <top style="medium">
        <color rgb="FF808080"/>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left" vertical="center" textRotation="0" wrapText="tru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true" applyProtection="false">
      <alignment horizontal="general" vertical="bottom" textRotation="0" wrapText="false" indent="1" shrinkToFit="false"/>
      <protection locked="true" hidden="false"/>
    </xf>
    <xf numFmtId="165" fontId="6" fillId="3" borderId="0" xfId="0" applyFont="true" applyBorder="false" applyAlignment="false" applyProtection="false">
      <alignment horizontal="general" vertical="bottom" textRotation="0" wrapText="false" indent="0" shrinkToFit="false"/>
      <protection locked="true" hidden="false"/>
    </xf>
    <xf numFmtId="166" fontId="6"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4" fontId="8"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6" fillId="0" borderId="2" xfId="0" applyFont="true" applyBorder="true" applyAlignment="true" applyProtection="false">
      <alignment horizontal="general" vertical="top" textRotation="0" wrapText="true" indent="1" shrinkToFit="false"/>
      <protection locked="true" hidden="false"/>
    </xf>
    <xf numFmtId="164" fontId="10" fillId="0" borderId="2" xfId="0" applyFont="true" applyBorder="true" applyAlignment="false" applyProtection="false">
      <alignment horizontal="general" vertical="bottom" textRotation="0" wrapText="false" indent="0" shrinkToFit="false"/>
      <protection locked="true" hidden="false"/>
    </xf>
    <xf numFmtId="167" fontId="10" fillId="0" borderId="2" xfId="0" applyFont="true" applyBorder="true" applyAlignment="false" applyProtection="false">
      <alignment horizontal="general" vertical="bottom" textRotation="0" wrapText="false" indent="0" shrinkToFit="false"/>
      <protection locked="true" hidden="false"/>
    </xf>
    <xf numFmtId="164" fontId="10" fillId="0" borderId="2"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5" fontId="10" fillId="0" borderId="2"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3" borderId="0" xfId="0" applyFont="true" applyBorder="false" applyAlignment="true" applyProtection="false">
      <alignment horizontal="general" vertical="top" textRotation="0" wrapText="true" indent="0" shrinkToFit="false"/>
      <protection locked="true" hidden="false"/>
    </xf>
    <xf numFmtId="164" fontId="12" fillId="3" borderId="0" xfId="0" applyFont="true" applyBorder="false" applyAlignment="true" applyProtection="false">
      <alignment horizontal="general" vertical="top" textRotation="0" wrapText="true" indent="0" shrinkToFit="false"/>
      <protection locked="true" hidden="false"/>
    </xf>
    <xf numFmtId="165" fontId="10" fillId="3" borderId="2"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8" fontId="10"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9" fontId="6" fillId="3"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4" fontId="9" fillId="0" borderId="2" xfId="0" applyFont="true" applyBorder="true" applyAlignment="true" applyProtection="false">
      <alignment horizontal="general" vertical="top" textRotation="0" wrapText="true" indent="0" shrinkToFit="false"/>
      <protection locked="true" hidden="false"/>
    </xf>
    <xf numFmtId="164" fontId="12" fillId="0" borderId="2" xfId="0" applyFont="true" applyBorder="true" applyAlignment="true" applyProtection="false">
      <alignment horizontal="general" vertical="top" textRotation="0" wrapText="true" indent="0" shrinkToFit="false"/>
      <protection locked="true" hidden="false"/>
    </xf>
    <xf numFmtId="167" fontId="10" fillId="0" borderId="2" xfId="0" applyFont="true" applyBorder="true" applyAlignment="true" applyProtection="false">
      <alignment horizontal="general" vertical="top" textRotation="0" wrapText="true" indent="0" shrinkToFit="false"/>
      <protection locked="true" hidden="false"/>
    </xf>
    <xf numFmtId="164" fontId="9" fillId="3" borderId="2" xfId="0" applyFont="true" applyBorder="true" applyAlignment="true" applyProtection="false">
      <alignment horizontal="general" vertical="top" textRotation="0" wrapText="true" indent="0" shrinkToFit="false"/>
      <protection locked="true" hidden="false"/>
    </xf>
    <xf numFmtId="164" fontId="12" fillId="3" borderId="2" xfId="0" applyFont="true" applyBorder="true" applyAlignment="true" applyProtection="false">
      <alignment horizontal="general" vertical="top" textRotation="0" wrapText="true" indent="0" shrinkToFit="false"/>
      <protection locked="true" hidden="false"/>
    </xf>
    <xf numFmtId="164" fontId="10" fillId="3" borderId="2" xfId="0" applyFont="true" applyBorder="true" applyAlignment="true" applyProtection="false">
      <alignment horizontal="general" vertical="top" textRotation="0" wrapText="true" indent="0" shrinkToFit="false"/>
      <protection locked="true" hidden="false"/>
    </xf>
    <xf numFmtId="167" fontId="10" fillId="3" borderId="2" xfId="0" applyFont="true" applyBorder="true" applyAlignment="true" applyProtection="false">
      <alignment horizontal="general" vertical="top" textRotation="0" wrapText="true" indent="0" shrinkToFit="false"/>
      <protection locked="true" hidden="false"/>
    </xf>
    <xf numFmtId="164" fontId="13" fillId="0" borderId="2" xfId="0" applyFont="true" applyBorder="true" applyAlignment="true" applyProtection="false">
      <alignment horizontal="general" vertical="top" textRotation="0" wrapText="true" indent="0" shrinkToFit="false"/>
      <protection locked="true" hidden="false"/>
    </xf>
    <xf numFmtId="164" fontId="6" fillId="0" borderId="2" xfId="0" applyFont="true" applyBorder="true" applyAlignment="true" applyProtection="false">
      <alignment horizontal="general" vertical="top" textRotation="0" wrapText="true" indent="0" shrinkToFit="false"/>
      <protection locked="true" hidden="false"/>
    </xf>
    <xf numFmtId="164" fontId="14" fillId="0" borderId="2" xfId="0" applyFont="true" applyBorder="true" applyAlignment="true" applyProtection="false">
      <alignment horizontal="general" vertical="top" textRotation="0" wrapText="tru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64" fontId="10" fillId="5" borderId="0" xfId="0" applyFont="true" applyBorder="false" applyAlignment="false" applyProtection="false">
      <alignment horizontal="general" vertical="bottom" textRotation="0" wrapText="false" indent="0" shrinkToFit="false"/>
      <protection locked="true" hidden="false"/>
    </xf>
    <xf numFmtId="165" fontId="6" fillId="0" borderId="2" xfId="0" applyFont="true" applyBorder="true" applyAlignment="false" applyProtection="false">
      <alignment horizontal="general" vertical="bottom" textRotation="0" wrapText="false" indent="0" shrinkToFit="false"/>
      <protection locked="true" hidden="false"/>
    </xf>
    <xf numFmtId="164" fontId="10" fillId="3" borderId="2" xfId="0" applyFont="true" applyBorder="true" applyAlignment="false" applyProtection="false">
      <alignment horizontal="general" vertical="bottom" textRotation="0" wrapText="false" indent="0" shrinkToFit="false"/>
      <protection locked="true" hidden="false"/>
    </xf>
    <xf numFmtId="165" fontId="6" fillId="3" borderId="2"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5" fontId="16" fillId="3" borderId="0" xfId="0" applyFont="true" applyBorder="false" applyAlignment="false" applyProtection="false">
      <alignment horizontal="general" vertical="bottom" textRotation="0" wrapText="false" indent="0" shrinkToFit="false"/>
      <protection locked="true" hidden="false"/>
    </xf>
    <xf numFmtId="165" fontId="17" fillId="3" borderId="0" xfId="0" applyFont="true" applyBorder="false" applyAlignment="false" applyProtection="false">
      <alignment horizontal="general" vertical="bottom" textRotation="0" wrapText="false" indent="0" shrinkToFit="false"/>
      <protection locked="true" hidden="false"/>
    </xf>
    <xf numFmtId="165" fontId="12" fillId="3"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72" fontId="16" fillId="3" borderId="0" xfId="0" applyFont="true" applyBorder="false" applyAlignment="false" applyProtection="false">
      <alignment horizontal="general" vertical="bottom" textRotation="0" wrapText="false" indent="0" shrinkToFit="false"/>
      <protection locked="true" hidden="false"/>
    </xf>
    <xf numFmtId="172" fontId="17" fillId="3" borderId="0" xfId="0" applyFont="true" applyBorder="false" applyAlignment="false" applyProtection="false">
      <alignment horizontal="general" vertical="bottom" textRotation="0" wrapText="false" indent="0" shrinkToFit="false"/>
      <protection locked="true" hidden="false"/>
    </xf>
    <xf numFmtId="172" fontId="12" fillId="3" borderId="0" xfId="0" applyFont="true" applyBorder="false" applyAlignment="false" applyProtection="false">
      <alignment horizontal="general" vertical="bottom" textRotation="0" wrapText="false" indent="0" shrinkToFit="false"/>
      <protection locked="true" hidden="false"/>
    </xf>
    <xf numFmtId="173" fontId="16" fillId="3" borderId="0" xfId="0" applyFont="true" applyBorder="false" applyAlignment="false" applyProtection="false">
      <alignment horizontal="general" vertical="bottom" textRotation="0" wrapText="false" indent="0" shrinkToFit="false"/>
      <protection locked="true" hidden="false"/>
    </xf>
    <xf numFmtId="173" fontId="17" fillId="3" borderId="0" xfId="0" applyFont="true" applyBorder="false" applyAlignment="false" applyProtection="false">
      <alignment horizontal="general" vertical="bottom" textRotation="0" wrapText="false" indent="0" shrinkToFit="false"/>
      <protection locked="true" hidden="false"/>
    </xf>
    <xf numFmtId="173" fontId="12" fillId="3"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14171D"/>
          <bgColor rgb="FF000000"/>
        </patternFill>
      </fill>
    </dxf>
    <dxf>
      <fill>
        <patternFill patternType="solid">
          <fgColor rgb="FFFBF3E2"/>
          <bgColor rgb="FF000000"/>
        </patternFill>
      </fill>
    </dxf>
    <dxf>
      <fill>
        <patternFill patternType="solid">
          <bgColor rgb="FF000000"/>
        </patternFill>
      </fill>
    </dxf>
    <dxf>
      <fill>
        <patternFill patternType="solid">
          <fgColor rgb="FF000000"/>
          <bgColor rgb="FF000000"/>
        </patternFill>
      </fill>
    </dxf>
    <dxf>
      <fill>
        <patternFill patternType="solid">
          <fgColor rgb="FF8C5A00"/>
          <bgColor rgb="FF000000"/>
        </patternFill>
      </fill>
    </dxf>
    <dxf>
      <fill>
        <patternFill patternType="solid">
          <fgColor rgb="FFFFFFFF"/>
          <bgColor rgb="FF000000"/>
        </patternFill>
      </fill>
    </dxf>
    <dxf>
      <fill>
        <patternFill patternType="solid">
          <fgColor rgb="FF0000FF"/>
          <bgColor rgb="FF000000"/>
        </patternFill>
      </fill>
    </dxf>
    <dxf>
      <fill>
        <patternFill patternType="solid">
          <fgColor rgb="FFF2F2F2"/>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BF3E2"/>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_rels/sheet9.xml.rels><?xml version="1.0" encoding="UTF-8"?>
<Relationships xmlns="http://schemas.openxmlformats.org/package/2006/relationships"><Relationship Id="rId1" Type="http://schemas.openxmlformats.org/officeDocument/2006/relationships/drawing" Target="../drawings/drawing5.xml"/>
</Relationships>
</file>

<file path=xl/worksheets/_rels/sheet10.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true" outlineLevel="0" collapsed="false">
      <c r="A4" s="3" t="s">
        <v>2</v>
      </c>
    </row>
    <row r="5" customFormat="false" ht="15" hidden="false" customHeight="false" outlineLevel="0" collapsed="false">
      <c r="A5" s="3"/>
    </row>
    <row r="6" customFormat="false" ht="15" hidden="false" customHeight="false" outlineLevel="0" collapsed="false">
      <c r="A6" s="3"/>
    </row>
    <row r="7" customFormat="false" ht="15" hidden="false" customHeight="false" outlineLevel="0" collapsed="false">
      <c r="A7" s="3"/>
    </row>
    <row r="8" customFormat="false" ht="15" hidden="false" customHeight="false" outlineLevel="0" collapsed="false">
      <c r="A8" s="3"/>
    </row>
    <row r="9" customFormat="false" ht="15" hidden="false" customHeight="false" outlineLevel="0" collapsed="false">
      <c r="A9" s="3"/>
    </row>
    <row r="10" customFormat="false" ht="15" hidden="false" customHeight="false" outlineLevel="0" collapsed="false">
      <c r="A10" s="3"/>
    </row>
    <row r="11" customFormat="false" ht="15" hidden="false" customHeight="false" outlineLevel="0" collapsed="false">
      <c r="A11" s="3"/>
    </row>
    <row r="12" customFormat="false" ht="15" hidden="false" customHeight="false" outlineLevel="0" collapsed="false">
      <c r="A12" s="3"/>
    </row>
    <row r="13" customFormat="false" ht="15" hidden="false" customHeight="false" outlineLevel="0" collapsed="false">
      <c r="A13" s="3"/>
    </row>
    <row r="14" customFormat="false" ht="15" hidden="false" customHeight="false" outlineLevel="0" collapsed="false">
      <c r="A14" s="3"/>
    </row>
    <row r="15" customFormat="false" ht="15" hidden="false" customHeight="false" outlineLevel="0" collapsed="false">
      <c r="A15" s="3"/>
    </row>
    <row r="16" customFormat="false" ht="15" hidden="false" customHeight="false" outlineLevel="0" collapsed="false">
      <c r="A16" s="3"/>
    </row>
    <row r="17" customFormat="false" ht="15" hidden="false" customHeight="false" outlineLevel="0" collapsed="false">
      <c r="A17" s="3"/>
    </row>
    <row r="18" customFormat="false" ht="15" hidden="false" customHeight="false" outlineLevel="0" collapsed="false">
      <c r="A18" s="3"/>
    </row>
    <row r="19" customFormat="false" ht="15" hidden="false" customHeight="false" outlineLevel="0" collapsed="false">
      <c r="A19" s="3"/>
    </row>
    <row r="20" customFormat="false" ht="15" hidden="false" customHeight="false" outlineLevel="0" collapsed="false">
      <c r="A20" s="3"/>
    </row>
    <row r="21" customFormat="false" ht="15" hidden="false" customHeight="false" outlineLevel="0" collapsed="false">
      <c r="A21" s="3"/>
    </row>
    <row r="22" customFormat="false" ht="15" hidden="false" customHeight="false" outlineLevel="0" collapsed="false">
      <c r="A22" s="3"/>
    </row>
    <row r="23" customFormat="false" ht="15" hidden="false" customHeight="false" outlineLevel="0" collapsed="false">
      <c r="A23" s="3"/>
    </row>
    <row r="24" customFormat="false" ht="15" hidden="false" customHeight="false" outlineLevel="0" collapsed="false">
      <c r="A24" s="3"/>
    </row>
    <row r="25" customFormat="false" ht="15" hidden="false" customHeight="false" outlineLevel="0" collapsed="false">
      <c r="A25" s="3"/>
    </row>
    <row r="26" customFormat="false" ht="15" hidden="false" customHeight="false" outlineLevel="0" collapsed="false">
      <c r="A26" s="3"/>
    </row>
    <row r="27" customFormat="false" ht="15" hidden="false" customHeight="false" outlineLevel="0" collapsed="false">
      <c r="A27" s="3"/>
    </row>
    <row r="28" customFormat="false" ht="15" hidden="false" customHeight="false" outlineLevel="0" collapsed="false">
      <c r="A28" s="3"/>
    </row>
    <row r="29" customFormat="false" ht="15" hidden="false" customHeight="false" outlineLevel="0" collapsed="false">
      <c r="A29" s="3"/>
    </row>
    <row r="30" customFormat="false" ht="15" hidden="false" customHeight="false" outlineLevel="0" collapsed="false">
      <c r="A30" s="3"/>
    </row>
    <row r="31" customFormat="false" ht="15" hidden="false" customHeight="false" outlineLevel="0" collapsed="false">
      <c r="A31" s="3"/>
    </row>
    <row r="32" customFormat="false" ht="15" hidden="false" customHeight="false" outlineLevel="0" collapsed="false">
      <c r="A32" s="3"/>
    </row>
    <row r="33" customFormat="false" ht="15" hidden="false" customHeight="false" outlineLevel="0" collapsed="false">
      <c r="A33" s="3"/>
    </row>
    <row r="34" customFormat="false" ht="15" hidden="false" customHeight="false" outlineLevel="0" collapsed="false">
      <c r="A34" s="3"/>
    </row>
    <row r="35" customFormat="false" ht="15" hidden="false" customHeight="false" outlineLevel="0" collapsed="false">
      <c r="A35" s="3"/>
    </row>
    <row r="36" customFormat="false" ht="15" hidden="false" customHeight="false" outlineLevel="0" collapsed="false">
      <c r="A36" s="3"/>
    </row>
    <row r="37" customFormat="false" ht="15" hidden="false" customHeight="false" outlineLevel="0" collapsed="false">
      <c r="A37" s="3"/>
    </row>
    <row r="38" customFormat="false" ht="15" hidden="false" customHeight="false" outlineLevel="0" collapsed="false">
      <c r="A38" s="3"/>
    </row>
    <row r="39" customFormat="false" ht="15" hidden="false" customHeight="false" outlineLevel="0" collapsed="false">
      <c r="A39" s="3"/>
    </row>
    <row r="40" customFormat="false" ht="15" hidden="false" customHeight="false" outlineLevel="0" collapsed="false">
      <c r="A40" s="3"/>
    </row>
    <row r="41" customFormat="false" ht="15" hidden="false" customHeight="false" outlineLevel="0" collapsed="false">
      <c r="A41" s="3"/>
    </row>
    <row r="42" customFormat="false" ht="15" hidden="false" customHeight="false" outlineLevel="0" collapsed="false">
      <c r="A42" s="3"/>
    </row>
    <row r="43" customFormat="false" ht="15" hidden="false" customHeight="false" outlineLevel="0" collapsed="false">
      <c r="A43" s="3"/>
    </row>
    <row r="44" customFormat="false" ht="15" hidden="false" customHeight="false" outlineLevel="0" collapsed="false">
      <c r="A44" s="3"/>
    </row>
    <row r="45" customFormat="false" ht="15" hidden="false" customHeight="false" outlineLevel="0" collapsed="false">
      <c r="A45" s="3"/>
    </row>
    <row r="46" customFormat="false" ht="15" hidden="false" customHeight="false" outlineLevel="0" collapsed="false">
      <c r="A46" s="3"/>
    </row>
    <row r="48" customFormat="false" ht="60" hidden="false" customHeight="true" outlineLevel="0" collapsed="false">
      <c r="A48" s="4" t="s">
        <v>3</v>
      </c>
    </row>
  </sheetData>
  <mergeCells count="1">
    <mergeCell ref="A4:A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5" min="2" style="0" width="14"/>
    <col collapsed="false" customWidth="true" hidden="false" outlineLevel="0" max="6" min="6" style="0" width="3"/>
    <col collapsed="false" customWidth="true" hidden="false" outlineLevel="0" max="7" min="7" style="0" width="56"/>
  </cols>
  <sheetData>
    <row r="1" customFormat="false" ht="17.35" hidden="false" customHeight="false" outlineLevel="0" collapsed="false">
      <c r="A1" s="1" t="s">
        <v>4</v>
      </c>
    </row>
    <row r="2" customFormat="false" ht="15" hidden="false" customHeight="false" outlineLevel="0" collapsed="false">
      <c r="A2" s="2" t="s">
        <v>5</v>
      </c>
    </row>
    <row r="4" customFormat="false" ht="27.75" hidden="false" customHeight="true" outlineLevel="0" collapsed="false">
      <c r="A4" s="5" t="s">
        <v>6</v>
      </c>
      <c r="B4" s="6" t="s">
        <v>7</v>
      </c>
      <c r="C4" s="6" t="s">
        <v>8</v>
      </c>
      <c r="D4" s="6" t="s">
        <v>9</v>
      </c>
      <c r="E4" s="6" t="s">
        <v>10</v>
      </c>
      <c r="G4" s="7" t="s">
        <v>11</v>
      </c>
    </row>
    <row r="5" customFormat="false" ht="15" hidden="false" customHeight="true" outlineLevel="0" collapsed="false">
      <c r="A5" s="8" t="s">
        <v>12</v>
      </c>
      <c r="B5" s="9" t="n">
        <f aca="false">'Company bid readiness'!B32</f>
        <v>16</v>
      </c>
      <c r="C5" s="9" t="n">
        <f aca="false">'Company bid readiness'!B33</f>
        <v>0</v>
      </c>
      <c r="D5" s="9" t="n">
        <f aca="false">'Company bid readiness'!B34</f>
        <v>0</v>
      </c>
      <c r="E5" s="10" t="n">
        <f aca="false">'Company bid readiness'!B35</f>
        <v>0</v>
      </c>
      <c r="G5" s="3" t="s">
        <v>13</v>
      </c>
    </row>
    <row r="6" customFormat="false" ht="15" hidden="false" customHeight="false" outlineLevel="0" collapsed="false">
      <c r="A6" s="11" t="s">
        <v>14</v>
      </c>
      <c r="B6" s="12" t="n">
        <f aca="false">'Proposal readiness'!B33</f>
        <v>19</v>
      </c>
      <c r="C6" s="12" t="n">
        <f aca="false">'Proposal readiness'!B34</f>
        <v>0</v>
      </c>
      <c r="D6" s="12" t="n">
        <f aca="false">'Proposal readiness'!B35</f>
        <v>0</v>
      </c>
      <c r="E6" s="13" t="n">
        <f aca="false">'Proposal readiness'!B36</f>
        <v>0</v>
      </c>
      <c r="G6" s="3"/>
    </row>
    <row r="7" customFormat="false" ht="15" hidden="false" customHeight="false" outlineLevel="0" collapsed="false">
      <c r="A7" s="8" t="s">
        <v>15</v>
      </c>
      <c r="B7" s="9" t="n">
        <f aca="false">'Export and content'!B28</f>
        <v>14</v>
      </c>
      <c r="C7" s="9" t="n">
        <f aca="false">'Export and content'!B29</f>
        <v>0</v>
      </c>
      <c r="D7" s="9" t="n">
        <f aca="false">'Export and content'!B30</f>
        <v>0</v>
      </c>
      <c r="E7" s="10" t="n">
        <f aca="false">'Export and content'!B31</f>
        <v>0</v>
      </c>
      <c r="G7" s="3"/>
    </row>
    <row r="8" customFormat="false" ht="15" hidden="false" customHeight="false" outlineLevel="0" collapsed="false">
      <c r="A8" s="11" t="s">
        <v>16</v>
      </c>
      <c r="B8" s="12" t="n">
        <f aca="false">'Personal readiness'!B33</f>
        <v>19</v>
      </c>
      <c r="C8" s="12" t="n">
        <f aca="false">'Personal readiness'!B34</f>
        <v>0</v>
      </c>
      <c r="D8" s="12" t="n">
        <f aca="false">'Personal readiness'!B35</f>
        <v>0</v>
      </c>
      <c r="E8" s="13" t="n">
        <f aca="false">'Personal readiness'!B36</f>
        <v>0</v>
      </c>
      <c r="G8" s="3"/>
    </row>
    <row r="9" customFormat="false" ht="15" hidden="false" customHeight="false" outlineLevel="0" collapsed="false">
      <c r="A9" s="8" t="s">
        <v>17</v>
      </c>
      <c r="B9" s="9" t="n">
        <f aca="false">'Where the work is published'!D16</f>
        <v>10</v>
      </c>
      <c r="C9" s="9" t="n">
        <f aca="false">'Where the work is published'!D17</f>
        <v>0</v>
      </c>
      <c r="D9" s="14" t="s">
        <v>18</v>
      </c>
      <c r="E9" s="10" t="n">
        <f aca="false">'Where the work is published'!D18</f>
        <v>0</v>
      </c>
      <c r="G9" s="3"/>
    </row>
    <row r="10" customFormat="false" ht="15" hidden="false" customHeight="false" outlineLevel="0" collapsed="false">
      <c r="A10" s="11" t="s">
        <v>19</v>
      </c>
      <c r="B10" s="12" t="n">
        <f aca="false">'Interview questions'!C31</f>
        <v>25</v>
      </c>
      <c r="C10" s="12" t="n">
        <f aca="false">'Interview questions'!C32</f>
        <v>0</v>
      </c>
      <c r="D10" s="15" t="s">
        <v>18</v>
      </c>
      <c r="E10" s="13" t="n">
        <f aca="false">'Interview questions'!C33</f>
        <v>0</v>
      </c>
      <c r="G10" s="3"/>
    </row>
    <row r="11" customFormat="false" ht="15" hidden="false" customHeight="false" outlineLevel="0" collapsed="false">
      <c r="G11" s="3"/>
    </row>
    <row r="12" customFormat="false" ht="15" hidden="false" customHeight="false" outlineLevel="0" collapsed="false">
      <c r="A12" s="16" t="s">
        <v>20</v>
      </c>
      <c r="B12" s="17" t="n">
        <f aca="false">SUM(B5:B10)</f>
        <v>103</v>
      </c>
      <c r="C12" s="18"/>
      <c r="D12" s="18"/>
      <c r="E12" s="18"/>
      <c r="G12" s="3"/>
    </row>
    <row r="13" customFormat="false" ht="15" hidden="false" customHeight="false" outlineLevel="0" collapsed="false">
      <c r="A13" s="19" t="s">
        <v>21</v>
      </c>
      <c r="C13" s="20" t="n">
        <f aca="false">SUM(C5:C10)</f>
        <v>0</v>
      </c>
      <c r="G13" s="3"/>
    </row>
    <row r="14" customFormat="false" ht="15" hidden="false" customHeight="false" outlineLevel="0" collapsed="false">
      <c r="A14" s="19" t="s">
        <v>22</v>
      </c>
      <c r="D14" s="20" t="n">
        <f aca="false">SUM(D5:D8)</f>
        <v>0</v>
      </c>
      <c r="G14" s="3"/>
    </row>
    <row r="15" customFormat="false" ht="15" hidden="false" customHeight="false" outlineLevel="0" collapsed="false">
      <c r="A15" s="19" t="s">
        <v>23</v>
      </c>
      <c r="E15" s="21" t="n">
        <f aca="false">IF(B12=0,0,C13/B12)</f>
        <v>0</v>
      </c>
      <c r="G15" s="3"/>
    </row>
    <row r="16" customFormat="false" ht="15" hidden="false" customHeight="false" outlineLevel="0" collapsed="false">
      <c r="G16" s="3"/>
    </row>
    <row r="17" customFormat="false" ht="15" hidden="false" customHeight="false" outlineLevel="0" collapsed="false">
      <c r="A17" s="7" t="s">
        <v>24</v>
      </c>
      <c r="G17" s="3"/>
    </row>
    <row r="18" customFormat="false" ht="15" hidden="false" customHeight="false" outlineLevel="0" collapsed="false">
      <c r="A18" s="8" t="s">
        <v>25</v>
      </c>
      <c r="B18" s="9" t="n">
        <f aca="false">'Opportunity tracker'!C36</f>
        <v>0</v>
      </c>
      <c r="G18" s="3"/>
    </row>
    <row r="19" customFormat="false" ht="15" hidden="false" customHeight="false" outlineLevel="0" collapsed="false">
      <c r="A19" s="8" t="s">
        <v>26</v>
      </c>
      <c r="B19" s="9" t="n">
        <f aca="false">'Opportunity tracker'!C40</f>
        <v>0</v>
      </c>
      <c r="G19" s="3"/>
    </row>
    <row r="20" customFormat="false" ht="15" hidden="false" customHeight="false" outlineLevel="0" collapsed="false">
      <c r="A20" s="8" t="s">
        <v>27</v>
      </c>
      <c r="B20" s="9" t="n">
        <f aca="false">'Opportunity tracker'!C41</f>
        <v>0</v>
      </c>
      <c r="G20" s="3"/>
    </row>
    <row r="21" customFormat="false" ht="15" hidden="false" customHeight="false" outlineLevel="0" collapsed="false">
      <c r="A21" s="8" t="s">
        <v>28</v>
      </c>
      <c r="B21" s="10" t="n">
        <f aca="false">'Opportunity tracker'!C43</f>
        <v>0</v>
      </c>
      <c r="G21" s="3"/>
    </row>
    <row r="22" customFormat="false" ht="15" hidden="false" customHeight="false" outlineLevel="0" collapsed="false">
      <c r="G22" s="3"/>
    </row>
    <row r="23" customFormat="false" ht="15" hidden="false" customHeight="false" outlineLevel="0" collapsed="false">
      <c r="A23" s="7" t="s">
        <v>29</v>
      </c>
      <c r="G23" s="3"/>
    </row>
    <row r="24" customFormat="false" ht="15" hidden="false" customHeight="false" outlineLevel="0" collapsed="false">
      <c r="A24" s="8" t="s">
        <v>30</v>
      </c>
      <c r="B24" s="9" t="n">
        <f aca="false">'Job families'!E19</f>
        <v>0</v>
      </c>
      <c r="G24" s="3"/>
    </row>
    <row r="25" customFormat="false" ht="15" hidden="false" customHeight="false" outlineLevel="0" collapsed="false">
      <c r="A25" s="8" t="s">
        <v>31</v>
      </c>
      <c r="C25" s="14" t="str">
        <f aca="false">'Job families'!C21</f>
        <v>score some families</v>
      </c>
      <c r="G25" s="3"/>
    </row>
    <row r="26" customFormat="false" ht="15" hidden="false" customHeight="false" outlineLevel="0" collapsed="false">
      <c r="G26" s="3"/>
    </row>
    <row r="27" customFormat="false" ht="15" hidden="false" customHeight="false" outlineLevel="0" collapsed="false">
      <c r="G27" s="3"/>
    </row>
    <row r="28" customFormat="false" ht="15" hidden="false" customHeight="false" outlineLevel="0" collapsed="false">
      <c r="G28" s="3"/>
    </row>
    <row r="29" customFormat="false" ht="15" hidden="false" customHeight="false" outlineLevel="0" collapsed="false">
      <c r="G29" s="3"/>
    </row>
    <row r="30" customFormat="false" ht="15" hidden="false" customHeight="false" outlineLevel="0" collapsed="false">
      <c r="G30" s="3"/>
    </row>
    <row r="31" customFormat="false" ht="15" hidden="false" customHeight="false" outlineLevel="0" collapsed="false">
      <c r="G31" s="3"/>
    </row>
    <row r="32" customFormat="false" ht="15" hidden="false" customHeight="false" outlineLevel="0" collapsed="false">
      <c r="G32" s="3"/>
    </row>
    <row r="33" customFormat="false" ht="15" hidden="false" customHeight="false" outlineLevel="0" collapsed="false">
      <c r="G33" s="3"/>
    </row>
    <row r="34" customFormat="false" ht="15" hidden="false" customHeight="false" outlineLevel="0" collapsed="false">
      <c r="G34" s="3"/>
    </row>
    <row r="35" customFormat="false" ht="15" hidden="false" customHeight="false" outlineLevel="0" collapsed="false">
      <c r="G35" s="3"/>
    </row>
    <row r="36" customFormat="false" ht="15" hidden="false" customHeight="false" outlineLevel="0" collapsed="false">
      <c r="G36" s="3"/>
    </row>
    <row r="37" customFormat="false" ht="15" hidden="false" customHeight="false" outlineLevel="0" collapsed="false">
      <c r="G37" s="3"/>
    </row>
    <row r="38" customFormat="false" ht="15" hidden="false" customHeight="false" outlineLevel="0" collapsed="false">
      <c r="G38" s="3"/>
    </row>
  </sheetData>
  <mergeCells count="1">
    <mergeCell ref="G5:G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86"/>
    <col collapsed="false" customWidth="true" hidden="false" outlineLevel="0" max="2" min="2" style="0" width="16"/>
    <col collapsed="false" customWidth="true" hidden="false" outlineLevel="0" max="3" min="3" style="0" width="13"/>
    <col collapsed="false" customWidth="true" hidden="false" outlineLevel="0" max="4" min="4" style="0" width="18"/>
    <col collapsed="false" customWidth="true" hidden="false" outlineLevel="0" max="5" min="5" style="0" width="34"/>
    <col collapsed="false" customWidth="true" hidden="false" outlineLevel="0" max="6" min="6" style="0" width="3"/>
    <col collapsed="false" customWidth="true" hidden="false" outlineLevel="0" max="7" min="7" style="0" width="54"/>
  </cols>
  <sheetData>
    <row r="1" customFormat="false" ht="17.35" hidden="false" customHeight="false" outlineLevel="0" collapsed="false">
      <c r="A1" s="1" t="s">
        <v>32</v>
      </c>
    </row>
    <row r="2" customFormat="false" ht="15" hidden="false" customHeight="false" outlineLevel="0" collapsed="false">
      <c r="A2" s="2" t="s">
        <v>33</v>
      </c>
    </row>
    <row r="4" customFormat="false" ht="27.75" hidden="false" customHeight="true" outlineLevel="0" collapsed="false">
      <c r="A4" s="5" t="s">
        <v>34</v>
      </c>
      <c r="B4" s="6" t="s">
        <v>35</v>
      </c>
      <c r="C4" s="6" t="s">
        <v>36</v>
      </c>
      <c r="D4" s="6" t="s">
        <v>37</v>
      </c>
      <c r="E4" s="6" t="s">
        <v>38</v>
      </c>
      <c r="G4" s="7" t="s">
        <v>39</v>
      </c>
    </row>
    <row r="5" customFormat="false" ht="15" hidden="false" customHeight="true" outlineLevel="0" collapsed="false">
      <c r="A5" s="22" t="s">
        <v>40</v>
      </c>
      <c r="B5" s="23"/>
      <c r="C5" s="23"/>
      <c r="D5" s="23"/>
      <c r="E5" s="23"/>
      <c r="G5" s="3" t="s">
        <v>41</v>
      </c>
    </row>
    <row r="6" customFormat="false" ht="15" hidden="false" customHeight="false" outlineLevel="0" collapsed="false">
      <c r="A6" s="24" t="s">
        <v>42</v>
      </c>
      <c r="B6" s="25" t="s">
        <v>43</v>
      </c>
      <c r="C6" s="26"/>
      <c r="D6" s="25"/>
      <c r="E6" s="27"/>
      <c r="G6" s="3"/>
    </row>
    <row r="7" customFormat="false" ht="15" hidden="false" customHeight="false" outlineLevel="0" collapsed="false">
      <c r="A7" s="24" t="s">
        <v>44</v>
      </c>
      <c r="B7" s="25" t="s">
        <v>43</v>
      </c>
      <c r="C7" s="26"/>
      <c r="D7" s="25"/>
      <c r="E7" s="27"/>
      <c r="G7" s="3"/>
    </row>
    <row r="8" customFormat="false" ht="15" hidden="false" customHeight="false" outlineLevel="0" collapsed="false">
      <c r="A8" s="24" t="s">
        <v>45</v>
      </c>
      <c r="B8" s="25" t="s">
        <v>43</v>
      </c>
      <c r="C8" s="26"/>
      <c r="D8" s="25"/>
      <c r="E8" s="27"/>
      <c r="G8" s="3"/>
    </row>
    <row r="9" customFormat="false" ht="15" hidden="false" customHeight="false" outlineLevel="0" collapsed="false">
      <c r="A9" s="24" t="s">
        <v>46</v>
      </c>
      <c r="B9" s="25" t="s">
        <v>43</v>
      </c>
      <c r="C9" s="26"/>
      <c r="D9" s="25"/>
      <c r="E9" s="27"/>
      <c r="G9" s="3"/>
    </row>
    <row r="10" customFormat="false" ht="15" hidden="false" customHeight="false" outlineLevel="0" collapsed="false">
      <c r="A10" s="24" t="s">
        <v>47</v>
      </c>
      <c r="B10" s="25" t="s">
        <v>43</v>
      </c>
      <c r="C10" s="26"/>
      <c r="D10" s="25"/>
      <c r="E10" s="27"/>
      <c r="G10" s="3"/>
    </row>
    <row r="11" customFormat="false" ht="15" hidden="false" customHeight="false" outlineLevel="0" collapsed="false">
      <c r="A11" s="24" t="s">
        <v>48</v>
      </c>
      <c r="B11" s="25" t="s">
        <v>43</v>
      </c>
      <c r="C11" s="26"/>
      <c r="D11" s="25"/>
      <c r="E11" s="27"/>
      <c r="G11" s="3"/>
    </row>
    <row r="12" customFormat="false" ht="15" hidden="false" customHeight="false" outlineLevel="0" collapsed="false">
      <c r="G12" s="3"/>
    </row>
    <row r="13" customFormat="false" ht="15" hidden="false" customHeight="false" outlineLevel="0" collapsed="false">
      <c r="A13" s="22" t="s">
        <v>49</v>
      </c>
      <c r="B13" s="23"/>
      <c r="C13" s="23"/>
      <c r="D13" s="23"/>
      <c r="E13" s="23"/>
      <c r="G13" s="3"/>
    </row>
    <row r="14" customFormat="false" ht="23.85" hidden="false" customHeight="false" outlineLevel="0" collapsed="false">
      <c r="A14" s="24" t="s">
        <v>50</v>
      </c>
      <c r="B14" s="25" t="s">
        <v>43</v>
      </c>
      <c r="C14" s="26"/>
      <c r="D14" s="25"/>
      <c r="E14" s="27"/>
      <c r="G14" s="3"/>
    </row>
    <row r="15" customFormat="false" ht="15" hidden="false" customHeight="false" outlineLevel="0" collapsed="false">
      <c r="A15" s="24" t="s">
        <v>51</v>
      </c>
      <c r="B15" s="25" t="s">
        <v>43</v>
      </c>
      <c r="C15" s="26"/>
      <c r="D15" s="25"/>
      <c r="E15" s="27"/>
      <c r="G15" s="3"/>
    </row>
    <row r="16" customFormat="false" ht="15" hidden="false" customHeight="false" outlineLevel="0" collapsed="false">
      <c r="A16" s="24" t="s">
        <v>52</v>
      </c>
      <c r="B16" s="25" t="s">
        <v>43</v>
      </c>
      <c r="C16" s="26"/>
      <c r="D16" s="25"/>
      <c r="E16" s="27"/>
      <c r="G16" s="3"/>
    </row>
    <row r="17" customFormat="false" ht="15" hidden="false" customHeight="false" outlineLevel="0" collapsed="false">
      <c r="G17" s="3"/>
    </row>
    <row r="18" customFormat="false" ht="15" hidden="false" customHeight="false" outlineLevel="0" collapsed="false">
      <c r="A18" s="22" t="s">
        <v>53</v>
      </c>
      <c r="B18" s="23"/>
      <c r="C18" s="23"/>
      <c r="D18" s="23"/>
      <c r="E18" s="23"/>
      <c r="G18" s="3"/>
    </row>
    <row r="19" customFormat="false" ht="15" hidden="false" customHeight="false" outlineLevel="0" collapsed="false">
      <c r="A19" s="24" t="s">
        <v>54</v>
      </c>
      <c r="B19" s="25" t="s">
        <v>43</v>
      </c>
      <c r="C19" s="26"/>
      <c r="D19" s="25"/>
      <c r="E19" s="27"/>
      <c r="G19" s="3"/>
    </row>
    <row r="20" customFormat="false" ht="23.85" hidden="false" customHeight="false" outlineLevel="0" collapsed="false">
      <c r="A20" s="24" t="s">
        <v>55</v>
      </c>
      <c r="B20" s="25" t="s">
        <v>43</v>
      </c>
      <c r="C20" s="26"/>
      <c r="D20" s="25"/>
      <c r="E20" s="27"/>
      <c r="G20" s="3"/>
    </row>
    <row r="21" customFormat="false" ht="23.85" hidden="false" customHeight="false" outlineLevel="0" collapsed="false">
      <c r="A21" s="24" t="s">
        <v>56</v>
      </c>
      <c r="B21" s="25" t="s">
        <v>43</v>
      </c>
      <c r="C21" s="26"/>
      <c r="D21" s="25"/>
      <c r="E21" s="27"/>
      <c r="G21" s="3"/>
    </row>
    <row r="22" customFormat="false" ht="15" hidden="false" customHeight="false" outlineLevel="0" collapsed="false">
      <c r="G22" s="3"/>
    </row>
    <row r="23" customFormat="false" ht="15" hidden="false" customHeight="false" outlineLevel="0" collapsed="false">
      <c r="A23" s="22" t="s">
        <v>57</v>
      </c>
      <c r="B23" s="23"/>
      <c r="C23" s="23"/>
      <c r="D23" s="23"/>
      <c r="E23" s="23"/>
      <c r="G23" s="3"/>
    </row>
    <row r="24" customFormat="false" ht="23.85" hidden="false" customHeight="false" outlineLevel="0" collapsed="false">
      <c r="A24" s="24" t="s">
        <v>58</v>
      </c>
      <c r="B24" s="25" t="s">
        <v>43</v>
      </c>
      <c r="C24" s="26"/>
      <c r="D24" s="25"/>
      <c r="E24" s="27"/>
      <c r="G24" s="3"/>
    </row>
    <row r="25" customFormat="false" ht="23.85" hidden="false" customHeight="false" outlineLevel="0" collapsed="false">
      <c r="A25" s="24" t="s">
        <v>59</v>
      </c>
      <c r="B25" s="25" t="s">
        <v>43</v>
      </c>
      <c r="C25" s="26"/>
      <c r="D25" s="25"/>
      <c r="E25" s="27"/>
      <c r="G25" s="3"/>
    </row>
    <row r="26" customFormat="false" ht="23.85" hidden="false" customHeight="false" outlineLevel="0" collapsed="false">
      <c r="A26" s="24" t="s">
        <v>60</v>
      </c>
      <c r="B26" s="25" t="s">
        <v>43</v>
      </c>
      <c r="C26" s="26"/>
      <c r="D26" s="25"/>
      <c r="E26" s="27"/>
      <c r="G26" s="3"/>
    </row>
    <row r="27" customFormat="false" ht="15" hidden="false" customHeight="false" outlineLevel="0" collapsed="false">
      <c r="G27" s="3"/>
    </row>
    <row r="28" customFormat="false" ht="15" hidden="false" customHeight="false" outlineLevel="0" collapsed="false">
      <c r="A28" s="22" t="s">
        <v>61</v>
      </c>
      <c r="B28" s="23"/>
      <c r="C28" s="23"/>
      <c r="D28" s="23"/>
      <c r="E28" s="23"/>
      <c r="G28" s="3"/>
    </row>
    <row r="29" customFormat="false" ht="15" hidden="false" customHeight="false" outlineLevel="0" collapsed="false">
      <c r="A29" s="24" t="s">
        <v>62</v>
      </c>
      <c r="B29" s="25" t="s">
        <v>43</v>
      </c>
      <c r="C29" s="26"/>
      <c r="D29" s="25"/>
      <c r="E29" s="27"/>
      <c r="G29" s="3"/>
    </row>
    <row r="30" customFormat="false" ht="15" hidden="false" customHeight="false" outlineLevel="0" collapsed="false">
      <c r="G30" s="3"/>
    </row>
    <row r="31" customFormat="false" ht="15" hidden="false" customHeight="false" outlineLevel="0" collapsed="false">
      <c r="G31" s="3"/>
    </row>
    <row r="32" customFormat="false" ht="15" hidden="false" customHeight="false" outlineLevel="0" collapsed="false">
      <c r="A32" s="19" t="s">
        <v>7</v>
      </c>
      <c r="B32" s="20" t="n">
        <f aca="false">COUNTA(B5:B29)</f>
        <v>16</v>
      </c>
      <c r="G32" s="3"/>
    </row>
    <row r="33" customFormat="false" ht="15" hidden="false" customHeight="false" outlineLevel="0" collapsed="false">
      <c r="A33" s="19" t="s">
        <v>63</v>
      </c>
      <c r="B33" s="20" t="n">
        <f aca="false">COUNTIF(B5:B29,"done")+COUNTIF(B5:B29,"not applicable")</f>
        <v>0</v>
      </c>
      <c r="G33" s="3"/>
    </row>
    <row r="34" customFormat="false" ht="15" hidden="false" customHeight="false" outlineLevel="0" collapsed="false">
      <c r="A34" s="19" t="s">
        <v>64</v>
      </c>
      <c r="B34" s="20" t="n">
        <f aca="false">COUNTIF(B5:B29,"problem")</f>
        <v>0</v>
      </c>
      <c r="G34" s="3"/>
    </row>
    <row r="35" customFormat="false" ht="15" hidden="false" customHeight="false" outlineLevel="0" collapsed="false">
      <c r="A35" s="19" t="s">
        <v>10</v>
      </c>
      <c r="B35" s="21" t="n">
        <f aca="false">IF(B32=0,0,B33/B32)</f>
        <v>0</v>
      </c>
      <c r="G35" s="3"/>
    </row>
    <row r="36" customFormat="false" ht="15" hidden="false" customHeight="false" outlineLevel="0" collapsed="false">
      <c r="G36" s="3"/>
    </row>
    <row r="37" customFormat="false" ht="15" hidden="false" customHeight="false" outlineLevel="0" collapsed="false">
      <c r="G37" s="3"/>
    </row>
    <row r="38" customFormat="false" ht="15" hidden="false" customHeight="false" outlineLevel="0" collapsed="false">
      <c r="G38" s="3"/>
    </row>
    <row r="39" customFormat="false" ht="15" hidden="false" customHeight="false" outlineLevel="0" collapsed="false">
      <c r="G39" s="3"/>
    </row>
    <row r="40" customFormat="false" ht="15" hidden="false" customHeight="false" outlineLevel="0" collapsed="false">
      <c r="G40" s="3"/>
    </row>
    <row r="41" customFormat="false" ht="15" hidden="false" customHeight="false" outlineLevel="0" collapsed="false">
      <c r="G41" s="3"/>
    </row>
    <row r="42" customFormat="false" ht="15" hidden="false" customHeight="false" outlineLevel="0" collapsed="false">
      <c r="G42" s="3"/>
    </row>
    <row r="43" customFormat="false" ht="15" hidden="false" customHeight="false" outlineLevel="0" collapsed="false">
      <c r="G43" s="3"/>
    </row>
    <row r="44" customFormat="false" ht="15" hidden="false" customHeight="false" outlineLevel="0" collapsed="false">
      <c r="G44" s="3"/>
    </row>
    <row r="45" customFormat="false" ht="15" hidden="false" customHeight="false" outlineLevel="0" collapsed="false">
      <c r="G45" s="3"/>
    </row>
    <row r="46" customFormat="false" ht="15" hidden="false" customHeight="false" outlineLevel="0" collapsed="false">
      <c r="G46" s="3"/>
    </row>
    <row r="47" customFormat="false" ht="15" hidden="false" customHeight="false" outlineLevel="0" collapsed="false">
      <c r="G47" s="3"/>
    </row>
    <row r="48" customFormat="false" ht="15" hidden="false" customHeight="false" outlineLevel="0" collapsed="false">
      <c r="G48" s="3"/>
    </row>
  </sheetData>
  <autoFilter ref="A4:E29"/>
  <mergeCells count="1">
    <mergeCell ref="G5:G48"/>
  </mergeCells>
  <dataValidations count="1">
    <dataValidation allowBlank="true" errorStyle="stop" operator="between" showDropDown="false" showErrorMessage="false" showInputMessage="false" sqref="B6:B11 B14:B16 B19:B21 B24:B26 B29" type="list">
      <formula1>"not started,in progress,done,not applicable,problem"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86"/>
    <col collapsed="false" customWidth="true" hidden="false" outlineLevel="0" max="2" min="2" style="0" width="16"/>
    <col collapsed="false" customWidth="true" hidden="false" outlineLevel="0" max="3" min="3" style="0" width="13"/>
    <col collapsed="false" customWidth="true" hidden="false" outlineLevel="0" max="4" min="4" style="0" width="18"/>
    <col collapsed="false" customWidth="true" hidden="false" outlineLevel="0" max="5" min="5" style="0" width="34"/>
    <col collapsed="false" customWidth="true" hidden="false" outlineLevel="0" max="6" min="6" style="0" width="3"/>
    <col collapsed="false" customWidth="true" hidden="false" outlineLevel="0" max="7" min="7" style="0" width="54"/>
  </cols>
  <sheetData>
    <row r="1" customFormat="false" ht="17.35" hidden="false" customHeight="false" outlineLevel="0" collapsed="false">
      <c r="A1" s="1" t="s">
        <v>65</v>
      </c>
    </row>
    <row r="2" customFormat="false" ht="15" hidden="false" customHeight="false" outlineLevel="0" collapsed="false">
      <c r="A2" s="2" t="s">
        <v>66</v>
      </c>
    </row>
    <row r="4" customFormat="false" ht="27.75" hidden="false" customHeight="true" outlineLevel="0" collapsed="false">
      <c r="A4" s="5" t="s">
        <v>34</v>
      </c>
      <c r="B4" s="6" t="s">
        <v>35</v>
      </c>
      <c r="C4" s="6" t="s">
        <v>36</v>
      </c>
      <c r="D4" s="6" t="s">
        <v>37</v>
      </c>
      <c r="E4" s="6" t="s">
        <v>38</v>
      </c>
      <c r="G4" s="7" t="s">
        <v>39</v>
      </c>
    </row>
    <row r="5" customFormat="false" ht="15" hidden="false" customHeight="true" outlineLevel="0" collapsed="false">
      <c r="A5" s="22" t="s">
        <v>67</v>
      </c>
      <c r="B5" s="23"/>
      <c r="C5" s="23"/>
      <c r="D5" s="23"/>
      <c r="E5" s="23"/>
      <c r="G5" s="3" t="s">
        <v>68</v>
      </c>
    </row>
    <row r="6" customFormat="false" ht="15" hidden="false" customHeight="false" outlineLevel="0" collapsed="false">
      <c r="A6" s="24" t="s">
        <v>69</v>
      </c>
      <c r="B6" s="25" t="s">
        <v>43</v>
      </c>
      <c r="C6" s="26"/>
      <c r="D6" s="25"/>
      <c r="E6" s="27"/>
      <c r="G6" s="3"/>
    </row>
    <row r="7" customFormat="false" ht="23.85" hidden="false" customHeight="false" outlineLevel="0" collapsed="false">
      <c r="A7" s="24" t="s">
        <v>70</v>
      </c>
      <c r="B7" s="25" t="s">
        <v>43</v>
      </c>
      <c r="C7" s="26"/>
      <c r="D7" s="25"/>
      <c r="E7" s="27"/>
      <c r="G7" s="3"/>
    </row>
    <row r="8" customFormat="false" ht="23.85" hidden="false" customHeight="false" outlineLevel="0" collapsed="false">
      <c r="A8" s="24" t="s">
        <v>71</v>
      </c>
      <c r="B8" s="25" t="s">
        <v>43</v>
      </c>
      <c r="C8" s="26"/>
      <c r="D8" s="25"/>
      <c r="E8" s="27"/>
      <c r="G8" s="3"/>
    </row>
    <row r="9" customFormat="false" ht="15" hidden="false" customHeight="false" outlineLevel="0" collapsed="false">
      <c r="A9" s="24" t="s">
        <v>72</v>
      </c>
      <c r="B9" s="25" t="s">
        <v>43</v>
      </c>
      <c r="C9" s="26"/>
      <c r="D9" s="25"/>
      <c r="E9" s="27"/>
      <c r="G9" s="3"/>
    </row>
    <row r="10" customFormat="false" ht="15" hidden="false" customHeight="false" outlineLevel="0" collapsed="false">
      <c r="G10" s="3"/>
    </row>
    <row r="11" customFormat="false" ht="15" hidden="false" customHeight="false" outlineLevel="0" collapsed="false">
      <c r="A11" s="22" t="s">
        <v>73</v>
      </c>
      <c r="B11" s="23"/>
      <c r="C11" s="23"/>
      <c r="D11" s="23"/>
      <c r="E11" s="23"/>
      <c r="G11" s="3"/>
    </row>
    <row r="12" customFormat="false" ht="15" hidden="false" customHeight="false" outlineLevel="0" collapsed="false">
      <c r="A12" s="24" t="s">
        <v>74</v>
      </c>
      <c r="B12" s="25" t="s">
        <v>43</v>
      </c>
      <c r="C12" s="26"/>
      <c r="D12" s="25"/>
      <c r="E12" s="27"/>
      <c r="G12" s="3"/>
    </row>
    <row r="13" customFormat="false" ht="15" hidden="false" customHeight="false" outlineLevel="0" collapsed="false">
      <c r="A13" s="24" t="s">
        <v>75</v>
      </c>
      <c r="B13" s="25" t="s">
        <v>43</v>
      </c>
      <c r="C13" s="26"/>
      <c r="D13" s="25"/>
      <c r="E13" s="27"/>
      <c r="G13" s="3"/>
    </row>
    <row r="14" customFormat="false" ht="15" hidden="false" customHeight="false" outlineLevel="0" collapsed="false">
      <c r="A14" s="24" t="s">
        <v>76</v>
      </c>
      <c r="B14" s="25" t="s">
        <v>43</v>
      </c>
      <c r="C14" s="26"/>
      <c r="D14" s="25"/>
      <c r="E14" s="27"/>
      <c r="G14" s="3"/>
    </row>
    <row r="15" customFormat="false" ht="15" hidden="false" customHeight="false" outlineLevel="0" collapsed="false">
      <c r="A15" s="24" t="s">
        <v>77</v>
      </c>
      <c r="B15" s="25" t="s">
        <v>43</v>
      </c>
      <c r="C15" s="26"/>
      <c r="D15" s="25"/>
      <c r="E15" s="27"/>
      <c r="G15" s="3"/>
    </row>
    <row r="16" customFormat="false" ht="15" hidden="false" customHeight="false" outlineLevel="0" collapsed="false">
      <c r="A16" s="24" t="s">
        <v>78</v>
      </c>
      <c r="B16" s="25" t="s">
        <v>43</v>
      </c>
      <c r="C16" s="26"/>
      <c r="D16" s="25"/>
      <c r="E16" s="27"/>
      <c r="G16" s="3"/>
    </row>
    <row r="17" customFormat="false" ht="15" hidden="false" customHeight="false" outlineLevel="0" collapsed="false">
      <c r="G17" s="3"/>
    </row>
    <row r="18" customFormat="false" ht="15" hidden="false" customHeight="false" outlineLevel="0" collapsed="false">
      <c r="A18" s="22" t="s">
        <v>79</v>
      </c>
      <c r="B18" s="23"/>
      <c r="C18" s="23"/>
      <c r="D18" s="23"/>
      <c r="E18" s="23"/>
      <c r="G18" s="3"/>
    </row>
    <row r="19" customFormat="false" ht="15" hidden="false" customHeight="false" outlineLevel="0" collapsed="false">
      <c r="A19" s="24" t="s">
        <v>80</v>
      </c>
      <c r="B19" s="25" t="s">
        <v>43</v>
      </c>
      <c r="C19" s="26"/>
      <c r="D19" s="25"/>
      <c r="E19" s="27"/>
      <c r="G19" s="3"/>
    </row>
    <row r="20" customFormat="false" ht="15" hidden="false" customHeight="false" outlineLevel="0" collapsed="false">
      <c r="A20" s="24" t="s">
        <v>81</v>
      </c>
      <c r="B20" s="25" t="s">
        <v>43</v>
      </c>
      <c r="C20" s="26"/>
      <c r="D20" s="25"/>
      <c r="E20" s="27"/>
      <c r="G20" s="3"/>
    </row>
    <row r="21" customFormat="false" ht="15" hidden="false" customHeight="false" outlineLevel="0" collapsed="false">
      <c r="A21" s="24" t="s">
        <v>82</v>
      </c>
      <c r="B21" s="25" t="s">
        <v>43</v>
      </c>
      <c r="C21" s="26"/>
      <c r="D21" s="25"/>
      <c r="E21" s="27"/>
      <c r="G21" s="3"/>
    </row>
    <row r="22" customFormat="false" ht="15" hidden="false" customHeight="false" outlineLevel="0" collapsed="false">
      <c r="A22" s="24" t="s">
        <v>83</v>
      </c>
      <c r="B22" s="25" t="s">
        <v>43</v>
      </c>
      <c r="C22" s="26"/>
      <c r="D22" s="25"/>
      <c r="E22" s="27"/>
      <c r="G22" s="3"/>
    </row>
    <row r="23" customFormat="false" ht="15" hidden="false" customHeight="false" outlineLevel="0" collapsed="false">
      <c r="A23" s="24" t="s">
        <v>84</v>
      </c>
      <c r="B23" s="25" t="s">
        <v>43</v>
      </c>
      <c r="C23" s="26"/>
      <c r="D23" s="25"/>
      <c r="E23" s="27"/>
      <c r="G23" s="3"/>
    </row>
    <row r="24" customFormat="false" ht="15" hidden="false" customHeight="false" outlineLevel="0" collapsed="false">
      <c r="A24" s="24" t="s">
        <v>85</v>
      </c>
      <c r="B24" s="25" t="s">
        <v>43</v>
      </c>
      <c r="C24" s="26"/>
      <c r="D24" s="25"/>
      <c r="E24" s="27"/>
      <c r="G24" s="3"/>
    </row>
    <row r="25" customFormat="false" ht="15" hidden="false" customHeight="false" outlineLevel="0" collapsed="false">
      <c r="G25" s="3"/>
    </row>
    <row r="26" customFormat="false" ht="15" hidden="false" customHeight="false" outlineLevel="0" collapsed="false">
      <c r="A26" s="22" t="s">
        <v>86</v>
      </c>
      <c r="B26" s="23"/>
      <c r="C26" s="23"/>
      <c r="D26" s="23"/>
      <c r="E26" s="23"/>
      <c r="G26" s="3"/>
    </row>
    <row r="27" customFormat="false" ht="15" hidden="false" customHeight="false" outlineLevel="0" collapsed="false">
      <c r="A27" s="24" t="s">
        <v>87</v>
      </c>
      <c r="B27" s="25" t="s">
        <v>43</v>
      </c>
      <c r="C27" s="26"/>
      <c r="D27" s="25"/>
      <c r="E27" s="27"/>
      <c r="G27" s="3"/>
    </row>
    <row r="28" customFormat="false" ht="15" hidden="false" customHeight="false" outlineLevel="0" collapsed="false">
      <c r="A28" s="24" t="s">
        <v>88</v>
      </c>
      <c r="B28" s="25" t="s">
        <v>43</v>
      </c>
      <c r="C28" s="26"/>
      <c r="D28" s="25"/>
      <c r="E28" s="27"/>
      <c r="G28" s="3"/>
    </row>
    <row r="29" customFormat="false" ht="15" hidden="false" customHeight="false" outlineLevel="0" collapsed="false">
      <c r="A29" s="24" t="s">
        <v>89</v>
      </c>
      <c r="B29" s="25" t="s">
        <v>43</v>
      </c>
      <c r="C29" s="26"/>
      <c r="D29" s="25"/>
      <c r="E29" s="27"/>
      <c r="G29" s="3"/>
    </row>
    <row r="30" customFormat="false" ht="23.85" hidden="false" customHeight="false" outlineLevel="0" collapsed="false">
      <c r="A30" s="24" t="s">
        <v>90</v>
      </c>
      <c r="B30" s="25" t="s">
        <v>43</v>
      </c>
      <c r="C30" s="26"/>
      <c r="D30" s="25"/>
      <c r="E30" s="27"/>
      <c r="G30" s="3"/>
    </row>
    <row r="31" customFormat="false" ht="15" hidden="false" customHeight="false" outlineLevel="0" collapsed="false">
      <c r="G31" s="3"/>
    </row>
    <row r="32" customFormat="false" ht="15" hidden="false" customHeight="false" outlineLevel="0" collapsed="false">
      <c r="G32" s="3"/>
    </row>
    <row r="33" customFormat="false" ht="15" hidden="false" customHeight="false" outlineLevel="0" collapsed="false">
      <c r="A33" s="19" t="s">
        <v>7</v>
      </c>
      <c r="B33" s="20" t="n">
        <f aca="false">COUNTA(B5:B30)</f>
        <v>19</v>
      </c>
      <c r="G33" s="3"/>
    </row>
    <row r="34" customFormat="false" ht="15" hidden="false" customHeight="false" outlineLevel="0" collapsed="false">
      <c r="A34" s="19" t="s">
        <v>63</v>
      </c>
      <c r="B34" s="20" t="n">
        <f aca="false">COUNTIF(B5:B30,"done")+COUNTIF(B5:B30,"not applicable")</f>
        <v>0</v>
      </c>
      <c r="G34" s="3"/>
    </row>
    <row r="35" customFormat="false" ht="15" hidden="false" customHeight="false" outlineLevel="0" collapsed="false">
      <c r="A35" s="19" t="s">
        <v>64</v>
      </c>
      <c r="B35" s="20" t="n">
        <f aca="false">COUNTIF(B5:B30,"problem")</f>
        <v>0</v>
      </c>
      <c r="G35" s="3"/>
    </row>
    <row r="36" customFormat="false" ht="15" hidden="false" customHeight="false" outlineLevel="0" collapsed="false">
      <c r="A36" s="19" t="s">
        <v>10</v>
      </c>
      <c r="B36" s="21" t="n">
        <f aca="false">IF(B33=0,0,B34/B33)</f>
        <v>0</v>
      </c>
      <c r="G36" s="3"/>
    </row>
    <row r="37" customFormat="false" ht="15" hidden="false" customHeight="false" outlineLevel="0" collapsed="false">
      <c r="G37" s="3"/>
    </row>
    <row r="38" customFormat="false" ht="15" hidden="false" customHeight="false" outlineLevel="0" collapsed="false">
      <c r="G38" s="3"/>
    </row>
    <row r="39" customFormat="false" ht="15" hidden="false" customHeight="false" outlineLevel="0" collapsed="false">
      <c r="G39" s="3"/>
    </row>
    <row r="40" customFormat="false" ht="15" hidden="false" customHeight="false" outlineLevel="0" collapsed="false">
      <c r="G40" s="3"/>
    </row>
    <row r="41" customFormat="false" ht="15" hidden="false" customHeight="false" outlineLevel="0" collapsed="false">
      <c r="G41" s="3"/>
    </row>
    <row r="42" customFormat="false" ht="15" hidden="false" customHeight="false" outlineLevel="0" collapsed="false">
      <c r="G42" s="3"/>
    </row>
    <row r="43" customFormat="false" ht="15" hidden="false" customHeight="false" outlineLevel="0" collapsed="false">
      <c r="G43" s="3"/>
    </row>
    <row r="44" customFormat="false" ht="15" hidden="false" customHeight="false" outlineLevel="0" collapsed="false">
      <c r="G44" s="3"/>
    </row>
    <row r="45" customFormat="false" ht="15" hidden="false" customHeight="false" outlineLevel="0" collapsed="false">
      <c r="G45" s="3"/>
    </row>
    <row r="46" customFormat="false" ht="15" hidden="false" customHeight="false" outlineLevel="0" collapsed="false">
      <c r="G46" s="3"/>
    </row>
    <row r="47" customFormat="false" ht="15" hidden="false" customHeight="false" outlineLevel="0" collapsed="false">
      <c r="G47" s="3"/>
    </row>
    <row r="48" customFormat="false" ht="15" hidden="false" customHeight="false" outlineLevel="0" collapsed="false">
      <c r="G48" s="3"/>
    </row>
  </sheetData>
  <autoFilter ref="A4:E30"/>
  <mergeCells count="1">
    <mergeCell ref="G5:G48"/>
  </mergeCells>
  <dataValidations count="1">
    <dataValidation allowBlank="true" errorStyle="stop" operator="between" showDropDown="false" showErrorMessage="false" showInputMessage="false" sqref="B6:B9 B12:B16 B19:B24 B27:B30" type="list">
      <formula1>"not started,in progress,done,not applicable,problem"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86"/>
    <col collapsed="false" customWidth="true" hidden="false" outlineLevel="0" max="2" min="2" style="0" width="16"/>
    <col collapsed="false" customWidth="true" hidden="false" outlineLevel="0" max="3" min="3" style="0" width="13"/>
    <col collapsed="false" customWidth="true" hidden="false" outlineLevel="0" max="4" min="4" style="0" width="18"/>
    <col collapsed="false" customWidth="true" hidden="false" outlineLevel="0" max="5" min="5" style="0" width="34"/>
    <col collapsed="false" customWidth="true" hidden="false" outlineLevel="0" max="6" min="6" style="0" width="3"/>
    <col collapsed="false" customWidth="true" hidden="false" outlineLevel="0" max="7" min="7" style="0" width="54"/>
  </cols>
  <sheetData>
    <row r="1" customFormat="false" ht="17.35" hidden="false" customHeight="false" outlineLevel="0" collapsed="false">
      <c r="A1" s="1" t="s">
        <v>91</v>
      </c>
    </row>
    <row r="2" customFormat="false" ht="15" hidden="false" customHeight="false" outlineLevel="0" collapsed="false">
      <c r="A2" s="2" t="s">
        <v>92</v>
      </c>
    </row>
    <row r="4" customFormat="false" ht="27.75" hidden="false" customHeight="true" outlineLevel="0" collapsed="false">
      <c r="A4" s="5" t="s">
        <v>34</v>
      </c>
      <c r="B4" s="6" t="s">
        <v>35</v>
      </c>
      <c r="C4" s="6" t="s">
        <v>36</v>
      </c>
      <c r="D4" s="6" t="s">
        <v>37</v>
      </c>
      <c r="E4" s="6" t="s">
        <v>38</v>
      </c>
      <c r="G4" s="7" t="s">
        <v>39</v>
      </c>
    </row>
    <row r="5" customFormat="false" ht="15" hidden="false" customHeight="true" outlineLevel="0" collapsed="false">
      <c r="A5" s="22" t="s">
        <v>93</v>
      </c>
      <c r="B5" s="23"/>
      <c r="C5" s="23"/>
      <c r="D5" s="23"/>
      <c r="E5" s="23"/>
      <c r="G5" s="3" t="s">
        <v>94</v>
      </c>
    </row>
    <row r="6" customFormat="false" ht="23.85" hidden="false" customHeight="false" outlineLevel="0" collapsed="false">
      <c r="A6" s="24" t="s">
        <v>95</v>
      </c>
      <c r="B6" s="25" t="s">
        <v>43</v>
      </c>
      <c r="C6" s="26"/>
      <c r="D6" s="25"/>
      <c r="E6" s="27"/>
      <c r="G6" s="3"/>
    </row>
    <row r="7" customFormat="false" ht="23.85" hidden="false" customHeight="false" outlineLevel="0" collapsed="false">
      <c r="A7" s="24" t="s">
        <v>96</v>
      </c>
      <c r="B7" s="25" t="s">
        <v>43</v>
      </c>
      <c r="C7" s="26"/>
      <c r="D7" s="25"/>
      <c r="E7" s="27"/>
      <c r="G7" s="3"/>
    </row>
    <row r="8" customFormat="false" ht="15" hidden="false" customHeight="false" outlineLevel="0" collapsed="false">
      <c r="A8" s="24" t="s">
        <v>97</v>
      </c>
      <c r="B8" s="25" t="s">
        <v>43</v>
      </c>
      <c r="C8" s="26"/>
      <c r="D8" s="25"/>
      <c r="E8" s="27"/>
      <c r="G8" s="3"/>
    </row>
    <row r="9" customFormat="false" ht="15" hidden="false" customHeight="false" outlineLevel="0" collapsed="false">
      <c r="G9" s="3"/>
    </row>
    <row r="10" customFormat="false" ht="15" hidden="false" customHeight="false" outlineLevel="0" collapsed="false">
      <c r="A10" s="22" t="s">
        <v>98</v>
      </c>
      <c r="B10" s="23"/>
      <c r="C10" s="23"/>
      <c r="D10" s="23"/>
      <c r="E10" s="23"/>
      <c r="G10" s="3"/>
    </row>
    <row r="11" customFormat="false" ht="23.85" hidden="false" customHeight="false" outlineLevel="0" collapsed="false">
      <c r="A11" s="24" t="s">
        <v>99</v>
      </c>
      <c r="B11" s="25" t="s">
        <v>43</v>
      </c>
      <c r="C11" s="26"/>
      <c r="D11" s="25"/>
      <c r="E11" s="27"/>
      <c r="G11" s="3"/>
    </row>
    <row r="12" customFormat="false" ht="15" hidden="false" customHeight="false" outlineLevel="0" collapsed="false">
      <c r="A12" s="24" t="s">
        <v>100</v>
      </c>
      <c r="B12" s="25" t="s">
        <v>43</v>
      </c>
      <c r="C12" s="26"/>
      <c r="D12" s="25"/>
      <c r="E12" s="27"/>
      <c r="G12" s="3"/>
    </row>
    <row r="13" customFormat="false" ht="23.85" hidden="false" customHeight="false" outlineLevel="0" collapsed="false">
      <c r="A13" s="24" t="s">
        <v>101</v>
      </c>
      <c r="B13" s="25" t="s">
        <v>43</v>
      </c>
      <c r="C13" s="26"/>
      <c r="D13" s="25"/>
      <c r="E13" s="27"/>
      <c r="G13" s="3"/>
    </row>
    <row r="14" customFormat="false" ht="15" hidden="false" customHeight="false" outlineLevel="0" collapsed="false">
      <c r="G14" s="3"/>
    </row>
    <row r="15" customFormat="false" ht="15" hidden="false" customHeight="false" outlineLevel="0" collapsed="false">
      <c r="A15" s="22" t="s">
        <v>102</v>
      </c>
      <c r="B15" s="23"/>
      <c r="C15" s="23"/>
      <c r="D15" s="23"/>
      <c r="E15" s="23"/>
      <c r="G15" s="3"/>
    </row>
    <row r="16" customFormat="false" ht="15" hidden="false" customHeight="false" outlineLevel="0" collapsed="false">
      <c r="A16" s="24" t="s">
        <v>103</v>
      </c>
      <c r="B16" s="25" t="s">
        <v>43</v>
      </c>
      <c r="C16" s="26"/>
      <c r="D16" s="25"/>
      <c r="E16" s="27"/>
      <c r="G16" s="3"/>
    </row>
    <row r="17" customFormat="false" ht="15" hidden="false" customHeight="false" outlineLevel="0" collapsed="false">
      <c r="A17" s="24" t="s">
        <v>104</v>
      </c>
      <c r="B17" s="25" t="s">
        <v>43</v>
      </c>
      <c r="C17" s="26"/>
      <c r="D17" s="25"/>
      <c r="E17" s="27"/>
      <c r="G17" s="3"/>
    </row>
    <row r="18" customFormat="false" ht="15" hidden="false" customHeight="false" outlineLevel="0" collapsed="false">
      <c r="A18" s="24" t="s">
        <v>105</v>
      </c>
      <c r="B18" s="25" t="s">
        <v>43</v>
      </c>
      <c r="C18" s="26"/>
      <c r="D18" s="25"/>
      <c r="E18" s="27"/>
      <c r="G18" s="3"/>
    </row>
    <row r="19" customFormat="false" ht="15" hidden="false" customHeight="false" outlineLevel="0" collapsed="false">
      <c r="G19" s="3"/>
    </row>
    <row r="20" customFormat="false" ht="15" hidden="false" customHeight="false" outlineLevel="0" collapsed="false">
      <c r="A20" s="22" t="s">
        <v>106</v>
      </c>
      <c r="B20" s="23"/>
      <c r="C20" s="23"/>
      <c r="D20" s="23"/>
      <c r="E20" s="23"/>
      <c r="G20" s="3"/>
    </row>
    <row r="21" customFormat="false" ht="23.85" hidden="false" customHeight="false" outlineLevel="0" collapsed="false">
      <c r="A21" s="24" t="s">
        <v>107</v>
      </c>
      <c r="B21" s="25" t="s">
        <v>43</v>
      </c>
      <c r="C21" s="26"/>
      <c r="D21" s="25"/>
      <c r="E21" s="27"/>
      <c r="G21" s="3"/>
    </row>
    <row r="22" customFormat="false" ht="15" hidden="false" customHeight="false" outlineLevel="0" collapsed="false">
      <c r="A22" s="24" t="s">
        <v>108</v>
      </c>
      <c r="B22" s="25" t="s">
        <v>43</v>
      </c>
      <c r="C22" s="26"/>
      <c r="D22" s="25"/>
      <c r="E22" s="27"/>
      <c r="G22" s="3"/>
    </row>
    <row r="23" customFormat="false" ht="15" hidden="false" customHeight="false" outlineLevel="0" collapsed="false">
      <c r="A23" s="24" t="s">
        <v>109</v>
      </c>
      <c r="B23" s="25" t="s">
        <v>43</v>
      </c>
      <c r="C23" s="26"/>
      <c r="D23" s="25"/>
      <c r="E23" s="27"/>
      <c r="G23" s="3"/>
    </row>
    <row r="24" customFormat="false" ht="15" hidden="false" customHeight="false" outlineLevel="0" collapsed="false">
      <c r="A24" s="24" t="s">
        <v>110</v>
      </c>
      <c r="B24" s="25" t="s">
        <v>43</v>
      </c>
      <c r="C24" s="26"/>
      <c r="D24" s="25"/>
      <c r="E24" s="27"/>
      <c r="G24" s="3"/>
    </row>
    <row r="25" customFormat="false" ht="23.85" hidden="false" customHeight="false" outlineLevel="0" collapsed="false">
      <c r="A25" s="24" t="s">
        <v>111</v>
      </c>
      <c r="B25" s="25" t="s">
        <v>43</v>
      </c>
      <c r="C25" s="26"/>
      <c r="D25" s="25"/>
      <c r="E25" s="27"/>
      <c r="G25" s="3"/>
    </row>
    <row r="26" customFormat="false" ht="15" hidden="false" customHeight="false" outlineLevel="0" collapsed="false">
      <c r="G26" s="3"/>
    </row>
    <row r="27" customFormat="false" ht="15" hidden="false" customHeight="false" outlineLevel="0" collapsed="false">
      <c r="G27" s="3"/>
    </row>
    <row r="28" customFormat="false" ht="15" hidden="false" customHeight="false" outlineLevel="0" collapsed="false">
      <c r="A28" s="19" t="s">
        <v>7</v>
      </c>
      <c r="B28" s="20" t="n">
        <f aca="false">COUNTA(B5:B25)</f>
        <v>14</v>
      </c>
      <c r="G28" s="3"/>
    </row>
    <row r="29" customFormat="false" ht="15" hidden="false" customHeight="false" outlineLevel="0" collapsed="false">
      <c r="A29" s="19" t="s">
        <v>63</v>
      </c>
      <c r="B29" s="20" t="n">
        <f aca="false">COUNTIF(B5:B25,"done")+COUNTIF(B5:B25,"not applicable")</f>
        <v>0</v>
      </c>
      <c r="G29" s="3"/>
    </row>
    <row r="30" customFormat="false" ht="15" hidden="false" customHeight="false" outlineLevel="0" collapsed="false">
      <c r="A30" s="19" t="s">
        <v>64</v>
      </c>
      <c r="B30" s="20" t="n">
        <f aca="false">COUNTIF(B5:B25,"problem")</f>
        <v>0</v>
      </c>
      <c r="G30" s="3"/>
    </row>
    <row r="31" customFormat="false" ht="15" hidden="false" customHeight="false" outlineLevel="0" collapsed="false">
      <c r="A31" s="19" t="s">
        <v>10</v>
      </c>
      <c r="B31" s="21" t="n">
        <f aca="false">IF(B28=0,0,B29/B28)</f>
        <v>0</v>
      </c>
      <c r="G31" s="3"/>
    </row>
    <row r="32" customFormat="false" ht="15" hidden="false" customHeight="false" outlineLevel="0" collapsed="false">
      <c r="G32" s="3"/>
    </row>
    <row r="33" customFormat="false" ht="15" hidden="false" customHeight="false" outlineLevel="0" collapsed="false">
      <c r="G33" s="3"/>
    </row>
    <row r="34" customFormat="false" ht="15" hidden="false" customHeight="false" outlineLevel="0" collapsed="false">
      <c r="G34" s="3"/>
    </row>
    <row r="35" customFormat="false" ht="15" hidden="false" customHeight="false" outlineLevel="0" collapsed="false">
      <c r="G35" s="3"/>
    </row>
    <row r="36" customFormat="false" ht="15" hidden="false" customHeight="false" outlineLevel="0" collapsed="false">
      <c r="G36" s="3"/>
    </row>
    <row r="37" customFormat="false" ht="15" hidden="false" customHeight="false" outlineLevel="0" collapsed="false">
      <c r="G37" s="3"/>
    </row>
    <row r="38" customFormat="false" ht="15" hidden="false" customHeight="false" outlineLevel="0" collapsed="false">
      <c r="G38" s="3"/>
    </row>
    <row r="39" customFormat="false" ht="15" hidden="false" customHeight="false" outlineLevel="0" collapsed="false">
      <c r="G39" s="3"/>
    </row>
    <row r="40" customFormat="false" ht="15" hidden="false" customHeight="false" outlineLevel="0" collapsed="false">
      <c r="G40" s="3"/>
    </row>
    <row r="41" customFormat="false" ht="15" hidden="false" customHeight="false" outlineLevel="0" collapsed="false">
      <c r="G41" s="3"/>
    </row>
    <row r="42" customFormat="false" ht="15" hidden="false" customHeight="false" outlineLevel="0" collapsed="false">
      <c r="G42" s="3"/>
    </row>
    <row r="43" customFormat="false" ht="15" hidden="false" customHeight="false" outlineLevel="0" collapsed="false">
      <c r="G43" s="3"/>
    </row>
    <row r="44" customFormat="false" ht="15" hidden="false" customHeight="false" outlineLevel="0" collapsed="false">
      <c r="G44" s="3"/>
    </row>
    <row r="45" customFormat="false" ht="15" hidden="false" customHeight="false" outlineLevel="0" collapsed="false">
      <c r="G45" s="3"/>
    </row>
    <row r="46" customFormat="false" ht="15" hidden="false" customHeight="false" outlineLevel="0" collapsed="false">
      <c r="G46" s="3"/>
    </row>
    <row r="47" customFormat="false" ht="15" hidden="false" customHeight="false" outlineLevel="0" collapsed="false">
      <c r="G47" s="3"/>
    </row>
    <row r="48" customFormat="false" ht="15" hidden="false" customHeight="false" outlineLevel="0" collapsed="false">
      <c r="G48" s="3"/>
    </row>
  </sheetData>
  <autoFilter ref="A4:E25"/>
  <mergeCells count="1">
    <mergeCell ref="G5:G48"/>
  </mergeCells>
  <dataValidations count="1">
    <dataValidation allowBlank="true" errorStyle="stop" operator="between" showDropDown="false" showErrorMessage="false" showInputMessage="false" sqref="B6:B8 B11:B13 B16:B18 B21:B25" type="list">
      <formula1>"not started,in progress,done,not applicable,problem"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86"/>
    <col collapsed="false" customWidth="true" hidden="false" outlineLevel="0" max="2" min="2" style="0" width="16"/>
    <col collapsed="false" customWidth="true" hidden="false" outlineLevel="0" max="3" min="3" style="0" width="13"/>
    <col collapsed="false" customWidth="true" hidden="false" outlineLevel="0" max="4" min="4" style="0" width="18"/>
    <col collapsed="false" customWidth="true" hidden="false" outlineLevel="0" max="5" min="5" style="0" width="34"/>
    <col collapsed="false" customWidth="true" hidden="false" outlineLevel="0" max="6" min="6" style="0" width="3"/>
    <col collapsed="false" customWidth="true" hidden="false" outlineLevel="0" max="7" min="7" style="0" width="54"/>
  </cols>
  <sheetData>
    <row r="1" customFormat="false" ht="17.35" hidden="false" customHeight="false" outlineLevel="0" collapsed="false">
      <c r="A1" s="1" t="s">
        <v>112</v>
      </c>
    </row>
    <row r="2" customFormat="false" ht="15" hidden="false" customHeight="false" outlineLevel="0" collapsed="false">
      <c r="A2" s="2" t="s">
        <v>113</v>
      </c>
    </row>
    <row r="4" customFormat="false" ht="27.75" hidden="false" customHeight="true" outlineLevel="0" collapsed="false">
      <c r="A4" s="5" t="s">
        <v>34</v>
      </c>
      <c r="B4" s="6" t="s">
        <v>35</v>
      </c>
      <c r="C4" s="6" t="s">
        <v>36</v>
      </c>
      <c r="D4" s="6" t="s">
        <v>37</v>
      </c>
      <c r="E4" s="6" t="s">
        <v>38</v>
      </c>
      <c r="G4" s="7" t="s">
        <v>39</v>
      </c>
    </row>
    <row r="5" customFormat="false" ht="15" hidden="false" customHeight="true" outlineLevel="0" collapsed="false">
      <c r="A5" s="22" t="s">
        <v>114</v>
      </c>
      <c r="B5" s="23"/>
      <c r="C5" s="23"/>
      <c r="D5" s="23"/>
      <c r="E5" s="23"/>
      <c r="G5" s="3" t="s">
        <v>115</v>
      </c>
    </row>
    <row r="6" customFormat="false" ht="23.85" hidden="false" customHeight="false" outlineLevel="0" collapsed="false">
      <c r="A6" s="24" t="s">
        <v>116</v>
      </c>
      <c r="B6" s="25" t="s">
        <v>43</v>
      </c>
      <c r="C6" s="26"/>
      <c r="D6" s="25"/>
      <c r="E6" s="27"/>
      <c r="G6" s="3"/>
    </row>
    <row r="7" customFormat="false" ht="23.85" hidden="false" customHeight="false" outlineLevel="0" collapsed="false">
      <c r="A7" s="24" t="s">
        <v>117</v>
      </c>
      <c r="B7" s="25" t="s">
        <v>43</v>
      </c>
      <c r="C7" s="26"/>
      <c r="D7" s="25"/>
      <c r="E7" s="27"/>
      <c r="G7" s="3"/>
    </row>
    <row r="8" customFormat="false" ht="15" hidden="false" customHeight="false" outlineLevel="0" collapsed="false">
      <c r="A8" s="24" t="s">
        <v>118</v>
      </c>
      <c r="B8" s="25" t="s">
        <v>43</v>
      </c>
      <c r="C8" s="26"/>
      <c r="D8" s="25"/>
      <c r="E8" s="27"/>
      <c r="G8" s="3"/>
    </row>
    <row r="9" customFormat="false" ht="15" hidden="false" customHeight="false" outlineLevel="0" collapsed="false">
      <c r="A9" s="24" t="s">
        <v>119</v>
      </c>
      <c r="B9" s="25" t="s">
        <v>43</v>
      </c>
      <c r="C9" s="26"/>
      <c r="D9" s="25"/>
      <c r="E9" s="27"/>
      <c r="G9" s="3"/>
    </row>
    <row r="10" customFormat="false" ht="15" hidden="false" customHeight="false" outlineLevel="0" collapsed="false">
      <c r="G10" s="3"/>
    </row>
    <row r="11" customFormat="false" ht="15" hidden="false" customHeight="false" outlineLevel="0" collapsed="false">
      <c r="A11" s="22" t="s">
        <v>120</v>
      </c>
      <c r="B11" s="23"/>
      <c r="C11" s="23"/>
      <c r="D11" s="23"/>
      <c r="E11" s="23"/>
      <c r="G11" s="3"/>
    </row>
    <row r="12" customFormat="false" ht="23.85" hidden="false" customHeight="false" outlineLevel="0" collapsed="false">
      <c r="A12" s="24" t="s">
        <v>121</v>
      </c>
      <c r="B12" s="25" t="s">
        <v>43</v>
      </c>
      <c r="C12" s="26"/>
      <c r="D12" s="25"/>
      <c r="E12" s="27"/>
      <c r="G12" s="3"/>
    </row>
    <row r="13" customFormat="false" ht="23.85" hidden="false" customHeight="false" outlineLevel="0" collapsed="false">
      <c r="A13" s="24" t="s">
        <v>122</v>
      </c>
      <c r="B13" s="25" t="s">
        <v>43</v>
      </c>
      <c r="C13" s="26"/>
      <c r="D13" s="25"/>
      <c r="E13" s="27"/>
      <c r="G13" s="3"/>
    </row>
    <row r="14" customFormat="false" ht="15" hidden="false" customHeight="false" outlineLevel="0" collapsed="false">
      <c r="A14" s="24" t="s">
        <v>123</v>
      </c>
      <c r="B14" s="25" t="s">
        <v>43</v>
      </c>
      <c r="C14" s="26"/>
      <c r="D14" s="25"/>
      <c r="E14" s="27"/>
      <c r="G14" s="3"/>
    </row>
    <row r="15" customFormat="false" ht="15" hidden="false" customHeight="false" outlineLevel="0" collapsed="false">
      <c r="A15" s="24" t="s">
        <v>124</v>
      </c>
      <c r="B15" s="25" t="s">
        <v>43</v>
      </c>
      <c r="C15" s="26"/>
      <c r="D15" s="25"/>
      <c r="E15" s="27"/>
      <c r="G15" s="3"/>
    </row>
    <row r="16" customFormat="false" ht="15" hidden="false" customHeight="false" outlineLevel="0" collapsed="false">
      <c r="G16" s="3"/>
    </row>
    <row r="17" customFormat="false" ht="15" hidden="false" customHeight="false" outlineLevel="0" collapsed="false">
      <c r="A17" s="22" t="s">
        <v>125</v>
      </c>
      <c r="B17" s="23"/>
      <c r="C17" s="23"/>
      <c r="D17" s="23"/>
      <c r="E17" s="23"/>
      <c r="G17" s="3"/>
    </row>
    <row r="18" customFormat="false" ht="15" hidden="false" customHeight="false" outlineLevel="0" collapsed="false">
      <c r="A18" s="24" t="s">
        <v>126</v>
      </c>
      <c r="B18" s="25" t="s">
        <v>43</v>
      </c>
      <c r="C18" s="26"/>
      <c r="D18" s="25"/>
      <c r="E18" s="27"/>
      <c r="G18" s="3"/>
    </row>
    <row r="19" customFormat="false" ht="15" hidden="false" customHeight="false" outlineLevel="0" collapsed="false">
      <c r="A19" s="24" t="s">
        <v>127</v>
      </c>
      <c r="B19" s="25" t="s">
        <v>43</v>
      </c>
      <c r="C19" s="26"/>
      <c r="D19" s="25"/>
      <c r="E19" s="27"/>
      <c r="G19" s="3"/>
    </row>
    <row r="20" customFormat="false" ht="15" hidden="false" customHeight="false" outlineLevel="0" collapsed="false">
      <c r="A20" s="24" t="s">
        <v>128</v>
      </c>
      <c r="B20" s="25" t="s">
        <v>43</v>
      </c>
      <c r="C20" s="26"/>
      <c r="D20" s="25"/>
      <c r="E20" s="27"/>
      <c r="G20" s="3"/>
    </row>
    <row r="21" customFormat="false" ht="15" hidden="false" customHeight="false" outlineLevel="0" collapsed="false">
      <c r="A21" s="24" t="s">
        <v>129</v>
      </c>
      <c r="B21" s="25" t="s">
        <v>43</v>
      </c>
      <c r="C21" s="26"/>
      <c r="D21" s="25"/>
      <c r="E21" s="27"/>
      <c r="G21" s="3"/>
    </row>
    <row r="22" customFormat="false" ht="15" hidden="false" customHeight="false" outlineLevel="0" collapsed="false">
      <c r="A22" s="24" t="s">
        <v>130</v>
      </c>
      <c r="B22" s="25" t="s">
        <v>43</v>
      </c>
      <c r="C22" s="26"/>
      <c r="D22" s="25"/>
      <c r="E22" s="27"/>
      <c r="G22" s="3"/>
    </row>
    <row r="23" customFormat="false" ht="15" hidden="false" customHeight="false" outlineLevel="0" collapsed="false">
      <c r="G23" s="3"/>
    </row>
    <row r="24" customFormat="false" ht="15" hidden="false" customHeight="false" outlineLevel="0" collapsed="false">
      <c r="A24" s="22" t="s">
        <v>131</v>
      </c>
      <c r="B24" s="23"/>
      <c r="C24" s="23"/>
      <c r="D24" s="23"/>
      <c r="E24" s="23"/>
      <c r="G24" s="3"/>
    </row>
    <row r="25" customFormat="false" ht="23.85" hidden="false" customHeight="false" outlineLevel="0" collapsed="false">
      <c r="A25" s="24" t="s">
        <v>132</v>
      </c>
      <c r="B25" s="25" t="s">
        <v>43</v>
      </c>
      <c r="C25" s="26"/>
      <c r="D25" s="25"/>
      <c r="E25" s="27"/>
      <c r="G25" s="3"/>
    </row>
    <row r="26" customFormat="false" ht="23.85" hidden="false" customHeight="false" outlineLevel="0" collapsed="false">
      <c r="A26" s="24" t="s">
        <v>133</v>
      </c>
      <c r="B26" s="25" t="s">
        <v>43</v>
      </c>
      <c r="C26" s="26"/>
      <c r="D26" s="25"/>
      <c r="E26" s="27"/>
      <c r="G26" s="3"/>
    </row>
    <row r="27" customFormat="false" ht="15" hidden="false" customHeight="false" outlineLevel="0" collapsed="false">
      <c r="A27" s="24" t="s">
        <v>134</v>
      </c>
      <c r="B27" s="25" t="s">
        <v>43</v>
      </c>
      <c r="C27" s="26"/>
      <c r="D27" s="25"/>
      <c r="E27" s="27"/>
      <c r="G27" s="3"/>
    </row>
    <row r="28" customFormat="false" ht="23.85" hidden="false" customHeight="false" outlineLevel="0" collapsed="false">
      <c r="A28" s="24" t="s">
        <v>135</v>
      </c>
      <c r="B28" s="25" t="s">
        <v>43</v>
      </c>
      <c r="C28" s="26"/>
      <c r="D28" s="25"/>
      <c r="E28" s="27"/>
      <c r="G28" s="3"/>
    </row>
    <row r="29" customFormat="false" ht="23.85" hidden="false" customHeight="false" outlineLevel="0" collapsed="false">
      <c r="A29" s="24" t="s">
        <v>136</v>
      </c>
      <c r="B29" s="25" t="s">
        <v>43</v>
      </c>
      <c r="C29" s="26"/>
      <c r="D29" s="25"/>
      <c r="E29" s="27"/>
      <c r="G29" s="3"/>
    </row>
    <row r="30" customFormat="false" ht="23.85" hidden="false" customHeight="false" outlineLevel="0" collapsed="false">
      <c r="A30" s="24" t="s">
        <v>137</v>
      </c>
      <c r="B30" s="25" t="s">
        <v>43</v>
      </c>
      <c r="C30" s="26"/>
      <c r="D30" s="25"/>
      <c r="E30" s="27"/>
      <c r="G30" s="3"/>
    </row>
    <row r="31" customFormat="false" ht="15" hidden="false" customHeight="false" outlineLevel="0" collapsed="false">
      <c r="G31" s="3"/>
    </row>
    <row r="32" customFormat="false" ht="15" hidden="false" customHeight="false" outlineLevel="0" collapsed="false">
      <c r="G32" s="3"/>
    </row>
    <row r="33" customFormat="false" ht="15" hidden="false" customHeight="false" outlineLevel="0" collapsed="false">
      <c r="A33" s="19" t="s">
        <v>7</v>
      </c>
      <c r="B33" s="20" t="n">
        <f aca="false">COUNTA(B5:B30)</f>
        <v>19</v>
      </c>
      <c r="G33" s="3"/>
    </row>
    <row r="34" customFormat="false" ht="15" hidden="false" customHeight="false" outlineLevel="0" collapsed="false">
      <c r="A34" s="19" t="s">
        <v>63</v>
      </c>
      <c r="B34" s="20" t="n">
        <f aca="false">COUNTIF(B5:B30,"done")+COUNTIF(B5:B30,"not applicable")</f>
        <v>0</v>
      </c>
      <c r="G34" s="3"/>
    </row>
    <row r="35" customFormat="false" ht="15" hidden="false" customHeight="false" outlineLevel="0" collapsed="false">
      <c r="A35" s="19" t="s">
        <v>64</v>
      </c>
      <c r="B35" s="20" t="n">
        <f aca="false">COUNTIF(B5:B30,"problem")</f>
        <v>0</v>
      </c>
      <c r="G35" s="3"/>
    </row>
    <row r="36" customFormat="false" ht="15" hidden="false" customHeight="false" outlineLevel="0" collapsed="false">
      <c r="A36" s="19" t="s">
        <v>10</v>
      </c>
      <c r="B36" s="21" t="n">
        <f aca="false">IF(B33=0,0,B34/B33)</f>
        <v>0</v>
      </c>
      <c r="G36" s="3"/>
    </row>
    <row r="37" customFormat="false" ht="15" hidden="false" customHeight="false" outlineLevel="0" collapsed="false">
      <c r="G37" s="3"/>
    </row>
    <row r="38" customFormat="false" ht="15" hidden="false" customHeight="false" outlineLevel="0" collapsed="false">
      <c r="G38" s="3"/>
    </row>
    <row r="39" customFormat="false" ht="15" hidden="false" customHeight="false" outlineLevel="0" collapsed="false">
      <c r="G39" s="3"/>
    </row>
    <row r="40" customFormat="false" ht="15" hidden="false" customHeight="false" outlineLevel="0" collapsed="false">
      <c r="G40" s="3"/>
    </row>
    <row r="41" customFormat="false" ht="15" hidden="false" customHeight="false" outlineLevel="0" collapsed="false">
      <c r="G41" s="3"/>
    </row>
    <row r="42" customFormat="false" ht="15" hidden="false" customHeight="false" outlineLevel="0" collapsed="false">
      <c r="G42" s="3"/>
    </row>
    <row r="43" customFormat="false" ht="15" hidden="false" customHeight="false" outlineLevel="0" collapsed="false">
      <c r="G43" s="3"/>
    </row>
    <row r="44" customFormat="false" ht="15" hidden="false" customHeight="false" outlineLevel="0" collapsed="false">
      <c r="G44" s="3"/>
    </row>
    <row r="45" customFormat="false" ht="15" hidden="false" customHeight="false" outlineLevel="0" collapsed="false">
      <c r="G45" s="3"/>
    </row>
    <row r="46" customFormat="false" ht="15" hidden="false" customHeight="false" outlineLevel="0" collapsed="false">
      <c r="G46" s="3"/>
    </row>
    <row r="47" customFormat="false" ht="15" hidden="false" customHeight="false" outlineLevel="0" collapsed="false">
      <c r="G47" s="3"/>
    </row>
    <row r="48" customFormat="false" ht="15" hidden="false" customHeight="false" outlineLevel="0" collapsed="false">
      <c r="G48" s="3"/>
    </row>
  </sheetData>
  <autoFilter ref="A4:E30"/>
  <mergeCells count="1">
    <mergeCell ref="G5:G48"/>
  </mergeCells>
  <dataValidations count="1">
    <dataValidation allowBlank="true" errorStyle="stop" operator="between" showDropDown="false" showErrorMessage="false" showInputMessage="false" sqref="B6:B9 B12:B15 B18:B22 B25:B30" type="list">
      <formula1>"not started,in progress,done,not applicable,problem"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8"/>
    <col collapsed="false" customWidth="true" hidden="false" outlineLevel="0" max="2" min="2" style="0" width="16"/>
    <col collapsed="false" customWidth="true" hidden="false" outlineLevel="0" max="3" min="3" style="0" width="42"/>
    <col collapsed="false" customWidth="true" hidden="false" outlineLevel="0" max="4" min="4" style="0" width="34"/>
    <col collapsed="false" customWidth="true" hidden="false" outlineLevel="0" max="7" min="5" style="0" width="12"/>
    <col collapsed="false" customWidth="true" hidden="false" outlineLevel="0" max="8" min="8" style="0" width="3"/>
    <col collapsed="false" customWidth="true" hidden="false" outlineLevel="0" max="9" min="9" style="0" width="56"/>
  </cols>
  <sheetData>
    <row r="1" customFormat="false" ht="17.35" hidden="false" customHeight="false" outlineLevel="0" collapsed="false">
      <c r="A1" s="1" t="s">
        <v>138</v>
      </c>
    </row>
    <row r="2" customFormat="false" ht="15" hidden="false" customHeight="false" outlineLevel="0" collapsed="false">
      <c r="A2" s="2" t="s">
        <v>139</v>
      </c>
    </row>
    <row r="4" customFormat="false" ht="27.75" hidden="false" customHeight="true" outlineLevel="0" collapsed="false">
      <c r="A4" s="5" t="s">
        <v>140</v>
      </c>
      <c r="B4" s="6" t="s">
        <v>141</v>
      </c>
      <c r="C4" s="6" t="s">
        <v>142</v>
      </c>
      <c r="D4" s="6" t="s">
        <v>143</v>
      </c>
      <c r="E4" s="6" t="s">
        <v>144</v>
      </c>
      <c r="F4" s="6" t="s">
        <v>145</v>
      </c>
      <c r="G4" s="6" t="s">
        <v>146</v>
      </c>
      <c r="I4" s="7" t="s">
        <v>147</v>
      </c>
    </row>
    <row r="5" customFormat="false" ht="31.5" hidden="false" customHeight="true" outlineLevel="0" collapsed="false">
      <c r="A5" s="28" t="s">
        <v>148</v>
      </c>
      <c r="B5" s="29" t="s">
        <v>149</v>
      </c>
      <c r="C5" s="30" t="s">
        <v>150</v>
      </c>
      <c r="D5" s="30" t="s">
        <v>151</v>
      </c>
      <c r="E5" s="31"/>
      <c r="F5" s="31"/>
      <c r="G5" s="9" t="str">
        <f aca="false">IF(OR(E5="",F5=""),"",E5*F5)</f>
        <v/>
      </c>
      <c r="I5" s="3" t="s">
        <v>152</v>
      </c>
    </row>
    <row r="6" customFormat="false" ht="31.5" hidden="false" customHeight="true" outlineLevel="0" collapsed="false">
      <c r="A6" s="32" t="s">
        <v>153</v>
      </c>
      <c r="B6" s="33" t="s">
        <v>149</v>
      </c>
      <c r="C6" s="34" t="s">
        <v>154</v>
      </c>
      <c r="D6" s="34" t="s">
        <v>155</v>
      </c>
      <c r="E6" s="35"/>
      <c r="F6" s="35"/>
      <c r="G6" s="12" t="str">
        <f aca="false">IF(OR(E6="",F6=""),"",E6*F6)</f>
        <v/>
      </c>
      <c r="I6" s="3"/>
    </row>
    <row r="7" customFormat="false" ht="31.5" hidden="false" customHeight="true" outlineLevel="0" collapsed="false">
      <c r="A7" s="28" t="s">
        <v>156</v>
      </c>
      <c r="B7" s="29" t="s">
        <v>157</v>
      </c>
      <c r="C7" s="30" t="s">
        <v>158</v>
      </c>
      <c r="D7" s="30" t="s">
        <v>159</v>
      </c>
      <c r="E7" s="31"/>
      <c r="F7" s="31"/>
      <c r="G7" s="9" t="str">
        <f aca="false">IF(OR(E7="",F7=""),"",E7*F7)</f>
        <v/>
      </c>
      <c r="I7" s="3"/>
    </row>
    <row r="8" customFormat="false" ht="31.5" hidden="false" customHeight="true" outlineLevel="0" collapsed="false">
      <c r="A8" s="32" t="s">
        <v>160</v>
      </c>
      <c r="B8" s="33" t="s">
        <v>157</v>
      </c>
      <c r="C8" s="34" t="s">
        <v>161</v>
      </c>
      <c r="D8" s="34" t="s">
        <v>162</v>
      </c>
      <c r="E8" s="35"/>
      <c r="F8" s="35"/>
      <c r="G8" s="12" t="str">
        <f aca="false">IF(OR(E8="",F8=""),"",E8*F8)</f>
        <v/>
      </c>
      <c r="I8" s="3"/>
    </row>
    <row r="9" customFormat="false" ht="31.5" hidden="false" customHeight="true" outlineLevel="0" collapsed="false">
      <c r="A9" s="28" t="s">
        <v>163</v>
      </c>
      <c r="B9" s="29" t="s">
        <v>149</v>
      </c>
      <c r="C9" s="30" t="s">
        <v>164</v>
      </c>
      <c r="D9" s="30" t="s">
        <v>165</v>
      </c>
      <c r="E9" s="31"/>
      <c r="F9" s="31"/>
      <c r="G9" s="9" t="str">
        <f aca="false">IF(OR(E9="",F9=""),"",E9*F9)</f>
        <v/>
      </c>
      <c r="I9" s="3"/>
    </row>
    <row r="10" customFormat="false" ht="31.5" hidden="false" customHeight="true" outlineLevel="0" collapsed="false">
      <c r="A10" s="32" t="s">
        <v>166</v>
      </c>
      <c r="B10" s="33" t="s">
        <v>167</v>
      </c>
      <c r="C10" s="34" t="s">
        <v>168</v>
      </c>
      <c r="D10" s="34" t="s">
        <v>169</v>
      </c>
      <c r="E10" s="35"/>
      <c r="F10" s="35"/>
      <c r="G10" s="12" t="str">
        <f aca="false">IF(OR(E10="",F10=""),"",E10*F10)</f>
        <v/>
      </c>
      <c r="I10" s="3"/>
    </row>
    <row r="11" customFormat="false" ht="31.5" hidden="false" customHeight="true" outlineLevel="0" collapsed="false">
      <c r="A11" s="28" t="s">
        <v>170</v>
      </c>
      <c r="B11" s="29" t="s">
        <v>167</v>
      </c>
      <c r="C11" s="30" t="s">
        <v>171</v>
      </c>
      <c r="D11" s="30" t="s">
        <v>172</v>
      </c>
      <c r="E11" s="31"/>
      <c r="F11" s="31"/>
      <c r="G11" s="9" t="str">
        <f aca="false">IF(OR(E11="",F11=""),"",E11*F11)</f>
        <v/>
      </c>
      <c r="I11" s="3"/>
    </row>
    <row r="12" customFormat="false" ht="31.5" hidden="false" customHeight="true" outlineLevel="0" collapsed="false">
      <c r="A12" s="32" t="s">
        <v>173</v>
      </c>
      <c r="B12" s="33" t="s">
        <v>167</v>
      </c>
      <c r="C12" s="34" t="s">
        <v>174</v>
      </c>
      <c r="D12" s="34" t="s">
        <v>175</v>
      </c>
      <c r="E12" s="35"/>
      <c r="F12" s="35"/>
      <c r="G12" s="12" t="str">
        <f aca="false">IF(OR(E12="",F12=""),"",E12*F12)</f>
        <v/>
      </c>
      <c r="I12" s="3"/>
    </row>
    <row r="13" customFormat="false" ht="31.5" hidden="false" customHeight="true" outlineLevel="0" collapsed="false">
      <c r="A13" s="28" t="s">
        <v>176</v>
      </c>
      <c r="B13" s="29" t="s">
        <v>157</v>
      </c>
      <c r="C13" s="30" t="s">
        <v>177</v>
      </c>
      <c r="D13" s="30" t="s">
        <v>178</v>
      </c>
      <c r="E13" s="31"/>
      <c r="F13" s="31"/>
      <c r="G13" s="9" t="str">
        <f aca="false">IF(OR(E13="",F13=""),"",E13*F13)</f>
        <v/>
      </c>
      <c r="I13" s="3"/>
    </row>
    <row r="14" customFormat="false" ht="31.5" hidden="false" customHeight="true" outlineLevel="0" collapsed="false">
      <c r="A14" s="32" t="s">
        <v>179</v>
      </c>
      <c r="B14" s="33" t="s">
        <v>167</v>
      </c>
      <c r="C14" s="34" t="s">
        <v>180</v>
      </c>
      <c r="D14" s="34" t="s">
        <v>181</v>
      </c>
      <c r="E14" s="35"/>
      <c r="F14" s="35"/>
      <c r="G14" s="12" t="str">
        <f aca="false">IF(OR(E14="",F14=""),"",E14*F14)</f>
        <v/>
      </c>
      <c r="I14" s="3"/>
    </row>
    <row r="15" customFormat="false" ht="31.5" hidden="false" customHeight="true" outlineLevel="0" collapsed="false">
      <c r="A15" s="28" t="s">
        <v>182</v>
      </c>
      <c r="B15" s="29" t="s">
        <v>149</v>
      </c>
      <c r="C15" s="30" t="s">
        <v>183</v>
      </c>
      <c r="D15" s="30" t="s">
        <v>184</v>
      </c>
      <c r="E15" s="31"/>
      <c r="F15" s="31"/>
      <c r="G15" s="9" t="str">
        <f aca="false">IF(OR(E15="",F15=""),"",E15*F15)</f>
        <v/>
      </c>
      <c r="I15" s="3"/>
    </row>
    <row r="16" customFormat="false" ht="31.5" hidden="false" customHeight="true" outlineLevel="0" collapsed="false">
      <c r="A16" s="32" t="s">
        <v>185</v>
      </c>
      <c r="B16" s="33" t="s">
        <v>157</v>
      </c>
      <c r="C16" s="34" t="s">
        <v>186</v>
      </c>
      <c r="D16" s="34" t="s">
        <v>187</v>
      </c>
      <c r="E16" s="35"/>
      <c r="F16" s="35"/>
      <c r="G16" s="12" t="str">
        <f aca="false">IF(OR(E16="",F16=""),"",E16*F16)</f>
        <v/>
      </c>
      <c r="I16" s="3"/>
    </row>
    <row r="17" customFormat="false" ht="15" hidden="false" customHeight="false" outlineLevel="0" collapsed="false">
      <c r="I17" s="3"/>
    </row>
    <row r="18" customFormat="false" ht="15" hidden="false" customHeight="false" outlineLevel="0" collapsed="false">
      <c r="A18" s="2" t="s">
        <v>188</v>
      </c>
      <c r="I18" s="3"/>
    </row>
    <row r="19" customFormat="false" ht="15" hidden="false" customHeight="false" outlineLevel="0" collapsed="false">
      <c r="A19" s="19" t="s">
        <v>30</v>
      </c>
      <c r="E19" s="20" t="n">
        <f aca="false">COUNT(G5:G16)</f>
        <v>0</v>
      </c>
      <c r="I19" s="3"/>
    </row>
    <row r="20" customFormat="false" ht="15" hidden="false" customHeight="false" outlineLevel="0" collapsed="false">
      <c r="A20" s="19" t="s">
        <v>189</v>
      </c>
      <c r="E20" s="20" t="n">
        <f aca="false">IFERROR(MAX(G5:G16),"")</f>
        <v>0</v>
      </c>
      <c r="I20" s="3"/>
    </row>
    <row r="21" customFormat="false" ht="15" hidden="false" customHeight="false" outlineLevel="0" collapsed="false">
      <c r="A21" s="19" t="s">
        <v>31</v>
      </c>
      <c r="C21" s="19" t="str">
        <f aca="false">IFERROR(INDEX(A5:A16,MATCH(MAX(G5:G16),G5:G16,0)),"score some families")</f>
        <v>score some families</v>
      </c>
      <c r="I21" s="3"/>
    </row>
    <row r="22" customFormat="false" ht="15" hidden="false" customHeight="false" outlineLevel="0" collapsed="false">
      <c r="A22" s="19" t="s">
        <v>190</v>
      </c>
      <c r="C22" s="2" t="s">
        <v>191</v>
      </c>
      <c r="I22" s="3"/>
    </row>
    <row r="23" customFormat="false" ht="15" hidden="false" customHeight="false" outlineLevel="0" collapsed="false">
      <c r="I23" s="3"/>
    </row>
    <row r="24" customFormat="false" ht="15" hidden="false" customHeight="false" outlineLevel="0" collapsed="false">
      <c r="A24" s="7" t="s">
        <v>192</v>
      </c>
      <c r="I24" s="3"/>
    </row>
    <row r="25" customFormat="false" ht="15" hidden="false" customHeight="false" outlineLevel="0" collapsed="false">
      <c r="A25" s="8" t="s">
        <v>193</v>
      </c>
      <c r="C25" s="14" t="str">
        <f aca="false">COUNTIF(B5:B16,"the opportunity")&amp;" families"</f>
        <v>4 families</v>
      </c>
      <c r="I25" s="3"/>
    </row>
    <row r="26" customFormat="false" ht="15" hidden="false" customHeight="false" outlineLevel="0" collapsed="false">
      <c r="A26" s="8" t="s">
        <v>194</v>
      </c>
      <c r="C26" s="14" t="str">
        <f aca="false">COUNTIF(B5:B16,"the commitment")&amp;" families"</f>
        <v>4 families</v>
      </c>
      <c r="I26" s="3"/>
    </row>
    <row r="27" customFormat="false" ht="15" hidden="false" customHeight="false" outlineLevel="0" collapsed="false">
      <c r="A27" s="8" t="s">
        <v>195</v>
      </c>
      <c r="C27" s="14" t="str">
        <f aca="false">COUNTIF(B5:B16,"the rules")&amp;" families"</f>
        <v>4 families</v>
      </c>
      <c r="I27" s="3"/>
    </row>
    <row r="28" customFormat="false" ht="15" hidden="false" customHeight="false" outlineLevel="0" collapsed="false">
      <c r="I28" s="3"/>
    </row>
    <row r="29" customFormat="false" ht="15" hidden="false" customHeight="false" outlineLevel="0" collapsed="false">
      <c r="A29" s="7" t="s">
        <v>196</v>
      </c>
      <c r="I29" s="3"/>
    </row>
    <row r="30" customFormat="false" ht="15" hidden="false" customHeight="false" outlineLevel="0" collapsed="false">
      <c r="A30" s="8" t="s">
        <v>197</v>
      </c>
      <c r="C30" s="36" t="s">
        <v>198</v>
      </c>
      <c r="I30" s="3"/>
    </row>
    <row r="31" customFormat="false" ht="15" hidden="false" customHeight="false" outlineLevel="0" collapsed="false">
      <c r="A31" s="8" t="s">
        <v>199</v>
      </c>
      <c r="C31" s="36" t="s">
        <v>200</v>
      </c>
      <c r="I31" s="3"/>
    </row>
    <row r="32" customFormat="false" ht="27.75" hidden="false" customHeight="true" outlineLevel="0" collapsed="false">
      <c r="A32" s="5" t="s">
        <v>201</v>
      </c>
      <c r="B32" s="6" t="s">
        <v>202</v>
      </c>
      <c r="C32" s="6" t="s">
        <v>203</v>
      </c>
      <c r="D32" s="6" t="s">
        <v>204</v>
      </c>
      <c r="E32" s="6" t="s">
        <v>205</v>
      </c>
      <c r="F32" s="6"/>
      <c r="G32" s="6"/>
      <c r="I32" s="3"/>
    </row>
    <row r="33" customFormat="false" ht="15" hidden="false" customHeight="false" outlineLevel="0" collapsed="false">
      <c r="A33" s="14" t="s">
        <v>206</v>
      </c>
      <c r="B33" s="37" t="n">
        <v>81101</v>
      </c>
      <c r="C33" s="10" t="n">
        <f aca="false">B33/$B$40-1</f>
        <v>0.176399767914128</v>
      </c>
      <c r="I33" s="3"/>
    </row>
    <row r="34" customFormat="false" ht="15" hidden="false" customHeight="false" outlineLevel="0" collapsed="false">
      <c r="A34" s="15" t="s">
        <v>207</v>
      </c>
      <c r="B34" s="38" t="n">
        <v>74341</v>
      </c>
      <c r="C34" s="13" t="n">
        <f aca="false">B34/$B$40-1</f>
        <v>0.0783434870902233</v>
      </c>
      <c r="D34" s="39"/>
      <c r="E34" s="39"/>
      <c r="I34" s="3"/>
    </row>
    <row r="35" customFormat="false" ht="15" hidden="false" customHeight="false" outlineLevel="0" collapsed="false">
      <c r="A35" s="14" t="s">
        <v>208</v>
      </c>
      <c r="B35" s="37" t="n">
        <v>58886</v>
      </c>
      <c r="C35" s="10" t="n">
        <f aca="false">B35/$B$40-1</f>
        <v>-0.14583695967508</v>
      </c>
      <c r="D35" s="37" t="n">
        <v>659</v>
      </c>
      <c r="E35" s="40" t="n">
        <f aca="false">B35/D35</f>
        <v>89.3566009104704</v>
      </c>
      <c r="I35" s="3"/>
    </row>
    <row r="36" customFormat="false" ht="15" hidden="false" customHeight="false" outlineLevel="0" collapsed="false">
      <c r="A36" s="15" t="s">
        <v>209</v>
      </c>
      <c r="B36" s="38" t="n">
        <v>54348</v>
      </c>
      <c r="C36" s="13" t="n">
        <f aca="false">B36/$B$40-1</f>
        <v>-0.211662315056571</v>
      </c>
      <c r="D36" s="38" t="n">
        <v>784</v>
      </c>
      <c r="E36" s="41" t="n">
        <f aca="false">B36/D36</f>
        <v>69.3214285714286</v>
      </c>
      <c r="I36" s="3"/>
    </row>
    <row r="37" customFormat="false" ht="15" hidden="false" customHeight="false" outlineLevel="0" collapsed="false">
      <c r="A37" s="14" t="s">
        <v>210</v>
      </c>
      <c r="B37" s="37" t="n">
        <v>45884</v>
      </c>
      <c r="C37" s="10" t="n">
        <f aca="false">B37/$B$40-1</f>
        <v>-0.334435741224253</v>
      </c>
      <c r="D37" s="37" t="n">
        <v>602</v>
      </c>
      <c r="E37" s="40" t="n">
        <f aca="false">B37/D37</f>
        <v>76.21926910299</v>
      </c>
      <c r="I37" s="3"/>
    </row>
    <row r="38" customFormat="false" ht="15" hidden="false" customHeight="false" outlineLevel="0" collapsed="false">
      <c r="A38" s="15" t="s">
        <v>211</v>
      </c>
      <c r="B38" s="38" t="n">
        <v>40184</v>
      </c>
      <c r="C38" s="13" t="n">
        <f aca="false">B38/$B$40-1</f>
        <v>-0.417116333043226</v>
      </c>
      <c r="D38" s="38" t="n">
        <v>475</v>
      </c>
      <c r="E38" s="41" t="n">
        <f aca="false">B38/D38</f>
        <v>84.5978947368421</v>
      </c>
      <c r="I38" s="3"/>
    </row>
    <row r="39" customFormat="false" ht="15" hidden="false" customHeight="false" outlineLevel="0" collapsed="false">
      <c r="I39" s="3"/>
    </row>
    <row r="40" customFormat="false" ht="15" hidden="false" customHeight="false" outlineLevel="0" collapsed="false">
      <c r="A40" s="19" t="s">
        <v>212</v>
      </c>
      <c r="B40" s="37" t="n">
        <v>68940</v>
      </c>
      <c r="I40" s="3"/>
    </row>
    <row r="41" customFormat="false" ht="15" hidden="false" customHeight="false" outlineLevel="0" collapsed="false">
      <c r="A41" s="19" t="s">
        <v>213</v>
      </c>
      <c r="B41" s="37" t="n">
        <v>65000</v>
      </c>
      <c r="I41" s="3"/>
    </row>
    <row r="42" customFormat="false" ht="15" hidden="false" customHeight="false" outlineLevel="0" collapsed="false">
      <c r="A42" s="19" t="s">
        <v>214</v>
      </c>
      <c r="B42" s="21" t="n">
        <f aca="false">B40/B41-1</f>
        <v>0.0606153846153845</v>
      </c>
      <c r="I42" s="3"/>
    </row>
    <row r="43" customFormat="false" ht="15" hidden="false" customHeight="false" outlineLevel="0" collapsed="false">
      <c r="A43" s="19" t="s">
        <v>215</v>
      </c>
      <c r="B43" s="42" t="n">
        <f aca="false">B33/B38</f>
        <v>2.01824109098149</v>
      </c>
      <c r="I43" s="3"/>
    </row>
    <row r="44" customFormat="false" ht="15" hidden="false" customHeight="false" outlineLevel="0" collapsed="false">
      <c r="A44" s="19" t="s">
        <v>216</v>
      </c>
      <c r="B44" s="21" t="n">
        <f aca="false">B33/B40-1</f>
        <v>0.176399767914128</v>
      </c>
      <c r="I44" s="3"/>
    </row>
    <row r="45" customFormat="false" ht="15" hidden="false" customHeight="false" outlineLevel="0" collapsed="false">
      <c r="I45" s="3"/>
    </row>
    <row r="46" customFormat="false" ht="15" hidden="false" customHeight="false" outlineLevel="0" collapsed="false">
      <c r="I46" s="3"/>
    </row>
    <row r="47" customFormat="false" ht="15" hidden="false" customHeight="false" outlineLevel="0" collapsed="false">
      <c r="I47" s="3"/>
    </row>
    <row r="48" customFormat="false" ht="15" hidden="false" customHeight="false" outlineLevel="0" collapsed="false">
      <c r="I48" s="3"/>
    </row>
  </sheetData>
  <mergeCells count="1">
    <mergeCell ref="I5:I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1" style="0" width="34"/>
    <col collapsed="false" customWidth="true" hidden="false" outlineLevel="0" max="3" min="3" style="0" width="44"/>
    <col collapsed="false" customWidth="true" hidden="false" outlineLevel="0" max="4" min="4" style="0" width="16"/>
    <col collapsed="false" customWidth="true" hidden="false" outlineLevel="0" max="5" min="5" style="0" width="13"/>
    <col collapsed="false" customWidth="true" hidden="false" outlineLevel="0" max="6" min="6" style="0" width="26"/>
    <col collapsed="false" customWidth="true" hidden="false" outlineLevel="0" max="7" min="7" style="0" width="3"/>
    <col collapsed="false" customWidth="true" hidden="false" outlineLevel="0" max="8" min="8" style="0" width="56"/>
  </cols>
  <sheetData>
    <row r="1" customFormat="false" ht="17.35" hidden="false" customHeight="false" outlineLevel="0" collapsed="false">
      <c r="A1" s="1" t="s">
        <v>217</v>
      </c>
    </row>
    <row r="2" customFormat="false" ht="15" hidden="false" customHeight="false" outlineLevel="0" collapsed="false">
      <c r="A2" s="2" t="s">
        <v>218</v>
      </c>
    </row>
    <row r="4" customFormat="false" ht="27.75" hidden="false" customHeight="true" outlineLevel="0" collapsed="false">
      <c r="A4" s="5" t="s">
        <v>219</v>
      </c>
      <c r="B4" s="6" t="s">
        <v>220</v>
      </c>
      <c r="C4" s="6" t="s">
        <v>221</v>
      </c>
      <c r="D4" s="6" t="s">
        <v>222</v>
      </c>
      <c r="E4" s="6" t="s">
        <v>36</v>
      </c>
      <c r="F4" s="6" t="s">
        <v>38</v>
      </c>
      <c r="H4" s="7" t="s">
        <v>223</v>
      </c>
    </row>
    <row r="5" customFormat="false" ht="33.75" hidden="false" customHeight="true" outlineLevel="0" collapsed="false">
      <c r="A5" s="43" t="s">
        <v>224</v>
      </c>
      <c r="B5" s="44" t="s">
        <v>225</v>
      </c>
      <c r="C5" s="44" t="s">
        <v>226</v>
      </c>
      <c r="D5" s="27" t="s">
        <v>43</v>
      </c>
      <c r="E5" s="45"/>
      <c r="F5" s="27"/>
      <c r="H5" s="3" t="s">
        <v>227</v>
      </c>
    </row>
    <row r="6" customFormat="false" ht="33.75" hidden="false" customHeight="true" outlineLevel="0" collapsed="false">
      <c r="A6" s="46" t="s">
        <v>228</v>
      </c>
      <c r="B6" s="47" t="s">
        <v>229</v>
      </c>
      <c r="C6" s="47" t="s">
        <v>230</v>
      </c>
      <c r="D6" s="48" t="s">
        <v>43</v>
      </c>
      <c r="E6" s="49"/>
      <c r="F6" s="48"/>
      <c r="H6" s="3"/>
    </row>
    <row r="7" customFormat="false" ht="33.75" hidden="false" customHeight="true" outlineLevel="0" collapsed="false">
      <c r="A7" s="43" t="s">
        <v>231</v>
      </c>
      <c r="B7" s="44" t="s">
        <v>232</v>
      </c>
      <c r="C7" s="44" t="s">
        <v>233</v>
      </c>
      <c r="D7" s="27" t="s">
        <v>43</v>
      </c>
      <c r="E7" s="45"/>
      <c r="F7" s="27"/>
      <c r="H7" s="3"/>
    </row>
    <row r="8" customFormat="false" ht="33.75" hidden="false" customHeight="true" outlineLevel="0" collapsed="false">
      <c r="A8" s="46" t="s">
        <v>234</v>
      </c>
      <c r="B8" s="47" t="s">
        <v>235</v>
      </c>
      <c r="C8" s="47" t="s">
        <v>236</v>
      </c>
      <c r="D8" s="48" t="s">
        <v>43</v>
      </c>
      <c r="E8" s="49"/>
      <c r="F8" s="48"/>
      <c r="H8" s="3"/>
    </row>
    <row r="9" customFormat="false" ht="33.75" hidden="false" customHeight="true" outlineLevel="0" collapsed="false">
      <c r="A9" s="43" t="s">
        <v>237</v>
      </c>
      <c r="B9" s="44" t="s">
        <v>238</v>
      </c>
      <c r="C9" s="44" t="s">
        <v>239</v>
      </c>
      <c r="D9" s="27" t="s">
        <v>43</v>
      </c>
      <c r="E9" s="45"/>
      <c r="F9" s="27"/>
      <c r="H9" s="3"/>
    </row>
    <row r="10" customFormat="false" ht="33.75" hidden="false" customHeight="true" outlineLevel="0" collapsed="false">
      <c r="A10" s="46" t="s">
        <v>240</v>
      </c>
      <c r="B10" s="47" t="s">
        <v>241</v>
      </c>
      <c r="C10" s="47" t="s">
        <v>242</v>
      </c>
      <c r="D10" s="48" t="s">
        <v>43</v>
      </c>
      <c r="E10" s="49"/>
      <c r="F10" s="48"/>
      <c r="H10" s="3"/>
    </row>
    <row r="11" customFormat="false" ht="33.75" hidden="false" customHeight="true" outlineLevel="0" collapsed="false">
      <c r="A11" s="43" t="s">
        <v>243</v>
      </c>
      <c r="B11" s="44" t="s">
        <v>244</v>
      </c>
      <c r="C11" s="44" t="s">
        <v>236</v>
      </c>
      <c r="D11" s="27" t="s">
        <v>43</v>
      </c>
      <c r="E11" s="45"/>
      <c r="F11" s="27"/>
      <c r="H11" s="3"/>
    </row>
    <row r="12" customFormat="false" ht="33.75" hidden="false" customHeight="true" outlineLevel="0" collapsed="false">
      <c r="A12" s="46" t="s">
        <v>245</v>
      </c>
      <c r="B12" s="47" t="s">
        <v>246</v>
      </c>
      <c r="C12" s="47" t="s">
        <v>247</v>
      </c>
      <c r="D12" s="48" t="s">
        <v>43</v>
      </c>
      <c r="E12" s="49"/>
      <c r="F12" s="48"/>
      <c r="H12" s="3"/>
    </row>
    <row r="13" customFormat="false" ht="33.75" hidden="false" customHeight="true" outlineLevel="0" collapsed="false">
      <c r="A13" s="43" t="s">
        <v>248</v>
      </c>
      <c r="B13" s="44" t="s">
        <v>249</v>
      </c>
      <c r="C13" s="44" t="s">
        <v>250</v>
      </c>
      <c r="D13" s="27" t="s">
        <v>43</v>
      </c>
      <c r="E13" s="45"/>
      <c r="F13" s="27"/>
      <c r="H13" s="3"/>
    </row>
    <row r="14" customFormat="false" ht="33.75" hidden="false" customHeight="true" outlineLevel="0" collapsed="false">
      <c r="A14" s="46" t="s">
        <v>251</v>
      </c>
      <c r="B14" s="47" t="s">
        <v>252</v>
      </c>
      <c r="C14" s="47" t="s">
        <v>253</v>
      </c>
      <c r="D14" s="48" t="s">
        <v>43</v>
      </c>
      <c r="E14" s="49"/>
      <c r="F14" s="48"/>
      <c r="H14" s="3"/>
    </row>
    <row r="15" customFormat="false" ht="15" hidden="false" customHeight="false" outlineLevel="0" collapsed="false">
      <c r="H15" s="3"/>
    </row>
    <row r="16" customFormat="false" ht="15" hidden="false" customHeight="false" outlineLevel="0" collapsed="false">
      <c r="A16" s="19" t="s">
        <v>254</v>
      </c>
      <c r="D16" s="20" t="n">
        <f aca="false">COUNTA(A5:A14)</f>
        <v>10</v>
      </c>
      <c r="H16" s="3"/>
    </row>
    <row r="17" customFormat="false" ht="15" hidden="false" customHeight="false" outlineLevel="0" collapsed="false">
      <c r="A17" s="19" t="s">
        <v>255</v>
      </c>
      <c r="D17" s="20" t="n">
        <f aca="false">COUNTIF(D5:D14,"done")+COUNTIF(D5:D14,"not applicable")</f>
        <v>0</v>
      </c>
      <c r="H17" s="3"/>
    </row>
    <row r="18" customFormat="false" ht="15" hidden="false" customHeight="false" outlineLevel="0" collapsed="false">
      <c r="A18" s="19" t="s">
        <v>10</v>
      </c>
      <c r="D18" s="21" t="n">
        <f aca="false">D17/D16</f>
        <v>0</v>
      </c>
      <c r="H18" s="3"/>
    </row>
    <row r="19" customFormat="false" ht="15" hidden="false" customHeight="false" outlineLevel="0" collapsed="false">
      <c r="H19" s="3"/>
    </row>
    <row r="20" customFormat="false" ht="15" hidden="false" customHeight="false" outlineLevel="0" collapsed="false">
      <c r="A20" s="7" t="s">
        <v>256</v>
      </c>
      <c r="D20" s="19" t="s">
        <v>35</v>
      </c>
      <c r="E20" s="19" t="s">
        <v>36</v>
      </c>
      <c r="H20" s="3"/>
    </row>
    <row r="21" customFormat="false" ht="15" hidden="false" customHeight="false" outlineLevel="0" collapsed="false">
      <c r="A21" s="8" t="s">
        <v>257</v>
      </c>
      <c r="D21" s="25"/>
      <c r="E21" s="26"/>
      <c r="H21" s="3"/>
    </row>
    <row r="22" customFormat="false" ht="15" hidden="false" customHeight="false" outlineLevel="0" collapsed="false">
      <c r="A22" s="8" t="s">
        <v>258</v>
      </c>
      <c r="D22" s="25"/>
      <c r="E22" s="26"/>
      <c r="H22" s="3"/>
    </row>
    <row r="23" customFormat="false" ht="15" hidden="false" customHeight="false" outlineLevel="0" collapsed="false">
      <c r="A23" s="8" t="s">
        <v>259</v>
      </c>
      <c r="D23" s="25"/>
      <c r="E23" s="26"/>
      <c r="H23" s="3"/>
    </row>
    <row r="24" customFormat="false" ht="15" hidden="false" customHeight="false" outlineLevel="0" collapsed="false">
      <c r="A24" s="8" t="s">
        <v>260</v>
      </c>
      <c r="D24" s="25"/>
      <c r="E24" s="26"/>
      <c r="H24" s="3"/>
    </row>
    <row r="25" customFormat="false" ht="15" hidden="false" customHeight="false" outlineLevel="0" collapsed="false">
      <c r="A25" s="8" t="s">
        <v>261</v>
      </c>
      <c r="D25" s="25"/>
      <c r="E25" s="26"/>
      <c r="H25" s="3"/>
    </row>
    <row r="26" customFormat="false" ht="15" hidden="false" customHeight="false" outlineLevel="0" collapsed="false">
      <c r="A26" s="8" t="s">
        <v>262</v>
      </c>
      <c r="D26" s="25"/>
      <c r="E26" s="26"/>
      <c r="H26" s="3"/>
    </row>
    <row r="27" customFormat="false" ht="15" hidden="false" customHeight="false" outlineLevel="0" collapsed="false">
      <c r="A27" s="8" t="s">
        <v>263</v>
      </c>
      <c r="D27" s="25"/>
      <c r="E27" s="26"/>
      <c r="H27" s="3"/>
    </row>
    <row r="28" customFormat="false" ht="15" hidden="false" customHeight="false" outlineLevel="0" collapsed="false">
      <c r="H28" s="3"/>
    </row>
    <row r="29" customFormat="false" ht="15" hidden="false" customHeight="false" outlineLevel="0" collapsed="false">
      <c r="A29" s="19" t="s">
        <v>264</v>
      </c>
      <c r="D29" s="20" t="n">
        <f aca="false">COUNTIF(D21:D27,"done")</f>
        <v>0</v>
      </c>
      <c r="H29" s="3"/>
    </row>
    <row r="30" customFormat="false" ht="15" hidden="false" customHeight="false" outlineLevel="0" collapsed="false">
      <c r="A30" s="19" t="s">
        <v>265</v>
      </c>
      <c r="C30" s="2" t="s">
        <v>266</v>
      </c>
      <c r="H30" s="3"/>
    </row>
    <row r="31" customFormat="false" ht="15" hidden="false" customHeight="false" outlineLevel="0" collapsed="false">
      <c r="H31" s="3"/>
    </row>
    <row r="32" customFormat="false" ht="15" hidden="false" customHeight="false" outlineLevel="0" collapsed="false">
      <c r="H32" s="3"/>
    </row>
    <row r="33" customFormat="false" ht="15" hidden="false" customHeight="false" outlineLevel="0" collapsed="false">
      <c r="H33" s="3"/>
    </row>
    <row r="34" customFormat="false" ht="15" hidden="false" customHeight="false" outlineLevel="0" collapsed="false">
      <c r="H34" s="3"/>
    </row>
    <row r="35" customFormat="false" ht="15" hidden="false" customHeight="false" outlineLevel="0" collapsed="false">
      <c r="H35" s="3"/>
    </row>
    <row r="36" customFormat="false" ht="15" hidden="false" customHeight="false" outlineLevel="0" collapsed="false">
      <c r="H36" s="3"/>
    </row>
    <row r="37" customFormat="false" ht="15" hidden="false" customHeight="false" outlineLevel="0" collapsed="false">
      <c r="H37" s="3"/>
    </row>
    <row r="38" customFormat="false" ht="15" hidden="false" customHeight="false" outlineLevel="0" collapsed="false">
      <c r="H38" s="3"/>
    </row>
    <row r="39" customFormat="false" ht="15" hidden="false" customHeight="false" outlineLevel="0" collapsed="false">
      <c r="H39" s="3"/>
    </row>
    <row r="40" customFormat="false" ht="15" hidden="false" customHeight="false" outlineLevel="0" collapsed="false">
      <c r="H40" s="3"/>
    </row>
  </sheetData>
  <mergeCells count="1">
    <mergeCell ref="H5:H40"/>
  </mergeCells>
  <dataValidations count="1">
    <dataValidation allowBlank="true" errorStyle="stop" operator="between" showDropDown="false" showErrorMessage="false" showInputMessage="false" sqref="D5:D14" type="list">
      <formula1>"not started,in progress,done,not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24"/>
    <col collapsed="false" customWidth="true" hidden="false" outlineLevel="0" max="2" min="2" style="0" width="54"/>
    <col collapsed="false" customWidth="true" hidden="false" outlineLevel="0" max="4" min="3" style="0" width="40"/>
    <col collapsed="false" customWidth="true" hidden="false" outlineLevel="0" max="5" min="5" style="0" width="3"/>
    <col collapsed="false" customWidth="true" hidden="false" outlineLevel="0" max="6" min="6" style="0" width="54"/>
  </cols>
  <sheetData>
    <row r="1" customFormat="false" ht="17.35" hidden="false" customHeight="false" outlineLevel="0" collapsed="false">
      <c r="A1" s="1" t="s">
        <v>267</v>
      </c>
    </row>
    <row r="2" customFormat="false" ht="15" hidden="false" customHeight="false" outlineLevel="0" collapsed="false">
      <c r="A2" s="2" t="s">
        <v>268</v>
      </c>
    </row>
    <row r="4" customFormat="false" ht="27.75" hidden="false" customHeight="true" outlineLevel="0" collapsed="false">
      <c r="A4" s="5" t="s">
        <v>140</v>
      </c>
      <c r="B4" s="6" t="s">
        <v>269</v>
      </c>
      <c r="C4" s="6" t="s">
        <v>270</v>
      </c>
      <c r="D4" s="6" t="s">
        <v>271</v>
      </c>
      <c r="F4" s="7" t="s">
        <v>272</v>
      </c>
    </row>
    <row r="5" customFormat="false" ht="39.75" hidden="false" customHeight="true" outlineLevel="0" collapsed="false">
      <c r="A5" s="50" t="s">
        <v>148</v>
      </c>
      <c r="B5" s="51" t="s">
        <v>273</v>
      </c>
      <c r="C5" s="27"/>
      <c r="D5" s="52" t="s">
        <v>274</v>
      </c>
      <c r="F5" s="3" t="s">
        <v>275</v>
      </c>
    </row>
    <row r="6" customFormat="false" ht="39.75" hidden="false" customHeight="true" outlineLevel="0" collapsed="false">
      <c r="A6" s="50" t="s">
        <v>148</v>
      </c>
      <c r="B6" s="51" t="s">
        <v>276</v>
      </c>
      <c r="C6" s="27"/>
      <c r="D6" s="52" t="s">
        <v>277</v>
      </c>
      <c r="F6" s="3"/>
    </row>
    <row r="7" customFormat="false" ht="39.75" hidden="false" customHeight="true" outlineLevel="0" collapsed="false">
      <c r="A7" s="50" t="s">
        <v>148</v>
      </c>
      <c r="B7" s="51" t="s">
        <v>278</v>
      </c>
      <c r="C7" s="27"/>
      <c r="D7" s="52" t="s">
        <v>279</v>
      </c>
      <c r="F7" s="3"/>
    </row>
    <row r="8" customFormat="false" ht="39.75" hidden="false" customHeight="true" outlineLevel="0" collapsed="false">
      <c r="A8" s="50" t="s">
        <v>280</v>
      </c>
      <c r="B8" s="51" t="s">
        <v>281</v>
      </c>
      <c r="C8" s="27"/>
      <c r="D8" s="52" t="s">
        <v>282</v>
      </c>
      <c r="F8" s="3"/>
    </row>
    <row r="9" customFormat="false" ht="39.75" hidden="false" customHeight="true" outlineLevel="0" collapsed="false">
      <c r="A9" s="50" t="s">
        <v>280</v>
      </c>
      <c r="B9" s="51" t="s">
        <v>283</v>
      </c>
      <c r="C9" s="27"/>
      <c r="D9" s="52" t="s">
        <v>284</v>
      </c>
      <c r="F9" s="3"/>
    </row>
    <row r="10" customFormat="false" ht="39.75" hidden="false" customHeight="true" outlineLevel="0" collapsed="false">
      <c r="A10" s="50" t="s">
        <v>280</v>
      </c>
      <c r="B10" s="51" t="s">
        <v>285</v>
      </c>
      <c r="C10" s="27"/>
      <c r="D10" s="52" t="s">
        <v>286</v>
      </c>
      <c r="F10" s="3"/>
    </row>
    <row r="11" customFormat="false" ht="39.75" hidden="false" customHeight="true" outlineLevel="0" collapsed="false">
      <c r="A11" s="50" t="s">
        <v>156</v>
      </c>
      <c r="B11" s="51" t="s">
        <v>287</v>
      </c>
      <c r="C11" s="27"/>
      <c r="D11" s="52" t="s">
        <v>288</v>
      </c>
      <c r="F11" s="3"/>
    </row>
    <row r="12" customFormat="false" ht="39.75" hidden="false" customHeight="true" outlineLevel="0" collapsed="false">
      <c r="A12" s="50" t="s">
        <v>156</v>
      </c>
      <c r="B12" s="51" t="s">
        <v>289</v>
      </c>
      <c r="C12" s="27"/>
      <c r="D12" s="52" t="s">
        <v>290</v>
      </c>
      <c r="F12" s="3"/>
    </row>
    <row r="13" customFormat="false" ht="39.75" hidden="false" customHeight="true" outlineLevel="0" collapsed="false">
      <c r="A13" s="50" t="s">
        <v>156</v>
      </c>
      <c r="B13" s="51" t="s">
        <v>291</v>
      </c>
      <c r="C13" s="27"/>
      <c r="D13" s="52" t="s">
        <v>292</v>
      </c>
      <c r="F13" s="3"/>
    </row>
    <row r="14" customFormat="false" ht="39.75" hidden="false" customHeight="true" outlineLevel="0" collapsed="false">
      <c r="A14" s="50" t="s">
        <v>160</v>
      </c>
      <c r="B14" s="51" t="s">
        <v>293</v>
      </c>
      <c r="C14" s="27"/>
      <c r="D14" s="52" t="s">
        <v>294</v>
      </c>
      <c r="F14" s="3"/>
    </row>
    <row r="15" customFormat="false" ht="39.75" hidden="false" customHeight="true" outlineLevel="0" collapsed="false">
      <c r="A15" s="50" t="s">
        <v>160</v>
      </c>
      <c r="B15" s="51" t="s">
        <v>295</v>
      </c>
      <c r="C15" s="27"/>
      <c r="D15" s="52" t="s">
        <v>296</v>
      </c>
      <c r="F15" s="3"/>
    </row>
    <row r="16" customFormat="false" ht="39.75" hidden="false" customHeight="true" outlineLevel="0" collapsed="false">
      <c r="A16" s="50" t="s">
        <v>160</v>
      </c>
      <c r="B16" s="51" t="s">
        <v>297</v>
      </c>
      <c r="C16" s="27"/>
      <c r="D16" s="52" t="s">
        <v>298</v>
      </c>
      <c r="F16" s="3"/>
    </row>
    <row r="17" customFormat="false" ht="39.75" hidden="false" customHeight="true" outlineLevel="0" collapsed="false">
      <c r="A17" s="50" t="s">
        <v>163</v>
      </c>
      <c r="B17" s="51" t="s">
        <v>299</v>
      </c>
      <c r="C17" s="27"/>
      <c r="D17" s="52" t="s">
        <v>300</v>
      </c>
      <c r="F17" s="3"/>
    </row>
    <row r="18" customFormat="false" ht="39.75" hidden="false" customHeight="true" outlineLevel="0" collapsed="false">
      <c r="A18" s="50" t="s">
        <v>163</v>
      </c>
      <c r="B18" s="51" t="s">
        <v>301</v>
      </c>
      <c r="C18" s="27"/>
      <c r="D18" s="52" t="s">
        <v>302</v>
      </c>
      <c r="F18" s="3"/>
    </row>
    <row r="19" customFormat="false" ht="39.75" hidden="false" customHeight="true" outlineLevel="0" collapsed="false">
      <c r="A19" s="50" t="s">
        <v>166</v>
      </c>
      <c r="B19" s="51" t="s">
        <v>303</v>
      </c>
      <c r="C19" s="27"/>
      <c r="D19" s="52" t="s">
        <v>304</v>
      </c>
      <c r="F19" s="3"/>
    </row>
    <row r="20" customFormat="false" ht="39.75" hidden="false" customHeight="true" outlineLevel="0" collapsed="false">
      <c r="A20" s="50" t="s">
        <v>166</v>
      </c>
      <c r="B20" s="51" t="s">
        <v>305</v>
      </c>
      <c r="C20" s="27"/>
      <c r="D20" s="52" t="s">
        <v>306</v>
      </c>
      <c r="F20" s="3"/>
    </row>
    <row r="21" customFormat="false" ht="39.75" hidden="false" customHeight="true" outlineLevel="0" collapsed="false">
      <c r="A21" s="50" t="s">
        <v>307</v>
      </c>
      <c r="B21" s="51" t="s">
        <v>308</v>
      </c>
      <c r="C21" s="27"/>
      <c r="D21" s="52" t="s">
        <v>309</v>
      </c>
      <c r="F21" s="3"/>
    </row>
    <row r="22" customFormat="false" ht="39.75" hidden="false" customHeight="true" outlineLevel="0" collapsed="false">
      <c r="A22" s="50" t="s">
        <v>307</v>
      </c>
      <c r="B22" s="51" t="s">
        <v>310</v>
      </c>
      <c r="C22" s="27"/>
      <c r="D22" s="52" t="s">
        <v>311</v>
      </c>
      <c r="F22" s="3"/>
    </row>
    <row r="23" customFormat="false" ht="39.75" hidden="false" customHeight="true" outlineLevel="0" collapsed="false">
      <c r="A23" s="50" t="s">
        <v>173</v>
      </c>
      <c r="B23" s="51" t="s">
        <v>312</v>
      </c>
      <c r="C23" s="27"/>
      <c r="D23" s="52" t="s">
        <v>313</v>
      </c>
      <c r="F23" s="3"/>
    </row>
    <row r="24" customFormat="false" ht="39.75" hidden="false" customHeight="true" outlineLevel="0" collapsed="false">
      <c r="A24" s="50" t="s">
        <v>173</v>
      </c>
      <c r="B24" s="51" t="s">
        <v>314</v>
      </c>
      <c r="C24" s="27"/>
      <c r="D24" s="52" t="s">
        <v>315</v>
      </c>
      <c r="F24" s="3"/>
    </row>
    <row r="25" customFormat="false" ht="39.75" hidden="false" customHeight="true" outlineLevel="0" collapsed="false">
      <c r="A25" s="50" t="s">
        <v>316</v>
      </c>
      <c r="B25" s="51" t="s">
        <v>317</v>
      </c>
      <c r="C25" s="27"/>
      <c r="D25" s="52" t="s">
        <v>318</v>
      </c>
      <c r="F25" s="3"/>
    </row>
    <row r="26" customFormat="false" ht="39.75" hidden="false" customHeight="true" outlineLevel="0" collapsed="false">
      <c r="A26" s="50" t="s">
        <v>316</v>
      </c>
      <c r="B26" s="51" t="s">
        <v>319</v>
      </c>
      <c r="C26" s="27"/>
      <c r="D26" s="52" t="s">
        <v>320</v>
      </c>
      <c r="F26" s="3"/>
    </row>
    <row r="27" customFormat="false" ht="39.75" hidden="false" customHeight="true" outlineLevel="0" collapsed="false">
      <c r="A27" s="50" t="s">
        <v>321</v>
      </c>
      <c r="B27" s="51" t="s">
        <v>322</v>
      </c>
      <c r="C27" s="27"/>
      <c r="D27" s="52" t="s">
        <v>323</v>
      </c>
      <c r="F27" s="3"/>
    </row>
    <row r="28" customFormat="false" ht="39.75" hidden="false" customHeight="true" outlineLevel="0" collapsed="false">
      <c r="A28" s="50" t="s">
        <v>321</v>
      </c>
      <c r="B28" s="51" t="s">
        <v>324</v>
      </c>
      <c r="C28" s="27"/>
      <c r="D28" s="52" t="s">
        <v>325</v>
      </c>
      <c r="F28" s="3"/>
    </row>
    <row r="29" customFormat="false" ht="39.75" hidden="false" customHeight="true" outlineLevel="0" collapsed="false">
      <c r="A29" s="50" t="s">
        <v>185</v>
      </c>
      <c r="B29" s="51" t="s">
        <v>326</v>
      </c>
      <c r="C29" s="27"/>
      <c r="D29" s="52" t="s">
        <v>327</v>
      </c>
      <c r="F29" s="3"/>
    </row>
    <row r="30" customFormat="false" ht="15" hidden="false" customHeight="false" outlineLevel="0" collapsed="false">
      <c r="A30" s="19"/>
      <c r="C30" s="21"/>
      <c r="F30" s="3"/>
    </row>
    <row r="31" customFormat="false" ht="15" hidden="false" customHeight="false" outlineLevel="0" collapsed="false">
      <c r="A31" s="19" t="s">
        <v>328</v>
      </c>
      <c r="C31" s="20" t="n">
        <f aca="false">COUNTA(B5:B29)</f>
        <v>25</v>
      </c>
      <c r="F31" s="3"/>
    </row>
    <row r="32" customFormat="false" ht="15" hidden="false" customHeight="false" outlineLevel="0" collapsed="false">
      <c r="A32" s="19" t="s">
        <v>329</v>
      </c>
      <c r="C32" s="20" t="n">
        <f aca="false">COUNTA(C5:C29)</f>
        <v>0</v>
      </c>
      <c r="F32" s="3"/>
    </row>
    <row r="33" customFormat="false" ht="15" hidden="false" customHeight="false" outlineLevel="0" collapsed="false">
      <c r="A33" s="19" t="s">
        <v>10</v>
      </c>
      <c r="C33" s="53" t="n">
        <f aca="false">IF(C31=0,0,C32/C31)</f>
        <v>0</v>
      </c>
      <c r="F33" s="3"/>
    </row>
    <row r="34" customFormat="false" ht="15" hidden="false" customHeight="false" outlineLevel="0" collapsed="false">
      <c r="A34" s="19" t="s">
        <v>330</v>
      </c>
      <c r="C34" s="20" t="n">
        <f aca="false">SUMPRODUCT((A5:A29&lt;&gt;"")/COUNTIF(A5:A29,A5:A29&amp;""))</f>
        <v>11</v>
      </c>
      <c r="F34" s="3"/>
    </row>
    <row r="35" customFormat="false" ht="15" hidden="false" customHeight="false" outlineLevel="0" collapsed="false">
      <c r="F35" s="3"/>
    </row>
    <row r="36" customFormat="false" ht="15" hidden="false" customHeight="false" outlineLevel="0" collapsed="false">
      <c r="F36" s="3"/>
    </row>
    <row r="37" customFormat="false" ht="15" hidden="false" customHeight="false" outlineLevel="0" collapsed="false">
      <c r="F37" s="3"/>
    </row>
    <row r="38" customFormat="false" ht="15" hidden="false" customHeight="false" outlineLevel="0" collapsed="false">
      <c r="F38" s="3"/>
    </row>
    <row r="39" customFormat="false" ht="15" hidden="false" customHeight="false" outlineLevel="0" collapsed="false">
      <c r="F39" s="3"/>
    </row>
    <row r="40" customFormat="false" ht="15" hidden="false" customHeight="false" outlineLevel="0" collapsed="false">
      <c r="F40" s="3"/>
    </row>
    <row r="41" customFormat="false" ht="15" hidden="false" customHeight="false" outlineLevel="0" collapsed="false">
      <c r="F41" s="3"/>
    </row>
    <row r="42" customFormat="false" ht="15" hidden="false" customHeight="false" outlineLevel="0" collapsed="false">
      <c r="F42" s="3"/>
    </row>
    <row r="43" customFormat="false" ht="15" hidden="false" customHeight="false" outlineLevel="0" collapsed="false">
      <c r="F43" s="3"/>
    </row>
    <row r="44" customFormat="false" ht="15" hidden="false" customHeight="false" outlineLevel="0" collapsed="false">
      <c r="F44" s="3"/>
    </row>
  </sheetData>
  <autoFilter ref="A4:D26"/>
  <mergeCells count="1">
    <mergeCell ref="F5:F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8"/>
    <col collapsed="false" customWidth="true" hidden="false" outlineLevel="0" max="3" min="3" style="0" width="16"/>
    <col collapsed="false" customWidth="true" hidden="false" outlineLevel="0" max="4" min="4" style="0" width="18"/>
    <col collapsed="false" customWidth="true" hidden="false" outlineLevel="0" max="9" min="5" style="0" width="14"/>
    <col collapsed="false" customWidth="true" hidden="false" outlineLevel="0" max="10" min="10" style="0" width="16"/>
    <col collapsed="false" customWidth="true" hidden="false" outlineLevel="0" max="11" min="11" style="0" width="26"/>
    <col collapsed="false" customWidth="true" hidden="false" outlineLevel="0" max="12" min="12" style="0" width="3"/>
    <col collapsed="false" customWidth="true" hidden="false" outlineLevel="0" max="13" min="13" style="0" width="54"/>
  </cols>
  <sheetData>
    <row r="1" customFormat="false" ht="17.35" hidden="false" customHeight="false" outlineLevel="0" collapsed="false">
      <c r="A1" s="1" t="s">
        <v>331</v>
      </c>
    </row>
    <row r="2" customFormat="false" ht="15" hidden="false" customHeight="false" outlineLevel="0" collapsed="false">
      <c r="A2" s="19" t="s">
        <v>332</v>
      </c>
      <c r="B2" s="54" t="s">
        <v>333</v>
      </c>
    </row>
    <row r="4" customFormat="false" ht="27.75" hidden="false" customHeight="true" outlineLevel="0" collapsed="false">
      <c r="A4" s="5" t="s">
        <v>334</v>
      </c>
      <c r="B4" s="6" t="s">
        <v>335</v>
      </c>
      <c r="C4" s="6" t="s">
        <v>336</v>
      </c>
      <c r="D4" s="6" t="s">
        <v>337</v>
      </c>
      <c r="E4" s="6" t="s">
        <v>338</v>
      </c>
      <c r="F4" s="6" t="s">
        <v>339</v>
      </c>
      <c r="G4" s="6" t="s">
        <v>340</v>
      </c>
      <c r="H4" s="6" t="s">
        <v>341</v>
      </c>
      <c r="I4" s="6" t="s">
        <v>342</v>
      </c>
      <c r="J4" s="6" t="s">
        <v>37</v>
      </c>
      <c r="K4" s="6" t="s">
        <v>38</v>
      </c>
      <c r="M4" s="7" t="s">
        <v>343</v>
      </c>
    </row>
    <row r="5" customFormat="false" ht="15" hidden="false" customHeight="true" outlineLevel="0" collapsed="false">
      <c r="A5" s="25"/>
      <c r="B5" s="25"/>
      <c r="C5" s="25"/>
      <c r="D5" s="25"/>
      <c r="E5" s="25"/>
      <c r="F5" s="25"/>
      <c r="G5" s="55" t="str">
        <f aca="false">IF(F5="","",ROUND(DATEVALUE(F5)-DATEVALUE($B$2),0))</f>
        <v/>
      </c>
      <c r="H5" s="25"/>
      <c r="I5" s="25"/>
      <c r="J5" s="25"/>
      <c r="K5" s="25"/>
      <c r="M5" s="3" t="s">
        <v>344</v>
      </c>
    </row>
    <row r="6" customFormat="false" ht="15" hidden="false" customHeight="false" outlineLevel="0" collapsed="false">
      <c r="A6" s="56"/>
      <c r="B6" s="56"/>
      <c r="C6" s="56"/>
      <c r="D6" s="56"/>
      <c r="E6" s="56"/>
      <c r="F6" s="56"/>
      <c r="G6" s="57" t="str">
        <f aca="false">IF(F6="","",ROUND(DATEVALUE(F6)-DATEVALUE($B$2),0))</f>
        <v/>
      </c>
      <c r="H6" s="56"/>
      <c r="I6" s="56"/>
      <c r="J6" s="56"/>
      <c r="K6" s="56"/>
      <c r="M6" s="3"/>
    </row>
    <row r="7" customFormat="false" ht="15" hidden="false" customHeight="false" outlineLevel="0" collapsed="false">
      <c r="A7" s="25"/>
      <c r="B7" s="25"/>
      <c r="C7" s="25"/>
      <c r="D7" s="25"/>
      <c r="E7" s="25"/>
      <c r="F7" s="25"/>
      <c r="G7" s="55" t="str">
        <f aca="false">IF(F7="","",ROUND(DATEVALUE(F7)-DATEVALUE($B$2),0))</f>
        <v/>
      </c>
      <c r="H7" s="25"/>
      <c r="I7" s="25"/>
      <c r="J7" s="25"/>
      <c r="K7" s="25"/>
      <c r="M7" s="3"/>
    </row>
    <row r="8" customFormat="false" ht="15" hidden="false" customHeight="false" outlineLevel="0" collapsed="false">
      <c r="A8" s="56"/>
      <c r="B8" s="56"/>
      <c r="C8" s="56"/>
      <c r="D8" s="56"/>
      <c r="E8" s="56"/>
      <c r="F8" s="56"/>
      <c r="G8" s="57" t="str">
        <f aca="false">IF(F8="","",ROUND(DATEVALUE(F8)-DATEVALUE($B$2),0))</f>
        <v/>
      </c>
      <c r="H8" s="56"/>
      <c r="I8" s="56"/>
      <c r="J8" s="56"/>
      <c r="K8" s="56"/>
      <c r="M8" s="3"/>
    </row>
    <row r="9" customFormat="false" ht="15" hidden="false" customHeight="false" outlineLevel="0" collapsed="false">
      <c r="A9" s="25"/>
      <c r="B9" s="25"/>
      <c r="C9" s="25"/>
      <c r="D9" s="25"/>
      <c r="E9" s="25"/>
      <c r="F9" s="25"/>
      <c r="G9" s="55" t="str">
        <f aca="false">IF(F9="","",ROUND(DATEVALUE(F9)-DATEVALUE($B$2),0))</f>
        <v/>
      </c>
      <c r="H9" s="25"/>
      <c r="I9" s="25"/>
      <c r="J9" s="25"/>
      <c r="K9" s="25"/>
      <c r="M9" s="3"/>
    </row>
    <row r="10" customFormat="false" ht="15" hidden="false" customHeight="false" outlineLevel="0" collapsed="false">
      <c r="A10" s="56"/>
      <c r="B10" s="56"/>
      <c r="C10" s="56"/>
      <c r="D10" s="56"/>
      <c r="E10" s="56"/>
      <c r="F10" s="56"/>
      <c r="G10" s="57" t="str">
        <f aca="false">IF(F10="","",ROUND(DATEVALUE(F10)-DATEVALUE($B$2),0))</f>
        <v/>
      </c>
      <c r="H10" s="56"/>
      <c r="I10" s="56"/>
      <c r="J10" s="56"/>
      <c r="K10" s="56"/>
      <c r="M10" s="3"/>
    </row>
    <row r="11" customFormat="false" ht="15" hidden="false" customHeight="false" outlineLevel="0" collapsed="false">
      <c r="A11" s="25"/>
      <c r="B11" s="25"/>
      <c r="C11" s="25"/>
      <c r="D11" s="25"/>
      <c r="E11" s="25"/>
      <c r="F11" s="25"/>
      <c r="G11" s="55" t="str">
        <f aca="false">IF(F11="","",ROUND(DATEVALUE(F11)-DATEVALUE($B$2),0))</f>
        <v/>
      </c>
      <c r="H11" s="25"/>
      <c r="I11" s="25"/>
      <c r="J11" s="25"/>
      <c r="K11" s="25"/>
      <c r="M11" s="3"/>
    </row>
    <row r="12" customFormat="false" ht="15" hidden="false" customHeight="false" outlineLevel="0" collapsed="false">
      <c r="A12" s="56"/>
      <c r="B12" s="56"/>
      <c r="C12" s="56"/>
      <c r="D12" s="56"/>
      <c r="E12" s="56"/>
      <c r="F12" s="56"/>
      <c r="G12" s="57" t="str">
        <f aca="false">IF(F12="","",ROUND(DATEVALUE(F12)-DATEVALUE($B$2),0))</f>
        <v/>
      </c>
      <c r="H12" s="56"/>
      <c r="I12" s="56"/>
      <c r="J12" s="56"/>
      <c r="K12" s="56"/>
      <c r="M12" s="3"/>
    </row>
    <row r="13" customFormat="false" ht="15" hidden="false" customHeight="false" outlineLevel="0" collapsed="false">
      <c r="A13" s="25"/>
      <c r="B13" s="25"/>
      <c r="C13" s="25"/>
      <c r="D13" s="25"/>
      <c r="E13" s="25"/>
      <c r="F13" s="25"/>
      <c r="G13" s="55" t="str">
        <f aca="false">IF(F13="","",ROUND(DATEVALUE(F13)-DATEVALUE($B$2),0))</f>
        <v/>
      </c>
      <c r="H13" s="25"/>
      <c r="I13" s="25"/>
      <c r="J13" s="25"/>
      <c r="K13" s="25"/>
      <c r="M13" s="3"/>
    </row>
    <row r="14" customFormat="false" ht="15" hidden="false" customHeight="false" outlineLevel="0" collapsed="false">
      <c r="A14" s="56"/>
      <c r="B14" s="56"/>
      <c r="C14" s="56"/>
      <c r="D14" s="56"/>
      <c r="E14" s="56"/>
      <c r="F14" s="56"/>
      <c r="G14" s="57" t="str">
        <f aca="false">IF(F14="","",ROUND(DATEVALUE(F14)-DATEVALUE($B$2),0))</f>
        <v/>
      </c>
      <c r="H14" s="56"/>
      <c r="I14" s="56"/>
      <c r="J14" s="56"/>
      <c r="K14" s="56"/>
      <c r="M14" s="3"/>
    </row>
    <row r="15" customFormat="false" ht="15" hidden="false" customHeight="false" outlineLevel="0" collapsed="false">
      <c r="A15" s="25"/>
      <c r="B15" s="25"/>
      <c r="C15" s="25"/>
      <c r="D15" s="25"/>
      <c r="E15" s="25"/>
      <c r="F15" s="25"/>
      <c r="G15" s="55" t="str">
        <f aca="false">IF(F15="","",ROUND(DATEVALUE(F15)-DATEVALUE($B$2),0))</f>
        <v/>
      </c>
      <c r="H15" s="25"/>
      <c r="I15" s="25"/>
      <c r="J15" s="25"/>
      <c r="K15" s="25"/>
      <c r="M15" s="3"/>
    </row>
    <row r="16" customFormat="false" ht="15" hidden="false" customHeight="false" outlineLevel="0" collapsed="false">
      <c r="A16" s="56"/>
      <c r="B16" s="56"/>
      <c r="C16" s="56"/>
      <c r="D16" s="56"/>
      <c r="E16" s="56"/>
      <c r="F16" s="56"/>
      <c r="G16" s="57" t="str">
        <f aca="false">IF(F16="","",ROUND(DATEVALUE(F16)-DATEVALUE($B$2),0))</f>
        <v/>
      </c>
      <c r="H16" s="56"/>
      <c r="I16" s="56"/>
      <c r="J16" s="56"/>
      <c r="K16" s="56"/>
      <c r="M16" s="3"/>
    </row>
    <row r="17" customFormat="false" ht="15" hidden="false" customHeight="false" outlineLevel="0" collapsed="false">
      <c r="A17" s="25"/>
      <c r="B17" s="25"/>
      <c r="C17" s="25"/>
      <c r="D17" s="25"/>
      <c r="E17" s="25"/>
      <c r="F17" s="25"/>
      <c r="G17" s="55" t="str">
        <f aca="false">IF(F17="","",ROUND(DATEVALUE(F17)-DATEVALUE($B$2),0))</f>
        <v/>
      </c>
      <c r="H17" s="25"/>
      <c r="I17" s="25"/>
      <c r="J17" s="25"/>
      <c r="K17" s="25"/>
      <c r="M17" s="3"/>
    </row>
    <row r="18" customFormat="false" ht="15" hidden="false" customHeight="false" outlineLevel="0" collapsed="false">
      <c r="A18" s="56"/>
      <c r="B18" s="56"/>
      <c r="C18" s="56"/>
      <c r="D18" s="56"/>
      <c r="E18" s="56"/>
      <c r="F18" s="56"/>
      <c r="G18" s="57" t="str">
        <f aca="false">IF(F18="","",ROUND(DATEVALUE(F18)-DATEVALUE($B$2),0))</f>
        <v/>
      </c>
      <c r="H18" s="56"/>
      <c r="I18" s="56"/>
      <c r="J18" s="56"/>
      <c r="K18" s="56"/>
      <c r="M18" s="3"/>
    </row>
    <row r="19" customFormat="false" ht="15" hidden="false" customHeight="false" outlineLevel="0" collapsed="false">
      <c r="A19" s="25"/>
      <c r="B19" s="25"/>
      <c r="C19" s="25"/>
      <c r="D19" s="25"/>
      <c r="E19" s="25"/>
      <c r="F19" s="25"/>
      <c r="G19" s="55" t="str">
        <f aca="false">IF(F19="","",ROUND(DATEVALUE(F19)-DATEVALUE($B$2),0))</f>
        <v/>
      </c>
      <c r="H19" s="25"/>
      <c r="I19" s="25"/>
      <c r="J19" s="25"/>
      <c r="K19" s="25"/>
      <c r="M19" s="3"/>
    </row>
    <row r="20" customFormat="false" ht="15" hidden="false" customHeight="false" outlineLevel="0" collapsed="false">
      <c r="A20" s="56"/>
      <c r="B20" s="56"/>
      <c r="C20" s="56"/>
      <c r="D20" s="56"/>
      <c r="E20" s="56"/>
      <c r="F20" s="56"/>
      <c r="G20" s="57" t="str">
        <f aca="false">IF(F20="","",ROUND(DATEVALUE(F20)-DATEVALUE($B$2),0))</f>
        <v/>
      </c>
      <c r="H20" s="56"/>
      <c r="I20" s="56"/>
      <c r="J20" s="56"/>
      <c r="K20" s="56"/>
      <c r="M20" s="3"/>
    </row>
    <row r="21" customFormat="false" ht="15" hidden="false" customHeight="false" outlineLevel="0" collapsed="false">
      <c r="A21" s="25"/>
      <c r="B21" s="25"/>
      <c r="C21" s="25"/>
      <c r="D21" s="25"/>
      <c r="E21" s="25"/>
      <c r="F21" s="25"/>
      <c r="G21" s="55" t="str">
        <f aca="false">IF(F21="","",ROUND(DATEVALUE(F21)-DATEVALUE($B$2),0))</f>
        <v/>
      </c>
      <c r="H21" s="25"/>
      <c r="I21" s="25"/>
      <c r="J21" s="25"/>
      <c r="K21" s="25"/>
      <c r="M21" s="3"/>
    </row>
    <row r="22" customFormat="false" ht="15" hidden="false" customHeight="false" outlineLevel="0" collapsed="false">
      <c r="A22" s="56"/>
      <c r="B22" s="56"/>
      <c r="C22" s="56"/>
      <c r="D22" s="56"/>
      <c r="E22" s="56"/>
      <c r="F22" s="56"/>
      <c r="G22" s="57" t="str">
        <f aca="false">IF(F22="","",ROUND(DATEVALUE(F22)-DATEVALUE($B$2),0))</f>
        <v/>
      </c>
      <c r="H22" s="56"/>
      <c r="I22" s="56"/>
      <c r="J22" s="56"/>
      <c r="K22" s="56"/>
      <c r="M22" s="3"/>
    </row>
    <row r="23" customFormat="false" ht="15" hidden="false" customHeight="false" outlineLevel="0" collapsed="false">
      <c r="A23" s="25"/>
      <c r="B23" s="25"/>
      <c r="C23" s="25"/>
      <c r="D23" s="25"/>
      <c r="E23" s="25"/>
      <c r="F23" s="25"/>
      <c r="G23" s="55" t="str">
        <f aca="false">IF(F23="","",ROUND(DATEVALUE(F23)-DATEVALUE($B$2),0))</f>
        <v/>
      </c>
      <c r="H23" s="25"/>
      <c r="I23" s="25"/>
      <c r="J23" s="25"/>
      <c r="K23" s="25"/>
      <c r="M23" s="3"/>
    </row>
    <row r="24" customFormat="false" ht="15" hidden="false" customHeight="false" outlineLevel="0" collapsed="false">
      <c r="A24" s="56"/>
      <c r="B24" s="56"/>
      <c r="C24" s="56"/>
      <c r="D24" s="56"/>
      <c r="E24" s="56"/>
      <c r="F24" s="56"/>
      <c r="G24" s="57" t="str">
        <f aca="false">IF(F24="","",ROUND(DATEVALUE(F24)-DATEVALUE($B$2),0))</f>
        <v/>
      </c>
      <c r="H24" s="56"/>
      <c r="I24" s="56"/>
      <c r="J24" s="56"/>
      <c r="K24" s="56"/>
      <c r="M24" s="3"/>
    </row>
    <row r="25" customFormat="false" ht="15" hidden="false" customHeight="false" outlineLevel="0" collapsed="false">
      <c r="A25" s="25"/>
      <c r="B25" s="25"/>
      <c r="C25" s="25"/>
      <c r="D25" s="25"/>
      <c r="E25" s="25"/>
      <c r="F25" s="25"/>
      <c r="G25" s="55" t="str">
        <f aca="false">IF(F25="","",ROUND(DATEVALUE(F25)-DATEVALUE($B$2),0))</f>
        <v/>
      </c>
      <c r="H25" s="25"/>
      <c r="I25" s="25"/>
      <c r="J25" s="25"/>
      <c r="K25" s="25"/>
      <c r="M25" s="3"/>
    </row>
    <row r="26" customFormat="false" ht="15" hidden="false" customHeight="false" outlineLevel="0" collapsed="false">
      <c r="A26" s="56"/>
      <c r="B26" s="56"/>
      <c r="C26" s="56"/>
      <c r="D26" s="56"/>
      <c r="E26" s="56"/>
      <c r="F26" s="56"/>
      <c r="G26" s="57" t="str">
        <f aca="false">IF(F26="","",ROUND(DATEVALUE(F26)-DATEVALUE($B$2),0))</f>
        <v/>
      </c>
      <c r="H26" s="56"/>
      <c r="I26" s="56"/>
      <c r="J26" s="56"/>
      <c r="K26" s="56"/>
      <c r="M26" s="3"/>
    </row>
    <row r="27" customFormat="false" ht="15" hidden="false" customHeight="false" outlineLevel="0" collapsed="false">
      <c r="A27" s="25"/>
      <c r="B27" s="25"/>
      <c r="C27" s="25"/>
      <c r="D27" s="25"/>
      <c r="E27" s="25"/>
      <c r="F27" s="25"/>
      <c r="G27" s="55" t="str">
        <f aca="false">IF(F27="","",ROUND(DATEVALUE(F27)-DATEVALUE($B$2),0))</f>
        <v/>
      </c>
      <c r="H27" s="25"/>
      <c r="I27" s="25"/>
      <c r="J27" s="25"/>
      <c r="K27" s="25"/>
      <c r="M27" s="3"/>
    </row>
    <row r="28" customFormat="false" ht="15" hidden="false" customHeight="false" outlineLevel="0" collapsed="false">
      <c r="A28" s="56"/>
      <c r="B28" s="56"/>
      <c r="C28" s="56"/>
      <c r="D28" s="56"/>
      <c r="E28" s="56"/>
      <c r="F28" s="56"/>
      <c r="G28" s="57" t="str">
        <f aca="false">IF(F28="","",ROUND(DATEVALUE(F28)-DATEVALUE($B$2),0))</f>
        <v/>
      </c>
      <c r="H28" s="56"/>
      <c r="I28" s="56"/>
      <c r="J28" s="56"/>
      <c r="K28" s="56"/>
      <c r="M28" s="3"/>
    </row>
    <row r="29" customFormat="false" ht="15" hidden="false" customHeight="false" outlineLevel="0" collapsed="false">
      <c r="A29" s="25"/>
      <c r="B29" s="25"/>
      <c r="C29" s="25"/>
      <c r="D29" s="25"/>
      <c r="E29" s="25"/>
      <c r="F29" s="25"/>
      <c r="G29" s="55" t="str">
        <f aca="false">IF(F29="","",ROUND(DATEVALUE(F29)-DATEVALUE($B$2),0))</f>
        <v/>
      </c>
      <c r="H29" s="25"/>
      <c r="I29" s="25"/>
      <c r="J29" s="25"/>
      <c r="K29" s="25"/>
      <c r="M29" s="3"/>
    </row>
    <row r="30" customFormat="false" ht="15" hidden="false" customHeight="false" outlineLevel="0" collapsed="false">
      <c r="A30" s="56"/>
      <c r="B30" s="56"/>
      <c r="C30" s="56"/>
      <c r="D30" s="56"/>
      <c r="E30" s="56"/>
      <c r="F30" s="56"/>
      <c r="G30" s="57" t="str">
        <f aca="false">IF(F30="","",ROUND(DATEVALUE(F30)-DATEVALUE($B$2),0))</f>
        <v/>
      </c>
      <c r="H30" s="56"/>
      <c r="I30" s="56"/>
      <c r="J30" s="56"/>
      <c r="K30" s="56"/>
      <c r="M30" s="3"/>
    </row>
    <row r="31" customFormat="false" ht="15" hidden="false" customHeight="false" outlineLevel="0" collapsed="false">
      <c r="A31" s="25"/>
      <c r="B31" s="25"/>
      <c r="C31" s="25"/>
      <c r="D31" s="25"/>
      <c r="E31" s="25"/>
      <c r="F31" s="25"/>
      <c r="G31" s="55" t="str">
        <f aca="false">IF(F31="","",ROUND(DATEVALUE(F31)-DATEVALUE($B$2),0))</f>
        <v/>
      </c>
      <c r="H31" s="25"/>
      <c r="I31" s="25"/>
      <c r="J31" s="25"/>
      <c r="K31" s="25"/>
      <c r="M31" s="3"/>
    </row>
    <row r="32" customFormat="false" ht="15" hidden="false" customHeight="false" outlineLevel="0" collapsed="false">
      <c r="A32" s="56"/>
      <c r="B32" s="56"/>
      <c r="C32" s="56"/>
      <c r="D32" s="56"/>
      <c r="E32" s="56"/>
      <c r="F32" s="56"/>
      <c r="G32" s="57" t="str">
        <f aca="false">IF(F32="","",ROUND(DATEVALUE(F32)-DATEVALUE($B$2),0))</f>
        <v/>
      </c>
      <c r="H32" s="56"/>
      <c r="I32" s="56"/>
      <c r="J32" s="56"/>
      <c r="K32" s="56"/>
      <c r="M32" s="3"/>
    </row>
    <row r="33" customFormat="false" ht="15" hidden="false" customHeight="false" outlineLevel="0" collapsed="false">
      <c r="A33" s="25"/>
      <c r="B33" s="25"/>
      <c r="C33" s="25"/>
      <c r="D33" s="25"/>
      <c r="E33" s="25"/>
      <c r="F33" s="25"/>
      <c r="G33" s="55" t="str">
        <f aca="false">IF(F33="","",ROUND(DATEVALUE(F33)-DATEVALUE($B$2),0))</f>
        <v/>
      </c>
      <c r="H33" s="25"/>
      <c r="I33" s="25"/>
      <c r="J33" s="25"/>
      <c r="K33" s="25"/>
      <c r="M33" s="3"/>
    </row>
    <row r="34" customFormat="false" ht="15" hidden="false" customHeight="false" outlineLevel="0" collapsed="false">
      <c r="A34" s="56"/>
      <c r="B34" s="56"/>
      <c r="C34" s="56"/>
      <c r="D34" s="56"/>
      <c r="E34" s="56"/>
      <c r="F34" s="56"/>
      <c r="G34" s="57" t="str">
        <f aca="false">IF(F34="","",ROUND(DATEVALUE(F34)-DATEVALUE($B$2),0))</f>
        <v/>
      </c>
      <c r="H34" s="56"/>
      <c r="I34" s="56"/>
      <c r="J34" s="56"/>
      <c r="K34" s="56"/>
      <c r="M34" s="3"/>
    </row>
    <row r="35" customFormat="false" ht="15" hidden="false" customHeight="false" outlineLevel="0" collapsed="false">
      <c r="M35" s="3"/>
    </row>
    <row r="36" customFormat="false" ht="15" hidden="false" customHeight="false" outlineLevel="0" collapsed="false">
      <c r="A36" s="19" t="s">
        <v>25</v>
      </c>
      <c r="C36" s="20" t="n">
        <f aca="false">COUNTA(A5:A34)</f>
        <v>0</v>
      </c>
      <c r="M36" s="3"/>
    </row>
    <row r="37" customFormat="false" ht="15" hidden="false" customHeight="false" outlineLevel="0" collapsed="false">
      <c r="A37" s="19" t="s">
        <v>345</v>
      </c>
      <c r="C37" s="20" t="n">
        <f aca="false">COUNTIF(I5:I34,"bid")</f>
        <v>0</v>
      </c>
      <c r="M37" s="3"/>
    </row>
    <row r="38" customFormat="false" ht="15" hidden="false" customHeight="false" outlineLevel="0" collapsed="false">
      <c r="A38" s="19" t="s">
        <v>346</v>
      </c>
      <c r="C38" s="20" t="n">
        <f aca="false">COUNTIF(I5:I34,"no bid")</f>
        <v>0</v>
      </c>
      <c r="M38" s="3"/>
    </row>
    <row r="39" customFormat="false" ht="15" hidden="false" customHeight="false" outlineLevel="0" collapsed="false">
      <c r="A39" s="19" t="s">
        <v>347</v>
      </c>
      <c r="C39" s="20" t="n">
        <f aca="false">COUNTIF(I5:I34,"undecided")</f>
        <v>0</v>
      </c>
      <c r="M39" s="3"/>
    </row>
    <row r="40" customFormat="false" ht="15" hidden="false" customHeight="false" outlineLevel="0" collapsed="false">
      <c r="A40" s="19" t="s">
        <v>26</v>
      </c>
      <c r="C40" s="20" t="n">
        <f aca="false">COUNTIF(H5:H34,"to establish")</f>
        <v>0</v>
      </c>
      <c r="M40" s="3"/>
    </row>
    <row r="41" customFormat="false" ht="15" hidden="false" customHeight="false" outlineLevel="0" collapsed="false">
      <c r="A41" s="19" t="s">
        <v>27</v>
      </c>
      <c r="C41" s="20" t="n">
        <f aca="false">SUMPRODUCT((G5:G34&lt;&gt;"")*(N(G5:G34)&gt;0)*(N(G5:G34)&lt;=30))</f>
        <v>0</v>
      </c>
      <c r="M41" s="3"/>
    </row>
    <row r="42" customFormat="false" ht="15" hidden="false" customHeight="false" outlineLevel="0" collapsed="false">
      <c r="A42" s="19" t="s">
        <v>348</v>
      </c>
      <c r="C42" s="20" t="n">
        <f aca="false">SUMPRODUCT((G5:G34&lt;&gt;"")*(N(G5:G34)&lt;0))</f>
        <v>0</v>
      </c>
      <c r="M42" s="3"/>
    </row>
    <row r="43" customFormat="false" ht="15" hidden="false" customHeight="false" outlineLevel="0" collapsed="false">
      <c r="A43" s="19" t="s">
        <v>28</v>
      </c>
      <c r="C43" s="21" t="n">
        <f aca="false">IF((C37+C38)=0,0,C37/(C37+C38))</f>
        <v>0</v>
      </c>
    </row>
    <row r="44" customFormat="false" ht="15" hidden="false" customHeight="false" outlineLevel="0" collapsed="false">
      <c r="A44" s="2" t="s">
        <v>349</v>
      </c>
    </row>
  </sheetData>
  <autoFilter ref="A4:K34"/>
  <mergeCells count="1">
    <mergeCell ref="M5:M42"/>
  </mergeCells>
  <dataValidations count="4">
    <dataValidation allowBlank="true" errorStyle="stop" operator="between" showDropDown="false" showErrorMessage="false" showInputMessage="false" sqref="C5:C34" type="list">
      <formula1>"grant,state loan,procurement contract"</formula1>
      <formula2>0</formula2>
    </dataValidation>
    <dataValidation allowBlank="true" errorStyle="stop" operator="between" showDropDown="false" showErrorMessage="false" showInputMessage="false" sqref="D5:D34" type="list">
      <formula1>"2009/81/EC,2014/24/EU,Article 346,grant rules,NATO"</formula1>
      <formula2>0</formula2>
    </dataValidation>
    <dataValidation allowBlank="true" errorStyle="stop" operator="between" showDropDown="false" showErrorMessage="false" showInputMessage="false" sqref="H5:H34" type="list">
      <formula1>"yes,no,to establish"</formula1>
      <formula2>0</formula2>
    </dataValidation>
    <dataValidation allowBlank="true" errorStyle="stop" operator="between" showDropDown="false" showErrorMessage="false" showInputMessage="false" sqref="I5:I34" type="list">
      <formula1>"bid,no bid,undecided"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3"/>
    <col collapsed="false" customWidth="true" hidden="false" outlineLevel="0" max="2" min="2" style="0" width="56"/>
    <col collapsed="false" customWidth="true" hidden="false" outlineLevel="0" max="4" min="3" style="0" width="16"/>
    <col collapsed="false" customWidth="true" hidden="false" outlineLevel="0" max="6" min="5" style="0" width="13"/>
    <col collapsed="false" customWidth="true" hidden="false" outlineLevel="0" max="7" min="7" style="0" width="3"/>
    <col collapsed="false" customWidth="true" hidden="false" outlineLevel="0" max="8" min="8" style="0" width="46"/>
  </cols>
  <sheetData>
    <row r="1" customFormat="false" ht="17.35" hidden="false" customHeight="false" outlineLevel="0" collapsed="false">
      <c r="A1" s="1" t="s">
        <v>350</v>
      </c>
    </row>
    <row r="2" customFormat="false" ht="15" hidden="false" customHeight="false" outlineLevel="0" collapsed="false">
      <c r="A2" s="2" t="s">
        <v>351</v>
      </c>
    </row>
    <row r="4" customFormat="false" ht="15" hidden="false" customHeight="false" outlineLevel="0" collapsed="false">
      <c r="A4" s="5" t="s">
        <v>197</v>
      </c>
      <c r="B4" s="6" t="s">
        <v>352</v>
      </c>
      <c r="C4" s="6" t="s">
        <v>353</v>
      </c>
      <c r="D4" s="6" t="s">
        <v>354</v>
      </c>
      <c r="E4" s="6" t="s">
        <v>355</v>
      </c>
      <c r="F4" s="6" t="s">
        <v>35</v>
      </c>
      <c r="H4" s="7" t="s">
        <v>356</v>
      </c>
    </row>
    <row r="5" customFormat="false" ht="113.4" hidden="false" customHeight="false" outlineLevel="0" collapsed="false">
      <c r="A5" s="58" t="s">
        <v>357</v>
      </c>
      <c r="B5" s="59" t="s">
        <v>358</v>
      </c>
      <c r="C5" s="60" t="n">
        <v>68</v>
      </c>
      <c r="D5" s="61" t="n">
        <f aca="false">'Company bid readiness'!B32+'Proposal readiness'!B33+'Export and content'!B28+'Personal readiness'!B33</f>
        <v>68</v>
      </c>
      <c r="E5" s="62" t="n">
        <f aca="false">D5-C5</f>
        <v>0</v>
      </c>
      <c r="F5" s="63" t="str">
        <f aca="false">IF(ABS(E5)&lt;=0.0001,"reproduced",IF(ABS(E5)&lt;=0.0001*5,"rounding","CHECK"))</f>
        <v>reproduced</v>
      </c>
      <c r="H5" s="4" t="s">
        <v>359</v>
      </c>
    </row>
    <row r="6" customFormat="false" ht="15" hidden="false" customHeight="false" outlineLevel="0" collapsed="false">
      <c r="A6" s="58" t="s">
        <v>357</v>
      </c>
      <c r="B6" s="59" t="s">
        <v>360</v>
      </c>
      <c r="C6" s="60" t="n">
        <v>1</v>
      </c>
      <c r="D6" s="61" t="n">
        <f aca="false">IF((COUNTIF('Company bid readiness'!B5:B29,"not started")+COUNTIF('Company bid readiness'!B5:B29,"in progress")+COUNTIF('Company bid readiness'!B5:B29,"done")+COUNTIF('Company bid readiness'!B5:B29,"not applicable")+COUNTIF('Company bid readiness'!B5:B29,"problem"))+(COUNTIF('Proposal readiness'!B5:B30,"not started")+COUNTIF('Proposal readiness'!B5:B30,"in progress")+COUNTIF('Proposal readiness'!B5:B30,"done")+COUNTIF('Proposal readiness'!B5:B30,"not applicable")+COUNTIF('Proposal readiness'!B5:B30,"problem"))+(COUNTIF('Export and content'!B5:B25,"not started")+COUNTIF('Export and content'!B5:B25,"in progress")+COUNTIF('Export and content'!B5:B25,"done")+COUNTIF('Export and content'!B5:B25,"not applicable")+COUNTIF('Export and content'!B5:B25,"problem"))+(COUNTIF('Personal readiness'!B5:B30,"not started")+COUNTIF('Personal readiness'!B5:B30,"in progress")+COUNTIF('Personal readiness'!B5:B30,"done")+COUNTIF('Personal readiness'!B5:B30,"not applicable")+COUNTIF('Personal readiness'!B5:B30,"problem"))='Company bid readiness'!B32+'Proposal readiness'!B33+'Export and content'!B28+'Personal readiness'!B33,1,0)</f>
        <v>1</v>
      </c>
      <c r="E6" s="62" t="n">
        <f aca="false">D6-C6</f>
        <v>0</v>
      </c>
      <c r="F6" s="63" t="str">
        <f aca="false">IF(ABS(E6)&lt;=0.0001,"reproduced",IF(ABS(E6)&lt;=0.0001*5,"rounding","CHECK"))</f>
        <v>reproduced</v>
      </c>
    </row>
    <row r="7" customFormat="false" ht="15" hidden="false" customHeight="false" outlineLevel="0" collapsed="false">
      <c r="A7" s="58" t="s">
        <v>361</v>
      </c>
      <c r="B7" s="59" t="s">
        <v>362</v>
      </c>
      <c r="C7" s="60" t="n">
        <v>12</v>
      </c>
      <c r="D7" s="61" t="n">
        <f aca="false">COUNTA('Job families'!A5:A16)</f>
        <v>12</v>
      </c>
      <c r="E7" s="62" t="n">
        <f aca="false">D7-C7</f>
        <v>0</v>
      </c>
      <c r="F7" s="63" t="str">
        <f aca="false">IF(ABS(E7)&lt;=0.0001,"reproduced",IF(ABS(E7)&lt;=0.0001*5,"rounding","CHECK"))</f>
        <v>reproduced</v>
      </c>
    </row>
    <row r="8" customFormat="false" ht="15" hidden="false" customHeight="false" outlineLevel="0" collapsed="false">
      <c r="A8" s="58" t="s">
        <v>361</v>
      </c>
      <c r="B8" s="59" t="s">
        <v>363</v>
      </c>
      <c r="C8" s="60" t="n">
        <v>12</v>
      </c>
      <c r="D8" s="61" t="n">
        <f aca="false">COUNTIF('Job families'!B5:B16,"the opportunity")+COUNTIF('Job families'!B5:B16,"the commitment")+COUNTIF('Job families'!B5:B16,"the rules")</f>
        <v>12</v>
      </c>
      <c r="E8" s="62" t="n">
        <f aca="false">D8-C8</f>
        <v>0</v>
      </c>
      <c r="F8" s="63" t="str">
        <f aca="false">IF(ABS(E8)&lt;=0.0001,"reproduced",IF(ABS(E8)&lt;=0.0001*5,"rounding","CHECK"))</f>
        <v>reproduced</v>
      </c>
    </row>
    <row r="9" customFormat="false" ht="15" hidden="false" customHeight="false" outlineLevel="0" collapsed="false">
      <c r="A9" s="58" t="s">
        <v>364</v>
      </c>
      <c r="B9" s="59" t="s">
        <v>365</v>
      </c>
      <c r="C9" s="60" t="n">
        <v>25</v>
      </c>
      <c r="D9" s="61" t="n">
        <f aca="false">'Interview questions'!C31</f>
        <v>25</v>
      </c>
      <c r="E9" s="62" t="n">
        <f aca="false">D9-C9</f>
        <v>0</v>
      </c>
      <c r="F9" s="63" t="str">
        <f aca="false">IF(ABS(E9)&lt;=0.0001,"reproduced",IF(ABS(E9)&lt;=0.0001*5,"rounding","CHECK"))</f>
        <v>reproduced</v>
      </c>
    </row>
    <row r="10" customFormat="false" ht="15" hidden="false" customHeight="false" outlineLevel="0" collapsed="false">
      <c r="A10" s="58" t="s">
        <v>364</v>
      </c>
      <c r="B10" s="59" t="s">
        <v>366</v>
      </c>
      <c r="C10" s="60" t="n">
        <v>11</v>
      </c>
      <c r="D10" s="61" t="n">
        <f aca="false">'Interview questions'!C34</f>
        <v>11</v>
      </c>
      <c r="E10" s="62" t="n">
        <f aca="false">D10-C10</f>
        <v>0</v>
      </c>
      <c r="F10" s="63" t="str">
        <f aca="false">IF(ABS(E10)&lt;=0.0001,"reproduced",IF(ABS(E10)&lt;=0.0001*5,"rounding","CHECK"))</f>
        <v>reproduced</v>
      </c>
    </row>
    <row r="11" customFormat="false" ht="15" hidden="false" customHeight="false" outlineLevel="0" collapsed="false">
      <c r="A11" s="58" t="s">
        <v>364</v>
      </c>
      <c r="B11" s="59" t="s">
        <v>367</v>
      </c>
      <c r="C11" s="60" t="n">
        <v>25</v>
      </c>
      <c r="D11" s="61" t="n">
        <f aca="false">COUNTA('Interview questions'!D5:D29)</f>
        <v>25</v>
      </c>
      <c r="E11" s="62" t="n">
        <f aca="false">D11-C11</f>
        <v>0</v>
      </c>
      <c r="F11" s="63" t="str">
        <f aca="false">IF(ABS(E11)&lt;=0.0001,"reproduced",IF(ABS(E11)&lt;=0.0001*5,"rounding","CHECK"))</f>
        <v>reproduced</v>
      </c>
    </row>
    <row r="12" customFormat="false" ht="15" hidden="false" customHeight="false" outlineLevel="0" collapsed="false">
      <c r="A12" s="58" t="s">
        <v>368</v>
      </c>
      <c r="B12" s="59" t="s">
        <v>369</v>
      </c>
      <c r="C12" s="60" t="n">
        <v>10</v>
      </c>
      <c r="D12" s="61" t="n">
        <f aca="false">'Where the work is published'!D16</f>
        <v>10</v>
      </c>
      <c r="E12" s="62" t="n">
        <f aca="false">D12-C12</f>
        <v>0</v>
      </c>
      <c r="F12" s="63" t="str">
        <f aca="false">IF(ABS(E12)&lt;=0.0001,"reproduced",IF(ABS(E12)&lt;=0.0001*5,"rounding","CHECK"))</f>
        <v>reproduced</v>
      </c>
    </row>
    <row r="13" customFormat="false" ht="15" hidden="false" customHeight="false" outlineLevel="0" collapsed="false">
      <c r="A13" s="58" t="s">
        <v>370</v>
      </c>
      <c r="B13" s="59" t="s">
        <v>371</v>
      </c>
      <c r="C13" s="60" t="n">
        <v>7</v>
      </c>
      <c r="D13" s="61" t="n">
        <f aca="false">COUNTA('Where the work is published'!A21:A27)</f>
        <v>7</v>
      </c>
      <c r="E13" s="62" t="n">
        <f aca="false">D13-C13</f>
        <v>0</v>
      </c>
      <c r="F13" s="63" t="str">
        <f aca="false">IF(ABS(E13)&lt;=0.0001,"reproduced",IF(ABS(E13)&lt;=0.0001*5,"rounding","CHECK"))</f>
        <v>reproduced</v>
      </c>
    </row>
    <row r="14" customFormat="false" ht="15" hidden="false" customHeight="false" outlineLevel="0" collapsed="false">
      <c r="A14" s="58" t="s">
        <v>361</v>
      </c>
      <c r="B14" s="59" t="s">
        <v>372</v>
      </c>
      <c r="C14" s="64" t="n">
        <v>2.018</v>
      </c>
      <c r="D14" s="65" t="n">
        <f aca="false">'Job families'!B43</f>
        <v>2.01824109098149</v>
      </c>
      <c r="E14" s="66" t="n">
        <f aca="false">D14-C14</f>
        <v>0.000241090981485392</v>
      </c>
      <c r="F14" s="63" t="str">
        <f aca="false">IF(ABS(E14)&lt;=0.0005,"reproduced",IF(ABS(E14)&lt;=0.0005*5,"rounding","CHECK"))</f>
        <v>reproduced</v>
      </c>
    </row>
    <row r="15" customFormat="false" ht="15" hidden="false" customHeight="false" outlineLevel="0" collapsed="false">
      <c r="A15" s="58" t="s">
        <v>361</v>
      </c>
      <c r="B15" s="59" t="s">
        <v>373</v>
      </c>
      <c r="C15" s="67" t="n">
        <v>0.0606</v>
      </c>
      <c r="D15" s="68" t="n">
        <f aca="false">'Job families'!B42</f>
        <v>0.0606153846153845</v>
      </c>
      <c r="E15" s="69" t="n">
        <f aca="false">D15-C15</f>
        <v>1.53846153845144E-005</v>
      </c>
      <c r="F15" s="63" t="str">
        <f aca="false">IF(ABS(E15)&lt;=0.00005,"reproduced",IF(ABS(E15)&lt;=0.00005*5,"rounding","CHECK"))</f>
        <v>reproduced</v>
      </c>
    </row>
    <row r="16" customFormat="false" ht="15" hidden="false" customHeight="false" outlineLevel="0" collapsed="false">
      <c r="A16" s="58" t="s">
        <v>374</v>
      </c>
      <c r="B16" s="59" t="s">
        <v>375</v>
      </c>
      <c r="C16" s="60" t="n">
        <v>103</v>
      </c>
      <c r="D16" s="61" t="n">
        <f aca="false">Progress!B12</f>
        <v>103</v>
      </c>
      <c r="E16" s="62" t="n">
        <f aca="false">D16-C16</f>
        <v>0</v>
      </c>
      <c r="F16" s="63" t="str">
        <f aca="false">IF(ABS(E16)&lt;=0.0001,"reproduced",IF(ABS(E16)&lt;=0.0001*5,"rounding","CHECK"))</f>
        <v>reproduced</v>
      </c>
    </row>
    <row r="17" customFormat="false" ht="15" hidden="false" customHeight="false" outlineLevel="0" collapsed="false">
      <c r="A17" s="58" t="s">
        <v>374</v>
      </c>
      <c r="B17" s="59" t="s">
        <v>376</v>
      </c>
      <c r="C17" s="60" t="n">
        <v>1</v>
      </c>
      <c r="D17" s="61" t="n">
        <f aca="false">IF(Progress!B12='Company bid readiness'!B32+'Proposal readiness'!B33+'Export and content'!B28+'Personal readiness'!B33+'Where the work is published'!D16+'Interview questions'!C31,1,0)</f>
        <v>1</v>
      </c>
      <c r="E17" s="62" t="n">
        <f aca="false">D17-C17</f>
        <v>0</v>
      </c>
      <c r="F17" s="63" t="str">
        <f aca="false">IF(ABS(E17)&lt;=0.0001,"reproduced",IF(ABS(E17)&lt;=0.0001*5,"rounding","CHECK"))</f>
        <v>reproduced</v>
      </c>
    </row>
    <row r="19" customFormat="false" ht="15" hidden="false" customHeight="false" outlineLevel="0" collapsed="false">
      <c r="A19" s="14" t="s">
        <v>377</v>
      </c>
      <c r="C19" s="20" t="n">
        <f aca="false">COUNTIF(F5:F17,"reproduced")</f>
        <v>13</v>
      </c>
    </row>
    <row r="20" customFormat="false" ht="15" hidden="false" customHeight="false" outlineLevel="0" collapsed="false">
      <c r="A20" s="14" t="s">
        <v>378</v>
      </c>
      <c r="C20" s="20" t="n">
        <f aca="false">COUNTIF(F5:F17,"rounding")</f>
        <v>0</v>
      </c>
    </row>
    <row r="21" customFormat="false" ht="15" hidden="false" customHeight="false" outlineLevel="0" collapsed="false">
      <c r="A21" s="14" t="s">
        <v>379</v>
      </c>
      <c r="C21" s="20" t="n">
        <f aca="false">COUNTIF(F5:F17,"CHECK")</f>
        <v>0</v>
      </c>
    </row>
    <row r="23" customFormat="false" ht="15" hidden="false" customHeight="false" outlineLevel="0" collapsed="false">
      <c r="A23" s="19" t="s">
        <v>380</v>
      </c>
      <c r="C23" s="20" t="str">
        <f aca="false">IF(COUNTIF(F5:F17,"reproduced")=13,"ALL OK",COUNTIF(F5:F17,"reproduced")&amp;" / 13")</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2026-08-20T08:02:01Z</dcterms:created>
  <dc:creator>openpyxl</dc:creator>
  <dc:description/>
  <dc:language>en-US</dc:language>
  <cp:lastModifiedBy/>
  <dcterms:modified xsi:type="dcterms:W3CDTF">2026-09-24T02:15:14Z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