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Inputs" sheetId="2" state="visible" r:id="rId4"/>
    <sheet name="Flows" sheetId="3" state="visible" r:id="rId5"/>
    <sheet name="Stress_Test" sheetId="4" state="visible" r:id="rId6"/>
    <sheet name="Portfolio" sheetId="5" state="visible" r:id="rId7"/>
    <sheet name="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<sst xmlns="http://schemas.openxmlformats.org/spreadsheetml/2006/main" count="498" uniqueCount="253">
  <si>
    <t xml:space="preserve">The fund's portfolio: three assets, nine scenarios</t>
  </si>
  <si>
    <t xml:space="preserve">Companion workbook to The Digital Infrastructure Investor, by Julian R. Sterling. julianrsterling.com/digitalinfra</t>
  </si>
  <si>
    <t xml:space="preserve">What it covers</t>
  </si>
  <si>
    <t xml:space="preserve">The equity cash flows of Halvard DC1, Oakmere Fiber and Pellam Towers in each of the nine scenarios of the stress test, the portfolio's cash flow, IRR and multiple in each scenario, the equity each asset commits (the lowest point of its cumulative cash flow), the shares, the single-asset limit, the portfolio without the data center, and the portfolio with half the data center syndicated to a co-investor.</t>
  </si>
  <si>
    <t xml:space="preserve">Where it is in the book</t>
  </si>
  <si>
    <t xml:space="preserve">Chapter 16 (the stress test) and Chapter 17 (building the portfolio).</t>
  </si>
  <si>
    <t xml:space="preserve">Sheets</t>
  </si>
  <si>
    <t xml:space="preserve">Inputs: the fund. Flows: the asset cash flows by scenario (blue input rows, copied from the three asset workbooks, source named on each row) and every live sum. Stress_Test: the table of Chapter 16. Portfolio: Chapter 17. Checks: every figure the book prints beside its live cell, and logic checks.</t>
  </si>
  <si>
    <t xml:space="preserve">Conventions</t>
  </si>
  <si>
    <t xml:space="preserve">Yellow cells with blue type are inputs; grey cells are formulas; navy rows are headers. Amounts in $ millions. The asset flows are inputs here because each is the result of a full model in its own workbook: change an assumption there, then copy the new equity cash flow row here. No macros, nothing locked, protected or hidden. The fund and its assets are fictional.</t>
  </si>
  <si>
    <t xml:space="preserve">The file is provided without warranty of any kind. It is a teaching model, not investment advice.</t>
  </si>
  <si>
    <t xml:space="preserve">Inputs: the fund</t>
  </si>
  <si>
    <t xml:space="preserve">Yellow cells with blue type are inputs.</t>
  </si>
  <si>
    <t xml:space="preserve">The fund (Chapter 1)</t>
  </si>
  <si>
    <t xml:space="preserve">Fund size</t>
  </si>
  <si>
    <t xml:space="preserve">$m</t>
  </si>
  <si>
    <t xml:space="preserve">Equity IRR target per asset</t>
  </si>
  <si>
    <t xml:space="preserve">Single-asset limit, share of the fund</t>
  </si>
  <si>
    <t xml:space="preserve">Share of the data center kept if the fund syndicates</t>
  </si>
  <si>
    <t xml:space="preserve">co-investment case</t>
  </si>
  <si>
    <t xml:space="preserve">Equity cash flows of each asset in each scenario, and the portfolio (Chapters 16 and 17)</t>
  </si>
  <si>
    <t xml:space="preserve">Blue rows are inputs: the equity cash flows computed in the three asset workbooks (source in column C). Everything else is live: sums, cumulative flows, IRR, multiple, equity committed.</t>
  </si>
  <si>
    <t xml:space="preserve">Scenario: Base case</t>
  </si>
  <si>
    <t xml:space="preserve">Equity cash flow, $m</t>
  </si>
  <si>
    <t xml:space="preserve">Source</t>
  </si>
  <si>
    <t xml:space="preserve">IRR</t>
  </si>
  <si>
    <t xml:space="preserve">Committed</t>
  </si>
  <si>
    <t xml:space="preserve">Halvard DC1 (equity)</t>
  </si>
  <si>
    <t xml:space="preserve">Halvard_DC1.xlsx, sheet Debt, block "Base case: renew at lease end"</t>
  </si>
  <si>
    <t xml:space="preserve">Oakmere Fiber (no debt)</t>
  </si>
  <si>
    <t xml:space="preserve">Oakmere_Fiber.xlsx, sheet Model, block "Base case: retail, 40% terminal penetration"</t>
  </si>
  <si>
    <t xml:space="preserve">Pellam Towers (equity)</t>
  </si>
  <si>
    <t xml:space="preserve">Pellam_Towers.xlsx, sheet Model, block "Base case"</t>
  </si>
  <si>
    <t xml:space="preserve">Portfolio (sum of the three)</t>
  </si>
  <si>
    <t xml:space="preserve">Portfolio multiple (money back / money in)</t>
  </si>
  <si>
    <t xml:space="preserve">Halvard DC1: cumulative</t>
  </si>
  <si>
    <t xml:space="preserve">Oakmere Fiber: cumulative</t>
  </si>
  <si>
    <t xml:space="preserve">Pellam Towers: cumulative</t>
  </si>
  <si>
    <t xml:space="preserve">Portfolio: cumulative</t>
  </si>
  <si>
    <t xml:space="preserve">Scenario: Power price +40% from year 5</t>
  </si>
  <si>
    <t xml:space="preserve">Halvard_DC1.xlsx, sheet Debt, block "Power price +40% from year 5"</t>
  </si>
  <si>
    <t xml:space="preserve">Scenario: Tenant leaves at lease end</t>
  </si>
  <si>
    <t xml:space="preserve">Halvard_DC1.xlsx, sheet Debt, block "Outcome: the tenant leaves, re-let to colocation customers"</t>
  </si>
  <si>
    <t xml:space="preserve">Scenario: Phase 2 energized two years late</t>
  </si>
  <si>
    <t xml:space="preserve">Halvard_DC1.xlsx, sheet Debt, block "Grid delay: phase 2 energized in year 5"</t>
  </si>
  <si>
    <t xml:space="preserve">Scenario: Next chip generation arrives early</t>
  </si>
  <si>
    <t xml:space="preserve">Halvard_DC1.xlsx, sheet Debt, block "Chips early: load falls from year 5, stranded at lease end"</t>
  </si>
  <si>
    <t xml:space="preserve">Scenario: Exit yields up 75 bp, multiples down 2x</t>
  </si>
  <si>
    <t xml:space="preserve">Halvard_DC1.xlsx, sheet Debt, block "Exit cap rate +75 bp"</t>
  </si>
  <si>
    <t xml:space="preserve">Oakmere_Fiber.xlsx, sheet Sensitivity, block "Exit at 12x"</t>
  </si>
  <si>
    <t xml:space="preserve">Pellam_Towers.xlsx, sheet Scenarios, block "Exit at 19x (also the multiple-down-2x case)"</t>
  </si>
  <si>
    <t xml:space="preserve">Scenario: Fiber penetration stalls at 32%</t>
  </si>
  <si>
    <t xml:space="preserve">Oakmere_Fiber.xlsx, sheet Sensitivity, block "Penetration stalls at 32%"</t>
  </si>
  <si>
    <t xml:space="preserve">Scenario: Two tower tenants merge</t>
  </si>
  <si>
    <t xml:space="preserve">Pellam_Towers.xlsx, sheet Scenarios, block "The second and third operators merge in year 4"</t>
  </si>
  <si>
    <t xml:space="preserve">Scenario: Power, rates and penetration together</t>
  </si>
  <si>
    <t xml:space="preserve">Halvard_DC1.xlsx, sheet Debt, block "Power +40% and exit cap rate +75 bp (the portfolio's combined case)"</t>
  </si>
  <si>
    <t xml:space="preserve">Oakmere_Fiber.xlsx, sheet Sensitivity, block "Penetration 32% and exit 2x lower (the portfolio's combined case)"</t>
  </si>
  <si>
    <t xml:space="preserve">The stress test: equity IRR by asset and portfolio in each scenario (Chapter 16)</t>
  </si>
  <si>
    <t xml:space="preserve">Live from the Flows sheet.</t>
  </si>
  <si>
    <t xml:space="preserve">Scenario</t>
  </si>
  <si>
    <t xml:space="preserve">Data center</t>
  </si>
  <si>
    <t xml:space="preserve">Fiber</t>
  </si>
  <si>
    <t xml:space="preserve">Towers</t>
  </si>
  <si>
    <t xml:space="preserve">Portfolio</t>
  </si>
  <si>
    <t xml:space="preserve">DC committed, $m</t>
  </si>
  <si>
    <t xml:space="preserve">Base case</t>
  </si>
  <si>
    <t xml:space="preserve">Power price +40% from year 5</t>
  </si>
  <si>
    <t xml:space="preserve">Tenant leaves at lease end</t>
  </si>
  <si>
    <t xml:space="preserve">Phase 2 energized two years late</t>
  </si>
  <si>
    <t xml:space="preserve">Next chip generation arrives early</t>
  </si>
  <si>
    <t xml:space="preserve">Exit yields up 75 bp, multiples down 2x</t>
  </si>
  <si>
    <t xml:space="preserve">Fiber penetration stalls at 32%</t>
  </si>
  <si>
    <t xml:space="preserve">Two tower tenants merge</t>
  </si>
  <si>
    <t xml:space="preserve">Power, rates and penetration together</t>
  </si>
  <si>
    <t xml:space="preserve">A cell turns red when it is below the fund's 10% target.</t>
  </si>
  <si>
    <t xml:space="preserve">Building the portfolio: equity committed, shares, the limit, and two alternatives (Chapter 17)</t>
  </si>
  <si>
    <t xml:space="preserve">Equity committed is the lowest point of the cumulative equity cash flow (the most the fund has in at any time).</t>
  </si>
  <si>
    <t xml:space="preserve">Equity committed, base case</t>
  </si>
  <si>
    <t xml:space="preserve">Data center: equity committed, $m</t>
  </si>
  <si>
    <t xml:space="preserve">Fiber: equity committed, $m</t>
  </si>
  <si>
    <t xml:space="preserve">Towers: equity committed, $m</t>
  </si>
  <si>
    <t xml:space="preserve">Total equity committed, $m</t>
  </si>
  <si>
    <t xml:space="preserve">Share of the fund</t>
  </si>
  <si>
    <t xml:space="preserve">Data center: share of the portfolio's equity</t>
  </si>
  <si>
    <t xml:space="preserve">Fiber: share of the portfolio's equity</t>
  </si>
  <si>
    <t xml:space="preserve">Towers: share of the portfolio's equity</t>
  </si>
  <si>
    <t xml:space="preserve">Single-asset limit, $m</t>
  </si>
  <si>
    <t xml:space="preserve">Data center: share of the fund</t>
  </si>
  <si>
    <t xml:space="preserve">Data center within the single-asset limit?</t>
  </si>
  <si>
    <t xml:space="preserve">Portfolio equity IRR, base</t>
  </si>
  <si>
    <t xml:space="preserve">Portfolio multiple, base</t>
  </si>
  <si>
    <t xml:space="preserve">Alternatives, equity cash flow $m</t>
  </si>
  <si>
    <t xml:space="preserve">Fiber and towers alone, base</t>
  </si>
  <si>
    <t xml:space="preserve">Half the data center syndicated, base</t>
  </si>
  <si>
    <t xml:space="preserve">Half the data center syndicated, chips early</t>
  </si>
  <si>
    <t xml:space="preserve">Checks: the figures printed in the book against the live workbook</t>
  </si>
  <si>
    <t xml:space="preserve">Printed = the figure as printed in the book (facts.json, from the model). Gap = workbook minus printed value. Tolerance = half a unit of the last printed digit. The logic checks at the end test that the model holds together.</t>
  </si>
  <si>
    <t xml:space="preserve">Number of checks</t>
  </si>
  <si>
    <t xml:space="preserve">PASS</t>
  </si>
  <si>
    <t xml:space="preserve">FAIL (an error value counts as FAIL)</t>
  </si>
  <si>
    <t xml:space="preserve">Overall status</t>
  </si>
  <si>
    <t xml:space="preserve">#</t>
  </si>
  <si>
    <t xml:space="preserve">Sheet</t>
  </si>
  <si>
    <t xml:space="preserve">Key</t>
  </si>
  <si>
    <t xml:space="preserve">Figure printed in the book, or logic check</t>
  </si>
  <si>
    <t xml:space="preserve">Printed</t>
  </si>
  <si>
    <t xml:space="preserve">Printed value</t>
  </si>
  <si>
    <t xml:space="preserve">Workbook</t>
  </si>
  <si>
    <t xml:space="preserve">Gap</t>
  </si>
  <si>
    <t xml:space="preserve">Tolerance</t>
  </si>
  <si>
    <t xml:space="preserve">Status</t>
  </si>
  <si>
    <t xml:space="preserve">Stress_Test</t>
  </si>
  <si>
    <t xml:space="preserve">st_base_dc</t>
  </si>
  <si>
    <t xml:space="preserve">Base case: data center equity IRR</t>
  </si>
  <si>
    <t xml:space="preserve">10.23%</t>
  </si>
  <si>
    <t xml:space="preserve">st_base_fiber</t>
  </si>
  <si>
    <t xml:space="preserve">Base case: fiber equity IRR</t>
  </si>
  <si>
    <t xml:space="preserve">10.34%</t>
  </si>
  <si>
    <t xml:space="preserve">st_base_towers</t>
  </si>
  <si>
    <t xml:space="preserve">Base case: towers equity IRR</t>
  </si>
  <si>
    <t xml:space="preserve">10.06%</t>
  </si>
  <si>
    <t xml:space="preserve">st_base_pf</t>
  </si>
  <si>
    <t xml:space="preserve">Base case: portfolio equity IRR</t>
  </si>
  <si>
    <t xml:space="preserve">10.21%</t>
  </si>
  <si>
    <t xml:space="preserve">st_power_dc</t>
  </si>
  <si>
    <t xml:space="preserve">Power price +40% from year 5: data center equity IRR</t>
  </si>
  <si>
    <t xml:space="preserve">7.77%</t>
  </si>
  <si>
    <t xml:space="preserve">st_power_fiber</t>
  </si>
  <si>
    <t xml:space="preserve">Power price +40% from year 5: fiber equity IRR</t>
  </si>
  <si>
    <t xml:space="preserve">st_power_towers</t>
  </si>
  <si>
    <t xml:space="preserve">Power price +40% from year 5: towers equity IRR</t>
  </si>
  <si>
    <t xml:space="preserve">st_power_pf</t>
  </si>
  <si>
    <t xml:space="preserve">Power price +40% from year 5: portfolio equity IRR</t>
  </si>
  <si>
    <t xml:space="preserve">8.91%</t>
  </si>
  <si>
    <t xml:space="preserve">st_tenant_dc</t>
  </si>
  <si>
    <t xml:space="preserve">Tenant leaves at lease end: data center equity IRR</t>
  </si>
  <si>
    <t xml:space="preserve">3.56%</t>
  </si>
  <si>
    <t xml:space="preserve">st_tenant_fiber</t>
  </si>
  <si>
    <t xml:space="preserve">Tenant leaves at lease end: fiber equity IRR</t>
  </si>
  <si>
    <t xml:space="preserve">st_tenant_towers</t>
  </si>
  <si>
    <t xml:space="preserve">Tenant leaves at lease end: towers equity IRR</t>
  </si>
  <si>
    <t xml:space="preserve">st_tenant_pf</t>
  </si>
  <si>
    <t xml:space="preserve">Tenant leaves at lease end: portfolio equity IRR</t>
  </si>
  <si>
    <t xml:space="preserve">6.70%</t>
  </si>
  <si>
    <t xml:space="preserve">st_grid_dc</t>
  </si>
  <si>
    <t xml:space="preserve">Phase 2 energized two years late: data center equity IRR</t>
  </si>
  <si>
    <t xml:space="preserve">8.16%</t>
  </si>
  <si>
    <t xml:space="preserve">st_grid_fiber</t>
  </si>
  <si>
    <t xml:space="preserve">Phase 2 energized two years late: fiber equity IRR</t>
  </si>
  <si>
    <t xml:space="preserve">st_grid_towers</t>
  </si>
  <si>
    <t xml:space="preserve">Phase 2 energized two years late: towers equity IRR</t>
  </si>
  <si>
    <t xml:space="preserve">st_grid_pf</t>
  </si>
  <si>
    <t xml:space="preserve">Phase 2 energized two years late: portfolio equity IRR</t>
  </si>
  <si>
    <t xml:space="preserve">9.07%</t>
  </si>
  <si>
    <t xml:space="preserve">st_chips_dc</t>
  </si>
  <si>
    <t xml:space="preserve">Next chip generation arrives early: data center equity IRR</t>
  </si>
  <si>
    <t xml:space="preserve">-3.19%</t>
  </si>
  <si>
    <t xml:space="preserve">st_chips_fiber</t>
  </si>
  <si>
    <t xml:space="preserve">Next chip generation arrives early: fiber equity IRR</t>
  </si>
  <si>
    <t xml:space="preserve">st_chips_towers</t>
  </si>
  <si>
    <t xml:space="preserve">Next chip generation arrives early: towers equity IRR</t>
  </si>
  <si>
    <t xml:space="preserve">st_chips_pf</t>
  </si>
  <si>
    <t xml:space="preserve">Next chip generation arrives early: portfolio equity IRR</t>
  </si>
  <si>
    <t xml:space="preserve">4.05%</t>
  </si>
  <si>
    <t xml:space="preserve">st_rates_dc</t>
  </si>
  <si>
    <t xml:space="preserve">Exit yields up 75 bp, multiples down 2x: data center equity IRR</t>
  </si>
  <si>
    <t xml:space="preserve">8.70%</t>
  </si>
  <si>
    <t xml:space="preserve">st_rates_fiber</t>
  </si>
  <si>
    <t xml:space="preserve">Exit yields up 75 bp, multiples down 2x: fiber equity IRR</t>
  </si>
  <si>
    <t xml:space="preserve">9.00%</t>
  </si>
  <si>
    <t xml:space="preserve">st_rates_towers</t>
  </si>
  <si>
    <t xml:space="preserve">Exit yields up 75 bp, multiples down 2x: towers equity IRR</t>
  </si>
  <si>
    <t xml:space="preserve">8.76%</t>
  </si>
  <si>
    <t xml:space="preserve">st_rates_pf</t>
  </si>
  <si>
    <t xml:space="preserve">Exit yields up 75 bp, multiples down 2x: portfolio equity IRR</t>
  </si>
  <si>
    <t xml:space="preserve">8.78%</t>
  </si>
  <si>
    <t xml:space="preserve">st_fiber_dc</t>
  </si>
  <si>
    <t xml:space="preserve">Fiber penetration stalls at 32%: data center equity IRR</t>
  </si>
  <si>
    <t xml:space="preserve">st_fiber_fiber</t>
  </si>
  <si>
    <t xml:space="preserve">Fiber penetration stalls at 32%: fiber equity IRR</t>
  </si>
  <si>
    <t xml:space="preserve">5.40%</t>
  </si>
  <si>
    <t xml:space="preserve">st_fiber_towers</t>
  </si>
  <si>
    <t xml:space="preserve">Fiber penetration stalls at 32%: towers equity IRR</t>
  </si>
  <si>
    <t xml:space="preserve">st_fiber_pf</t>
  </si>
  <si>
    <t xml:space="preserve">Fiber penetration stalls at 32%: portfolio equity IRR</t>
  </si>
  <si>
    <t xml:space="preserve">9.28%</t>
  </si>
  <si>
    <t xml:space="preserve">st_towers_dc</t>
  </si>
  <si>
    <t xml:space="preserve">Two tower tenants merge: data center equity IRR</t>
  </si>
  <si>
    <t xml:space="preserve">st_towers_fiber</t>
  </si>
  <si>
    <t xml:space="preserve">Two tower tenants merge: fiber equity IRR</t>
  </si>
  <si>
    <t xml:space="preserve">st_towers_towers</t>
  </si>
  <si>
    <t xml:space="preserve">Two tower tenants merge: towers equity IRR</t>
  </si>
  <si>
    <t xml:space="preserve">9.02%</t>
  </si>
  <si>
    <t xml:space="preserve">st_towers_pf</t>
  </si>
  <si>
    <t xml:space="preserve">Two tower tenants merge: portfolio equity IRR</t>
  </si>
  <si>
    <t xml:space="preserve">9.96%</t>
  </si>
  <si>
    <t xml:space="preserve">st_combined_dc</t>
  </si>
  <si>
    <t xml:space="preserve">Power, rates and penetration together: data center equity IRR</t>
  </si>
  <si>
    <t xml:space="preserve">6.14%</t>
  </si>
  <si>
    <t xml:space="preserve">st_combined_fiber</t>
  </si>
  <si>
    <t xml:space="preserve">Power, rates and penetration together: fiber equity IRR</t>
  </si>
  <si>
    <t xml:space="preserve">st_combined_towers</t>
  </si>
  <si>
    <t xml:space="preserve">Power, rates and penetration together: towers equity IRR</t>
  </si>
  <si>
    <t xml:space="preserve">st_combined_pf</t>
  </si>
  <si>
    <t xml:space="preserve">Power, rates and penetration together: portfolio equity IRR</t>
  </si>
  <si>
    <t xml:space="preserve">6.42%</t>
  </si>
  <si>
    <t xml:space="preserve">pf_eq_dc</t>
  </si>
  <si>
    <t xml:space="preserve">Equity committed, data center</t>
  </si>
  <si>
    <t xml:space="preserve">$555.1 million</t>
  </si>
  <si>
    <t xml:space="preserve">pf_eq_fb</t>
  </si>
  <si>
    <t xml:space="preserve">Equity committed, fiber</t>
  </si>
  <si>
    <t xml:space="preserve">$195.7 million</t>
  </si>
  <si>
    <t xml:space="preserve">pf_eq_tw</t>
  </si>
  <si>
    <t xml:space="preserve">Equity committed, towers</t>
  </si>
  <si>
    <t xml:space="preserve">$201.8 million</t>
  </si>
  <si>
    <t xml:space="preserve">pf_eq_tot</t>
  </si>
  <si>
    <t xml:space="preserve">Equity committed, total</t>
  </si>
  <si>
    <t xml:space="preserve">$952.6 million</t>
  </si>
  <si>
    <t xml:space="preserve">pf_irr_base</t>
  </si>
  <si>
    <t xml:space="preserve">pf_irr_nodc</t>
  </si>
  <si>
    <t xml:space="preserve">Fiber and towers alone</t>
  </si>
  <si>
    <t xml:space="preserve">10.19%</t>
  </si>
  <si>
    <t xml:space="preserve">pf_half_base</t>
  </si>
  <si>
    <t xml:space="preserve">10.20%</t>
  </si>
  <si>
    <t xml:space="preserve">pf_half_chips</t>
  </si>
  <si>
    <t xml:space="preserve">6.17%</t>
  </si>
  <si>
    <t xml:space="preserve">Flows</t>
  </si>
  <si>
    <t xml:space="preserve">logic</t>
  </si>
  <si>
    <t xml:space="preserve">Base case: portfolio IRR() sets NPV to zero</t>
  </si>
  <si>
    <t xml:space="preserve">target</t>
  </si>
  <si>
    <t xml:space="preserve">Base case: the portfolio row adds the three asset rows</t>
  </si>
  <si>
    <t xml:space="preserve">Power price +40% from year 5: portfolio IRR() sets NPV to zero</t>
  </si>
  <si>
    <t xml:space="preserve">Power price +40% from year 5: the portfolio row adds the three asset rows</t>
  </si>
  <si>
    <t xml:space="preserve">Tenant leaves at lease end: portfolio IRR() sets NPV to zero</t>
  </si>
  <si>
    <t xml:space="preserve">Tenant leaves at lease end: the portfolio row adds the three asset rows</t>
  </si>
  <si>
    <t xml:space="preserve">Phase 2 energized two years late: portfolio IRR() sets NPV to zero</t>
  </si>
  <si>
    <t xml:space="preserve">Phase 2 energized two years late: the portfolio row adds the three asset rows</t>
  </si>
  <si>
    <t xml:space="preserve">Next chip generation arrives early: portfolio IRR() sets NPV to zero</t>
  </si>
  <si>
    <t xml:space="preserve">Next chip generation arrives early: the portfolio row adds the three asset rows</t>
  </si>
  <si>
    <t xml:space="preserve">Exit yields up 75 bp, multiples down 2x: portfolio IRR() sets NPV to zero</t>
  </si>
  <si>
    <t xml:space="preserve">Exit yields up 75 bp, multiples down 2x: the portfolio row adds the three asset rows</t>
  </si>
  <si>
    <t xml:space="preserve">Fiber penetration stalls at 32%: portfolio IRR() sets NPV to zero</t>
  </si>
  <si>
    <t xml:space="preserve">Fiber penetration stalls at 32%: the portfolio row adds the three asset rows</t>
  </si>
  <si>
    <t xml:space="preserve">Two tower tenants merge: portfolio IRR() sets NPV to zero</t>
  </si>
  <si>
    <t xml:space="preserve">Two tower tenants merge: the portfolio row adds the three asset rows</t>
  </si>
  <si>
    <t xml:space="preserve">Power, rates and penetration together: portfolio IRR() sets NPV to zero</t>
  </si>
  <si>
    <t xml:space="preserve">Power, rates and penetration together: the portfolio row adds the three asset rows</t>
  </si>
  <si>
    <t xml:space="preserve">Shares of the portfolio's equity add to 100%</t>
  </si>
  <si>
    <t xml:space="preserve">Data center equity committed is within the single-asset limit</t>
  </si>
  <si>
    <t xml:space="preserve">Fiber and towers alone, base: IRR() sets NPV to zero</t>
  </si>
  <si>
    <t xml:space="preserve">Half the data center syndicated, base: IRR() sets NPV to zero</t>
  </si>
  <si>
    <t xml:space="preserve">Half the data center syndicated, chips early: IRR() sets NPV to zero</t>
  </si>
</sst>
</file>

<file path=xl/styles.xml><?xml version="1.0" encoding="utf-8"?>
<styleSheet xmlns="http://schemas.openxmlformats.org/spreadsheetml/2006/main">
  <numFmts count="12">
    <numFmt numFmtId="164" formatCode="General"/>
    <numFmt numFmtId="165" formatCode="\$#,##0.00;&quot;-$&quot;#,##0.00;\$0.00"/>
    <numFmt numFmtId="166" formatCode="0.0%"/>
    <numFmt numFmtId="167" formatCode="0%"/>
    <numFmt numFmtId="168" formatCode="0.00%"/>
    <numFmt numFmtId="169" formatCode="#,##0.00\x"/>
    <numFmt numFmtId="170" formatCode="0"/>
    <numFmt numFmtId="171" formatCode="0.0000%"/>
    <numFmt numFmtId="172" formatCode="0.000000"/>
    <numFmt numFmtId="173" formatCode="#,##0.0"/>
    <numFmt numFmtId="174" formatCode="#,##0.000"/>
    <numFmt numFmtId="175" formatCode="0.0E+0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16213A"/>
        <bgColor rgb="FF003366"/>
      </patternFill>
    </fill>
    <fill>
      <patternFill patternType="solid">
        <fgColor rgb="FFEFF3F8"/>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8" fontId="6" fillId="5"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7" fillId="5" borderId="1" xfId="0" applyFont="true" applyBorder="true" applyAlignment="false" applyProtection="false">
      <alignment horizontal="general" vertical="bottom" textRotation="0" wrapText="false" indent="0" shrinkToFit="false"/>
      <protection locked="true" hidden="false"/>
    </xf>
    <xf numFmtId="168" fontId="7" fillId="5" borderId="1" xfId="0" applyFont="true" applyBorder="true" applyAlignment="false" applyProtection="false">
      <alignment horizontal="general" vertical="bottom" textRotation="0" wrapText="false" indent="0" shrinkToFit="false"/>
      <protection locked="true" hidden="false"/>
    </xf>
    <xf numFmtId="169" fontId="6" fillId="5" borderId="1" xfId="0" applyFont="true" applyBorder="true" applyAlignment="false" applyProtection="false">
      <alignment horizontal="general" vertical="bottom" textRotation="0" wrapText="false" indent="0" shrinkToFit="false"/>
      <protection locked="true" hidden="false"/>
    </xf>
    <xf numFmtId="165" fontId="6" fillId="5" borderId="1" xfId="0" applyFont="true" applyBorder="true" applyAlignment="false" applyProtection="false">
      <alignment horizontal="general" vertical="bottom" textRotation="0" wrapText="false" indent="0" shrinkToFit="false"/>
      <protection locked="true" hidden="false"/>
    </xf>
    <xf numFmtId="166" fontId="6" fillId="5" borderId="1" xfId="0" applyFont="true" applyBorder="true" applyAlignment="false" applyProtection="false">
      <alignment horizontal="general" vertical="bottom" textRotation="0" wrapText="false" indent="0" shrinkToFit="false"/>
      <protection locked="true" hidden="false"/>
    </xf>
    <xf numFmtId="164" fontId="6" fillId="5" borderId="1" xfId="0" applyFont="true" applyBorder="true" applyAlignment="true" applyProtection="false">
      <alignment horizontal="center" vertical="bottom" textRotation="0" wrapText="false" indent="0" shrinkToFit="false"/>
      <protection locked="true" hidden="false"/>
    </xf>
    <xf numFmtId="170" fontId="7" fillId="5"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71" fontId="6" fillId="5" borderId="1" xfId="0" applyFont="true" applyBorder="true" applyAlignment="false" applyProtection="false">
      <alignment horizontal="general" vertical="bottom" textRotation="0" wrapText="false" indent="0" shrinkToFit="false"/>
      <protection locked="true" hidden="false"/>
    </xf>
    <xf numFmtId="172" fontId="6" fillId="5"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74" fontId="6"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8.6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60"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45" hidden="false" customHeight="true" outlineLevel="0" collapsed="false">
      <c r="B10" s="3" t="s">
        <v>7</v>
      </c>
    </row>
    <row r="11" customFormat="false" ht="15" hidden="false" customHeight="false" outlineLevel="0" collapsed="false">
      <c r="B11" s="4" t="s">
        <v>8</v>
      </c>
    </row>
    <row r="12" customFormat="false" ht="45" hidden="false" customHeight="true" outlineLevel="0" collapsed="false">
      <c r="B12" s="3" t="s">
        <v>9</v>
      </c>
    </row>
    <row r="13" customFormat="false" ht="15" hidden="false" customHeight="false" outlineLevel="0" collapsed="false">
      <c r="B13" s="3"/>
    </row>
    <row r="14" customFormat="false" ht="15" hidden="false" customHeight="true" outlineLevel="0" collapsed="false">
      <c r="B14" s="3" t="s">
        <v>10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6"/>
    <col collapsed="false" customWidth="true" hidden="false" outlineLevel="0" max="3" min="3" style="0" width="14"/>
    <col collapsed="false" customWidth="true" hidden="false" outlineLevel="0" max="4" min="4" style="0" width="40"/>
  </cols>
  <sheetData>
    <row r="1" customFormat="false" ht="6" hidden="false" customHeight="true" outlineLevel="0" collapsed="false"/>
    <row r="2" customFormat="false" ht="17.35" hidden="false" customHeight="false" outlineLevel="0" collapsed="false">
      <c r="B2" s="5" t="s">
        <v>11</v>
      </c>
    </row>
    <row r="3" customFormat="false" ht="15" hidden="false" customHeight="false" outlineLevel="0" collapsed="false">
      <c r="B3" s="6" t="s">
        <v>12</v>
      </c>
    </row>
    <row r="5" customFormat="false" ht="15" hidden="false" customHeight="false" outlineLevel="0" collapsed="false">
      <c r="B5" s="7" t="s">
        <v>13</v>
      </c>
      <c r="C5" s="8"/>
      <c r="D5" s="8"/>
    </row>
    <row r="6" customFormat="false" ht="15" hidden="false" customHeight="false" outlineLevel="0" collapsed="false">
      <c r="B6" s="9" t="s">
        <v>14</v>
      </c>
      <c r="C6" s="10" t="n">
        <v>3000</v>
      </c>
      <c r="D6" s="6" t="s">
        <v>15</v>
      </c>
    </row>
    <row r="7" customFormat="false" ht="15" hidden="false" customHeight="false" outlineLevel="0" collapsed="false">
      <c r="B7" s="9" t="s">
        <v>16</v>
      </c>
      <c r="C7" s="11" t="n">
        <v>0.1</v>
      </c>
    </row>
    <row r="8" customFormat="false" ht="15" hidden="false" customHeight="false" outlineLevel="0" collapsed="false">
      <c r="B8" s="9" t="s">
        <v>17</v>
      </c>
      <c r="C8" s="12" t="n">
        <v>0.25</v>
      </c>
    </row>
    <row r="9" customFormat="false" ht="15" hidden="false" customHeight="false" outlineLevel="0" collapsed="false">
      <c r="B9" s="9" t="s">
        <v>18</v>
      </c>
      <c r="C9" s="12" t="n">
        <v>0.5</v>
      </c>
      <c r="D9" s="6" t="s">
        <v>19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P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0"/>
    <col collapsed="false" customWidth="true" hidden="false" outlineLevel="0" max="3" min="3" style="0" width="58"/>
    <col collapsed="false" customWidth="true" hidden="false" outlineLevel="0" max="14" min="4" style="0" width="11"/>
    <col collapsed="false" customWidth="true" hidden="false" outlineLevel="0" max="16" min="16" style="0" width="12"/>
    <col collapsed="false" customWidth="true" hidden="false" outlineLevel="0" max="17" min="17" style="0" width="14"/>
  </cols>
  <sheetData>
    <row r="1" customFormat="false" ht="6" hidden="false" customHeight="true" outlineLevel="0" collapsed="false"/>
    <row r="2" customFormat="false" ht="17.35" hidden="false" customHeight="false" outlineLevel="0" collapsed="false">
      <c r="B2" s="5" t="s">
        <v>20</v>
      </c>
    </row>
    <row r="3" customFormat="false" ht="15" hidden="false" customHeight="false" outlineLevel="0" collapsed="false">
      <c r="B3" s="6" t="s">
        <v>21</v>
      </c>
    </row>
    <row r="5" customFormat="false" ht="15" hidden="false" customHeight="false" outlineLevel="0" collapsed="false">
      <c r="B5" s="7" t="s">
        <v>22</v>
      </c>
      <c r="C5" s="8"/>
      <c r="D5" s="8"/>
      <c r="E5" s="8"/>
      <c r="F5" s="8"/>
      <c r="G5" s="8"/>
      <c r="H5" s="8"/>
      <c r="I5" s="8"/>
      <c r="J5" s="8"/>
      <c r="K5" s="8"/>
      <c r="L5" s="8"/>
      <c r="M5" s="8"/>
      <c r="N5" s="8"/>
      <c r="O5" s="8"/>
      <c r="P5" s="8"/>
    </row>
    <row r="6" customFormat="false" ht="15" hidden="false" customHeight="false" outlineLevel="0" collapsed="false">
      <c r="B6" s="13" t="s">
        <v>23</v>
      </c>
      <c r="C6" s="14" t="s">
        <v>24</v>
      </c>
      <c r="D6" s="14" t="n">
        <v>0</v>
      </c>
      <c r="E6" s="14" t="n">
        <v>1</v>
      </c>
      <c r="F6" s="14" t="n">
        <v>2</v>
      </c>
      <c r="G6" s="14" t="n">
        <v>3</v>
      </c>
      <c r="H6" s="14" t="n">
        <v>4</v>
      </c>
      <c r="I6" s="14" t="n">
        <v>5</v>
      </c>
      <c r="J6" s="14" t="n">
        <v>6</v>
      </c>
      <c r="K6" s="14" t="n">
        <v>7</v>
      </c>
      <c r="L6" s="14" t="n">
        <v>8</v>
      </c>
      <c r="M6" s="14" t="n">
        <v>9</v>
      </c>
      <c r="N6" s="14" t="n">
        <v>10</v>
      </c>
      <c r="O6" s="14" t="s">
        <v>25</v>
      </c>
      <c r="P6" s="14" t="s">
        <v>26</v>
      </c>
    </row>
    <row r="7" customFormat="false" ht="15" hidden="false" customHeight="false" outlineLevel="0" collapsed="false">
      <c r="B7" s="9" t="s">
        <v>27</v>
      </c>
      <c r="C7" s="15" t="s">
        <v>28</v>
      </c>
      <c r="D7" s="10" t="n">
        <v>-427.95</v>
      </c>
      <c r="E7" s="10" t="n">
        <v>-64.2159552</v>
      </c>
      <c r="F7" s="10" t="n">
        <v>-62.897245056</v>
      </c>
      <c r="G7" s="10" t="n">
        <v>40.4919245758044</v>
      </c>
      <c r="H7" s="10" t="n">
        <v>42.371596109622</v>
      </c>
      <c r="I7" s="10" t="n">
        <v>42.4027236491159</v>
      </c>
      <c r="J7" s="10" t="n">
        <v>43.8275601916498</v>
      </c>
      <c r="K7" s="10" t="n">
        <v>267.086277121296</v>
      </c>
      <c r="L7" s="10" t="n">
        <v>24.4199395962519</v>
      </c>
      <c r="M7" s="10" t="n">
        <v>5.88426576785821</v>
      </c>
      <c r="N7" s="10" t="n">
        <v>741.243327868953</v>
      </c>
      <c r="O7" s="16" t="n">
        <f aca="false">IRR(D7:N7,0.08)</f>
        <v>0.102311113960093</v>
      </c>
    </row>
    <row r="8" customFormat="false" ht="15" hidden="false" customHeight="false" outlineLevel="0" collapsed="false">
      <c r="B8" s="9" t="s">
        <v>29</v>
      </c>
      <c r="C8" s="15" t="s">
        <v>30</v>
      </c>
      <c r="D8" s="10" t="n">
        <v>-132.6</v>
      </c>
      <c r="E8" s="10" t="n">
        <v>-22.22904</v>
      </c>
      <c r="F8" s="10" t="n">
        <v>-21.159704</v>
      </c>
      <c r="G8" s="10" t="n">
        <v>-19.679820456</v>
      </c>
      <c r="H8" s="10" t="n">
        <v>9.91772352766002</v>
      </c>
      <c r="I8" s="10" t="n">
        <v>13.517690351679</v>
      </c>
      <c r="J8" s="10" t="n">
        <v>16.2630135264497</v>
      </c>
      <c r="K8" s="10" t="n">
        <v>18.2313337713168</v>
      </c>
      <c r="L8" s="10" t="n">
        <v>19.4021440124104</v>
      </c>
      <c r="M8" s="10" t="n">
        <v>20.1010231374514</v>
      </c>
      <c r="N8" s="10" t="n">
        <v>359.882499414076</v>
      </c>
      <c r="O8" s="16" t="n">
        <f aca="false">IRR(D8:N8,0.08)</f>
        <v>0.103402258795326</v>
      </c>
    </row>
    <row r="9" customFormat="false" ht="15" hidden="false" customHeight="false" outlineLevel="0" collapsed="false">
      <c r="B9" s="9" t="s">
        <v>31</v>
      </c>
      <c r="C9" s="15" t="s">
        <v>32</v>
      </c>
      <c r="D9" s="10" t="n">
        <v>-196.4783448</v>
      </c>
      <c r="E9" s="10" t="n">
        <v>-2.835015</v>
      </c>
      <c r="F9" s="10" t="n">
        <v>-1.798957092</v>
      </c>
      <c r="G9" s="10" t="n">
        <v>-0.707736250712403</v>
      </c>
      <c r="H9" s="10" t="n">
        <v>0.440941008713558</v>
      </c>
      <c r="I9" s="10" t="n">
        <v>1.64945453938962</v>
      </c>
      <c r="J9" s="10" t="n">
        <v>2.92027365067816</v>
      </c>
      <c r="K9" s="10" t="n">
        <v>66.2387699799457</v>
      </c>
      <c r="L9" s="10" t="n">
        <v>1.29892960725784</v>
      </c>
      <c r="M9" s="10" t="n">
        <v>2.77242447130721</v>
      </c>
      <c r="N9" s="10" t="n">
        <v>423.495673123797</v>
      </c>
      <c r="O9" s="16" t="n">
        <f aca="false">IRR(D9:N9,0.08)</f>
        <v>0.100551860861986</v>
      </c>
    </row>
    <row r="10" customFormat="false" ht="15" hidden="false" customHeight="false" outlineLevel="0" collapsed="false">
      <c r="B10" s="17" t="s">
        <v>33</v>
      </c>
      <c r="C10" s="9"/>
      <c r="D10" s="18" t="n">
        <f aca="false">D7+D8+D9</f>
        <v>-757.0283448</v>
      </c>
      <c r="E10" s="18" t="n">
        <f aca="false">E7+E8+E9</f>
        <v>-89.2800102</v>
      </c>
      <c r="F10" s="18" t="n">
        <f aca="false">F7+F8+F9</f>
        <v>-85.855906148</v>
      </c>
      <c r="G10" s="18" t="n">
        <f aca="false">G7+G8+G9</f>
        <v>20.104367869092</v>
      </c>
      <c r="H10" s="18" t="n">
        <f aca="false">H7+H8+H9</f>
        <v>52.7302606459956</v>
      </c>
      <c r="I10" s="18" t="n">
        <f aca="false">I7+I8+I9</f>
        <v>57.5698685401846</v>
      </c>
      <c r="J10" s="18" t="n">
        <f aca="false">J7+J8+J9</f>
        <v>63.0108473687777</v>
      </c>
      <c r="K10" s="18" t="n">
        <f aca="false">K7+K8+K9</f>
        <v>351.556380872558</v>
      </c>
      <c r="L10" s="18" t="n">
        <f aca="false">L7+L8+L9</f>
        <v>45.1210132159201</v>
      </c>
      <c r="M10" s="18" t="n">
        <f aca="false">M7+M8+M9</f>
        <v>28.7577133766169</v>
      </c>
      <c r="N10" s="18" t="n">
        <f aca="false">N7+N8+N9</f>
        <v>1524.62150040683</v>
      </c>
      <c r="O10" s="19" t="n">
        <f aca="false">IRR(D10:N10,0.08)</f>
        <v>0.102105976694522</v>
      </c>
    </row>
    <row r="11" customFormat="false" ht="15" hidden="false" customHeight="false" outlineLevel="0" collapsed="false">
      <c r="B11" s="9" t="s">
        <v>34</v>
      </c>
      <c r="O11" s="20" t="n">
        <f aca="false">SUMIF(D10:N10,"&gt;0")/-SUMIF(D10:N10,"&lt;0")</f>
        <v>2.29945733990723</v>
      </c>
    </row>
    <row r="12" customFormat="false" ht="15" hidden="false" customHeight="false" outlineLevel="0" collapsed="false">
      <c r="B12" s="9" t="s">
        <v>35</v>
      </c>
      <c r="D12" s="21" t="n">
        <f aca="false">D7</f>
        <v>-427.95</v>
      </c>
      <c r="E12" s="21" t="n">
        <f aca="false">D12+E7</f>
        <v>-492.1659552</v>
      </c>
      <c r="F12" s="21" t="n">
        <f aca="false">E12+F7</f>
        <v>-555.063200256</v>
      </c>
      <c r="G12" s="21" t="n">
        <f aca="false">F12+G7</f>
        <v>-514.571275680195</v>
      </c>
      <c r="H12" s="21" t="n">
        <f aca="false">G12+H7</f>
        <v>-472.199679570573</v>
      </c>
      <c r="I12" s="21" t="n">
        <f aca="false">H12+I7</f>
        <v>-429.796955921458</v>
      </c>
      <c r="J12" s="21" t="n">
        <f aca="false">I12+J7</f>
        <v>-385.969395729808</v>
      </c>
      <c r="K12" s="21" t="n">
        <f aca="false">J12+K7</f>
        <v>-118.883118608512</v>
      </c>
      <c r="L12" s="21" t="n">
        <f aca="false">K12+L7</f>
        <v>-94.4631790122601</v>
      </c>
      <c r="M12" s="21" t="n">
        <f aca="false">L12+M7</f>
        <v>-88.5789132444019</v>
      </c>
      <c r="N12" s="21" t="n">
        <f aca="false">M12+N7</f>
        <v>652.664414624551</v>
      </c>
      <c r="P12" s="21" t="n">
        <f aca="false">-MIN(0,MIN(D12:N12))</f>
        <v>555.063200256</v>
      </c>
    </row>
    <row r="13" customFormat="false" ht="15" hidden="false" customHeight="false" outlineLevel="0" collapsed="false">
      <c r="B13" s="9" t="s">
        <v>36</v>
      </c>
      <c r="D13" s="21" t="n">
        <f aca="false">D8</f>
        <v>-132.6</v>
      </c>
      <c r="E13" s="21" t="n">
        <f aca="false">D13+E8</f>
        <v>-154.82904</v>
      </c>
      <c r="F13" s="21" t="n">
        <f aca="false">E13+F8</f>
        <v>-175.988744</v>
      </c>
      <c r="G13" s="21" t="n">
        <f aca="false">F13+G8</f>
        <v>-195.668564456</v>
      </c>
      <c r="H13" s="21" t="n">
        <f aca="false">G13+H8</f>
        <v>-185.75084092834</v>
      </c>
      <c r="I13" s="21" t="n">
        <f aca="false">H13+I8</f>
        <v>-172.233150576661</v>
      </c>
      <c r="J13" s="21" t="n">
        <f aca="false">I13+J8</f>
        <v>-155.970137050211</v>
      </c>
      <c r="K13" s="21" t="n">
        <f aca="false">J13+K8</f>
        <v>-137.738803278894</v>
      </c>
      <c r="L13" s="21" t="n">
        <f aca="false">K13+L8</f>
        <v>-118.336659266484</v>
      </c>
      <c r="M13" s="21" t="n">
        <f aca="false">L13+M8</f>
        <v>-98.2356361290326</v>
      </c>
      <c r="N13" s="21" t="n">
        <f aca="false">M13+N8</f>
        <v>261.646863285043</v>
      </c>
      <c r="P13" s="21" t="n">
        <f aca="false">-MIN(0,MIN(D13:N13))</f>
        <v>195.668564456</v>
      </c>
    </row>
    <row r="14" customFormat="false" ht="15" hidden="false" customHeight="false" outlineLevel="0" collapsed="false">
      <c r="B14" s="9" t="s">
        <v>37</v>
      </c>
      <c r="D14" s="21" t="n">
        <f aca="false">D9</f>
        <v>-196.4783448</v>
      </c>
      <c r="E14" s="21" t="n">
        <f aca="false">D14+E9</f>
        <v>-199.3133598</v>
      </c>
      <c r="F14" s="21" t="n">
        <f aca="false">E14+F9</f>
        <v>-201.112316892</v>
      </c>
      <c r="G14" s="21" t="n">
        <f aca="false">F14+G9</f>
        <v>-201.820053142712</v>
      </c>
      <c r="H14" s="21" t="n">
        <f aca="false">G14+H9</f>
        <v>-201.379112133999</v>
      </c>
      <c r="I14" s="21" t="n">
        <f aca="false">H14+I9</f>
        <v>-199.729657594609</v>
      </c>
      <c r="J14" s="21" t="n">
        <f aca="false">I14+J9</f>
        <v>-196.809383943931</v>
      </c>
      <c r="K14" s="21" t="n">
        <f aca="false">J14+K9</f>
        <v>-130.570613963985</v>
      </c>
      <c r="L14" s="21" t="n">
        <f aca="false">K14+L9</f>
        <v>-129.271684356728</v>
      </c>
      <c r="M14" s="21" t="n">
        <f aca="false">L14+M9</f>
        <v>-126.49925988542</v>
      </c>
      <c r="N14" s="21" t="n">
        <f aca="false">M14+N9</f>
        <v>296.996413238376</v>
      </c>
      <c r="P14" s="21" t="n">
        <f aca="false">-MIN(0,MIN(D14:N14))</f>
        <v>201.820053142712</v>
      </c>
    </row>
    <row r="15" customFormat="false" ht="15" hidden="false" customHeight="false" outlineLevel="0" collapsed="false">
      <c r="B15" s="9" t="s">
        <v>38</v>
      </c>
      <c r="D15" s="21" t="n">
        <f aca="false">D10</f>
        <v>-757.0283448</v>
      </c>
      <c r="E15" s="21" t="n">
        <f aca="false">D15+E10</f>
        <v>-846.308355</v>
      </c>
      <c r="F15" s="21" t="n">
        <f aca="false">E15+F10</f>
        <v>-932.164261148</v>
      </c>
      <c r="G15" s="21" t="n">
        <f aca="false">F15+G10</f>
        <v>-912.059893278908</v>
      </c>
      <c r="H15" s="21" t="n">
        <f aca="false">G15+H10</f>
        <v>-859.329632632912</v>
      </c>
      <c r="I15" s="21" t="n">
        <f aca="false">H15+I10</f>
        <v>-801.759764092728</v>
      </c>
      <c r="J15" s="21" t="n">
        <f aca="false">I15+J10</f>
        <v>-738.74891672395</v>
      </c>
      <c r="K15" s="21" t="n">
        <f aca="false">J15+K10</f>
        <v>-387.192535851392</v>
      </c>
      <c r="L15" s="21" t="n">
        <f aca="false">K15+L10</f>
        <v>-342.071522635472</v>
      </c>
      <c r="M15" s="21" t="n">
        <f aca="false">L15+M10</f>
        <v>-313.313809258855</v>
      </c>
      <c r="N15" s="21" t="n">
        <f aca="false">M15+N10</f>
        <v>1211.30769114797</v>
      </c>
      <c r="P15" s="21" t="n">
        <f aca="false">-MIN(0,MIN(D15:N15))</f>
        <v>932.164261148</v>
      </c>
    </row>
    <row r="17" customFormat="false" ht="15" hidden="false" customHeight="false" outlineLevel="0" collapsed="false">
      <c r="B17" s="7" t="s">
        <v>39</v>
      </c>
      <c r="C17" s="8"/>
      <c r="D17" s="8"/>
      <c r="E17" s="8"/>
      <c r="F17" s="8"/>
      <c r="G17" s="8"/>
      <c r="H17" s="8"/>
      <c r="I17" s="8"/>
      <c r="J17" s="8"/>
      <c r="K17" s="8"/>
      <c r="L17" s="8"/>
      <c r="M17" s="8"/>
      <c r="N17" s="8"/>
      <c r="O17" s="8"/>
      <c r="P17" s="8"/>
    </row>
    <row r="18" customFormat="false" ht="15" hidden="false" customHeight="false" outlineLevel="0" collapsed="false">
      <c r="B18" s="13" t="s">
        <v>23</v>
      </c>
      <c r="C18" s="14" t="s">
        <v>24</v>
      </c>
      <c r="D18" s="14" t="n">
        <v>0</v>
      </c>
      <c r="E18" s="14" t="n">
        <v>1</v>
      </c>
      <c r="F18" s="14" t="n">
        <v>2</v>
      </c>
      <c r="G18" s="14" t="n">
        <v>3</v>
      </c>
      <c r="H18" s="14" t="n">
        <v>4</v>
      </c>
      <c r="I18" s="14" t="n">
        <v>5</v>
      </c>
      <c r="J18" s="14" t="n">
        <v>6</v>
      </c>
      <c r="K18" s="14" t="n">
        <v>7</v>
      </c>
      <c r="L18" s="14" t="n">
        <v>8</v>
      </c>
      <c r="M18" s="14" t="n">
        <v>9</v>
      </c>
      <c r="N18" s="14" t="n">
        <v>10</v>
      </c>
      <c r="O18" s="14" t="s">
        <v>25</v>
      </c>
      <c r="P18" s="14" t="s">
        <v>26</v>
      </c>
    </row>
    <row r="19" customFormat="false" ht="15" hidden="false" customHeight="false" outlineLevel="0" collapsed="false">
      <c r="B19" s="9" t="s">
        <v>27</v>
      </c>
      <c r="C19" s="15" t="s">
        <v>40</v>
      </c>
      <c r="D19" s="10" t="n">
        <v>-427.95</v>
      </c>
      <c r="E19" s="10" t="n">
        <v>-64.2159552</v>
      </c>
      <c r="F19" s="10" t="n">
        <v>-62.897245056</v>
      </c>
      <c r="G19" s="10" t="n">
        <v>40.4919245758044</v>
      </c>
      <c r="H19" s="10" t="n">
        <v>42.371596109622</v>
      </c>
      <c r="I19" s="10" t="n">
        <v>33.988638529116</v>
      </c>
      <c r="J19" s="10" t="n">
        <v>35.2031229436498</v>
      </c>
      <c r="K19" s="10" t="n">
        <v>187.645624713694</v>
      </c>
      <c r="L19" s="10" t="n">
        <v>21.8310683437719</v>
      </c>
      <c r="M19" s="10" t="n">
        <v>3.06886828078621</v>
      </c>
      <c r="N19" s="10" t="n">
        <v>649.850910435874</v>
      </c>
      <c r="O19" s="16" t="n">
        <f aca="false">IRR(D19:N19,0.08)</f>
        <v>0.0777279567262864</v>
      </c>
    </row>
    <row r="20" customFormat="false" ht="15" hidden="false" customHeight="false" outlineLevel="0" collapsed="false">
      <c r="B20" s="9" t="s">
        <v>29</v>
      </c>
      <c r="C20" s="15" t="s">
        <v>30</v>
      </c>
      <c r="D20" s="10" t="n">
        <v>-132.6</v>
      </c>
      <c r="E20" s="10" t="n">
        <v>-22.22904</v>
      </c>
      <c r="F20" s="10" t="n">
        <v>-21.159704</v>
      </c>
      <c r="G20" s="10" t="n">
        <v>-19.679820456</v>
      </c>
      <c r="H20" s="10" t="n">
        <v>9.91772352766002</v>
      </c>
      <c r="I20" s="10" t="n">
        <v>13.517690351679</v>
      </c>
      <c r="J20" s="10" t="n">
        <v>16.2630135264497</v>
      </c>
      <c r="K20" s="10" t="n">
        <v>18.2313337713168</v>
      </c>
      <c r="L20" s="10" t="n">
        <v>19.4021440124104</v>
      </c>
      <c r="M20" s="10" t="n">
        <v>20.1010231374514</v>
      </c>
      <c r="N20" s="10" t="n">
        <v>359.882499414076</v>
      </c>
      <c r="O20" s="16" t="n">
        <f aca="false">IRR(D20:N20,0.08)</f>
        <v>0.103402258795326</v>
      </c>
    </row>
    <row r="21" customFormat="false" ht="15" hidden="false" customHeight="false" outlineLevel="0" collapsed="false">
      <c r="B21" s="9" t="s">
        <v>31</v>
      </c>
      <c r="C21" s="15" t="s">
        <v>32</v>
      </c>
      <c r="D21" s="10" t="n">
        <v>-196.4783448</v>
      </c>
      <c r="E21" s="10" t="n">
        <v>-2.835015</v>
      </c>
      <c r="F21" s="10" t="n">
        <v>-1.798957092</v>
      </c>
      <c r="G21" s="10" t="n">
        <v>-0.707736250712403</v>
      </c>
      <c r="H21" s="10" t="n">
        <v>0.440941008713558</v>
      </c>
      <c r="I21" s="10" t="n">
        <v>1.64945453938962</v>
      </c>
      <c r="J21" s="10" t="n">
        <v>2.92027365067816</v>
      </c>
      <c r="K21" s="10" t="n">
        <v>66.2387699799457</v>
      </c>
      <c r="L21" s="10" t="n">
        <v>1.29892960725784</v>
      </c>
      <c r="M21" s="10" t="n">
        <v>2.77242447130721</v>
      </c>
      <c r="N21" s="10" t="n">
        <v>423.495673123797</v>
      </c>
      <c r="O21" s="16" t="n">
        <f aca="false">IRR(D21:N21,0.08)</f>
        <v>0.100551860861986</v>
      </c>
    </row>
    <row r="22" customFormat="false" ht="15" hidden="false" customHeight="false" outlineLevel="0" collapsed="false">
      <c r="B22" s="17" t="s">
        <v>33</v>
      </c>
      <c r="C22" s="9"/>
      <c r="D22" s="18" t="n">
        <f aca="false">D19+D20+D21</f>
        <v>-757.0283448</v>
      </c>
      <c r="E22" s="18" t="n">
        <f aca="false">E19+E20+E21</f>
        <v>-89.2800102</v>
      </c>
      <c r="F22" s="18" t="n">
        <f aca="false">F19+F20+F21</f>
        <v>-85.855906148</v>
      </c>
      <c r="G22" s="18" t="n">
        <f aca="false">G19+G20+G21</f>
        <v>20.104367869092</v>
      </c>
      <c r="H22" s="18" t="n">
        <f aca="false">H19+H20+H21</f>
        <v>52.7302606459956</v>
      </c>
      <c r="I22" s="18" t="n">
        <f aca="false">I19+I20+I21</f>
        <v>49.1557834201846</v>
      </c>
      <c r="J22" s="18" t="n">
        <f aca="false">J19+J20+J21</f>
        <v>54.3864101207777</v>
      </c>
      <c r="K22" s="18" t="n">
        <f aca="false">K19+K20+K21</f>
        <v>272.115728464957</v>
      </c>
      <c r="L22" s="18" t="n">
        <f aca="false">L19+L20+L21</f>
        <v>42.5321419634401</v>
      </c>
      <c r="M22" s="18" t="n">
        <f aca="false">M19+M20+M21</f>
        <v>25.9423158895449</v>
      </c>
      <c r="N22" s="18" t="n">
        <f aca="false">N19+N20+N21</f>
        <v>1433.22908297375</v>
      </c>
      <c r="O22" s="19" t="n">
        <f aca="false">IRR(D22:N22,0.08)</f>
        <v>0.0890997874614644</v>
      </c>
    </row>
    <row r="23" customFormat="false" ht="15" hidden="false" customHeight="false" outlineLevel="0" collapsed="false">
      <c r="B23" s="9" t="s">
        <v>34</v>
      </c>
      <c r="O23" s="20" t="n">
        <f aca="false">SUMIF(D22:N22,"&gt;0")/-SUMIF(D22:N22,"&lt;0")</f>
        <v>2.09211634969355</v>
      </c>
    </row>
    <row r="24" customFormat="false" ht="15" hidden="false" customHeight="false" outlineLevel="0" collapsed="false">
      <c r="B24" s="9" t="s">
        <v>35</v>
      </c>
      <c r="D24" s="21" t="n">
        <f aca="false">D19</f>
        <v>-427.95</v>
      </c>
      <c r="E24" s="21" t="n">
        <f aca="false">D24+E19</f>
        <v>-492.1659552</v>
      </c>
      <c r="F24" s="21" t="n">
        <f aca="false">E24+F19</f>
        <v>-555.063200256</v>
      </c>
      <c r="G24" s="21" t="n">
        <f aca="false">F24+G19</f>
        <v>-514.571275680195</v>
      </c>
      <c r="H24" s="21" t="n">
        <f aca="false">G24+H19</f>
        <v>-472.199679570573</v>
      </c>
      <c r="I24" s="21" t="n">
        <f aca="false">H24+I19</f>
        <v>-438.211041041457</v>
      </c>
      <c r="J24" s="21" t="n">
        <f aca="false">I24+J19</f>
        <v>-403.007918097808</v>
      </c>
      <c r="K24" s="21" t="n">
        <f aca="false">J24+K19</f>
        <v>-215.362293384113</v>
      </c>
      <c r="L24" s="21" t="n">
        <f aca="false">K24+L19</f>
        <v>-193.531225040341</v>
      </c>
      <c r="M24" s="21" t="n">
        <f aca="false">L24+M19</f>
        <v>-190.462356759555</v>
      </c>
      <c r="N24" s="21" t="n">
        <f aca="false">M24+N19</f>
        <v>459.388553676319</v>
      </c>
      <c r="P24" s="21" t="n">
        <f aca="false">-MIN(0,MIN(D24:N24))</f>
        <v>555.063200256</v>
      </c>
    </row>
    <row r="25" customFormat="false" ht="15" hidden="false" customHeight="false" outlineLevel="0" collapsed="false">
      <c r="B25" s="9" t="s">
        <v>36</v>
      </c>
      <c r="D25" s="21" t="n">
        <f aca="false">D20</f>
        <v>-132.6</v>
      </c>
      <c r="E25" s="21" t="n">
        <f aca="false">D25+E20</f>
        <v>-154.82904</v>
      </c>
      <c r="F25" s="21" t="n">
        <f aca="false">E25+F20</f>
        <v>-175.988744</v>
      </c>
      <c r="G25" s="21" t="n">
        <f aca="false">F25+G20</f>
        <v>-195.668564456</v>
      </c>
      <c r="H25" s="21" t="n">
        <f aca="false">G25+H20</f>
        <v>-185.75084092834</v>
      </c>
      <c r="I25" s="21" t="n">
        <f aca="false">H25+I20</f>
        <v>-172.233150576661</v>
      </c>
      <c r="J25" s="21" t="n">
        <f aca="false">I25+J20</f>
        <v>-155.970137050211</v>
      </c>
      <c r="K25" s="21" t="n">
        <f aca="false">J25+K20</f>
        <v>-137.738803278894</v>
      </c>
      <c r="L25" s="21" t="n">
        <f aca="false">K25+L20</f>
        <v>-118.336659266484</v>
      </c>
      <c r="M25" s="21" t="n">
        <f aca="false">L25+M20</f>
        <v>-98.2356361290326</v>
      </c>
      <c r="N25" s="21" t="n">
        <f aca="false">M25+N20</f>
        <v>261.646863285043</v>
      </c>
      <c r="P25" s="21" t="n">
        <f aca="false">-MIN(0,MIN(D25:N25))</f>
        <v>195.668564456</v>
      </c>
    </row>
    <row r="26" customFormat="false" ht="15" hidden="false" customHeight="false" outlineLevel="0" collapsed="false">
      <c r="B26" s="9" t="s">
        <v>37</v>
      </c>
      <c r="D26" s="21" t="n">
        <f aca="false">D21</f>
        <v>-196.4783448</v>
      </c>
      <c r="E26" s="21" t="n">
        <f aca="false">D26+E21</f>
        <v>-199.3133598</v>
      </c>
      <c r="F26" s="21" t="n">
        <f aca="false">E26+F21</f>
        <v>-201.112316892</v>
      </c>
      <c r="G26" s="21" t="n">
        <f aca="false">F26+G21</f>
        <v>-201.820053142712</v>
      </c>
      <c r="H26" s="21" t="n">
        <f aca="false">G26+H21</f>
        <v>-201.379112133999</v>
      </c>
      <c r="I26" s="21" t="n">
        <f aca="false">H26+I21</f>
        <v>-199.729657594609</v>
      </c>
      <c r="J26" s="21" t="n">
        <f aca="false">I26+J21</f>
        <v>-196.809383943931</v>
      </c>
      <c r="K26" s="21" t="n">
        <f aca="false">J26+K21</f>
        <v>-130.570613963985</v>
      </c>
      <c r="L26" s="21" t="n">
        <f aca="false">K26+L21</f>
        <v>-129.271684356728</v>
      </c>
      <c r="M26" s="21" t="n">
        <f aca="false">L26+M21</f>
        <v>-126.49925988542</v>
      </c>
      <c r="N26" s="21" t="n">
        <f aca="false">M26+N21</f>
        <v>296.996413238376</v>
      </c>
      <c r="P26" s="21" t="n">
        <f aca="false">-MIN(0,MIN(D26:N26))</f>
        <v>201.820053142712</v>
      </c>
    </row>
    <row r="27" customFormat="false" ht="15" hidden="false" customHeight="false" outlineLevel="0" collapsed="false">
      <c r="B27" s="9" t="s">
        <v>38</v>
      </c>
      <c r="D27" s="21" t="n">
        <f aca="false">D22</f>
        <v>-757.0283448</v>
      </c>
      <c r="E27" s="21" t="n">
        <f aca="false">D27+E22</f>
        <v>-846.308355</v>
      </c>
      <c r="F27" s="21" t="n">
        <f aca="false">E27+F22</f>
        <v>-932.164261148</v>
      </c>
      <c r="G27" s="21" t="n">
        <f aca="false">F27+G22</f>
        <v>-912.059893278908</v>
      </c>
      <c r="H27" s="21" t="n">
        <f aca="false">G27+H22</f>
        <v>-859.329632632912</v>
      </c>
      <c r="I27" s="21" t="n">
        <f aca="false">H27+I22</f>
        <v>-810.173849212728</v>
      </c>
      <c r="J27" s="21" t="n">
        <f aca="false">I27+J22</f>
        <v>-755.78743909195</v>
      </c>
      <c r="K27" s="21" t="n">
        <f aca="false">J27+K22</f>
        <v>-483.671710626993</v>
      </c>
      <c r="L27" s="21" t="n">
        <f aca="false">K27+L22</f>
        <v>-441.139568663553</v>
      </c>
      <c r="M27" s="21" t="n">
        <f aca="false">L27+M22</f>
        <v>-415.197252774008</v>
      </c>
      <c r="N27" s="21" t="n">
        <f aca="false">M27+N22</f>
        <v>1018.03183019974</v>
      </c>
      <c r="P27" s="21" t="n">
        <f aca="false">-MIN(0,MIN(D27:N27))</f>
        <v>932.164261148</v>
      </c>
    </row>
    <row r="29" customFormat="false" ht="15" hidden="false" customHeight="false" outlineLevel="0" collapsed="false">
      <c r="B29" s="7" t="s">
        <v>41</v>
      </c>
      <c r="C29" s="8"/>
      <c r="D29" s="8"/>
      <c r="E29" s="8"/>
      <c r="F29" s="8"/>
      <c r="G29" s="8"/>
      <c r="H29" s="8"/>
      <c r="I29" s="8"/>
      <c r="J29" s="8"/>
      <c r="K29" s="8"/>
      <c r="L29" s="8"/>
      <c r="M29" s="8"/>
      <c r="N29" s="8"/>
      <c r="O29" s="8"/>
      <c r="P29" s="8"/>
    </row>
    <row r="30" customFormat="false" ht="15" hidden="false" customHeight="false" outlineLevel="0" collapsed="false">
      <c r="B30" s="13" t="s">
        <v>23</v>
      </c>
      <c r="C30" s="14" t="s">
        <v>24</v>
      </c>
      <c r="D30" s="14" t="n">
        <v>0</v>
      </c>
      <c r="E30" s="14" t="n">
        <v>1</v>
      </c>
      <c r="F30" s="14" t="n">
        <v>2</v>
      </c>
      <c r="G30" s="14" t="n">
        <v>3</v>
      </c>
      <c r="H30" s="14" t="n">
        <v>4</v>
      </c>
      <c r="I30" s="14" t="n">
        <v>5</v>
      </c>
      <c r="J30" s="14" t="n">
        <v>6</v>
      </c>
      <c r="K30" s="14" t="n">
        <v>7</v>
      </c>
      <c r="L30" s="14" t="n">
        <v>8</v>
      </c>
      <c r="M30" s="14" t="n">
        <v>9</v>
      </c>
      <c r="N30" s="14" t="n">
        <v>10</v>
      </c>
      <c r="O30" s="14" t="s">
        <v>25</v>
      </c>
      <c r="P30" s="14" t="s">
        <v>26</v>
      </c>
    </row>
    <row r="31" customFormat="false" ht="15" hidden="false" customHeight="false" outlineLevel="0" collapsed="false">
      <c r="B31" s="9" t="s">
        <v>27</v>
      </c>
      <c r="C31" s="15" t="s">
        <v>42</v>
      </c>
      <c r="D31" s="10" t="n">
        <v>-427.95</v>
      </c>
      <c r="E31" s="10" t="n">
        <v>-64.2159552</v>
      </c>
      <c r="F31" s="10" t="n">
        <v>-62.897245056</v>
      </c>
      <c r="G31" s="10" t="n">
        <v>40.4919245758044</v>
      </c>
      <c r="H31" s="10" t="n">
        <v>42.371596109622</v>
      </c>
      <c r="I31" s="10" t="n">
        <v>42.4027236491159</v>
      </c>
      <c r="J31" s="10" t="n">
        <v>43.8275601916498</v>
      </c>
      <c r="K31" s="10" t="n">
        <v>-283.600115189768</v>
      </c>
      <c r="L31" s="10" t="n">
        <v>64.241070800031</v>
      </c>
      <c r="M31" s="10" t="n">
        <v>-24.6870071273174</v>
      </c>
      <c r="N31" s="10" t="n">
        <v>845.37805303243</v>
      </c>
      <c r="O31" s="16" t="n">
        <f aca="false">IRR(D31:N31,0.08)</f>
        <v>0.0356399607632242</v>
      </c>
    </row>
    <row r="32" customFormat="false" ht="15" hidden="false" customHeight="false" outlineLevel="0" collapsed="false">
      <c r="B32" s="9" t="s">
        <v>29</v>
      </c>
      <c r="C32" s="15" t="s">
        <v>30</v>
      </c>
      <c r="D32" s="10" t="n">
        <v>-132.6</v>
      </c>
      <c r="E32" s="10" t="n">
        <v>-22.22904</v>
      </c>
      <c r="F32" s="10" t="n">
        <v>-21.159704</v>
      </c>
      <c r="G32" s="10" t="n">
        <v>-19.679820456</v>
      </c>
      <c r="H32" s="10" t="n">
        <v>9.91772352766002</v>
      </c>
      <c r="I32" s="10" t="n">
        <v>13.517690351679</v>
      </c>
      <c r="J32" s="10" t="n">
        <v>16.2630135264497</v>
      </c>
      <c r="K32" s="10" t="n">
        <v>18.2313337713168</v>
      </c>
      <c r="L32" s="10" t="n">
        <v>19.4021440124104</v>
      </c>
      <c r="M32" s="10" t="n">
        <v>20.1010231374514</v>
      </c>
      <c r="N32" s="10" t="n">
        <v>359.882499414076</v>
      </c>
      <c r="O32" s="16" t="n">
        <f aca="false">IRR(D32:N32,0.08)</f>
        <v>0.103402258795326</v>
      </c>
    </row>
    <row r="33" customFormat="false" ht="15" hidden="false" customHeight="false" outlineLevel="0" collapsed="false">
      <c r="B33" s="9" t="s">
        <v>31</v>
      </c>
      <c r="C33" s="15" t="s">
        <v>32</v>
      </c>
      <c r="D33" s="10" t="n">
        <v>-196.4783448</v>
      </c>
      <c r="E33" s="10" t="n">
        <v>-2.835015</v>
      </c>
      <c r="F33" s="10" t="n">
        <v>-1.798957092</v>
      </c>
      <c r="G33" s="10" t="n">
        <v>-0.707736250712403</v>
      </c>
      <c r="H33" s="10" t="n">
        <v>0.440941008713558</v>
      </c>
      <c r="I33" s="10" t="n">
        <v>1.64945453938962</v>
      </c>
      <c r="J33" s="10" t="n">
        <v>2.92027365067816</v>
      </c>
      <c r="K33" s="10" t="n">
        <v>66.2387699799457</v>
      </c>
      <c r="L33" s="10" t="n">
        <v>1.29892960725784</v>
      </c>
      <c r="M33" s="10" t="n">
        <v>2.77242447130721</v>
      </c>
      <c r="N33" s="10" t="n">
        <v>423.495673123797</v>
      </c>
      <c r="O33" s="16" t="n">
        <f aca="false">IRR(D33:N33,0.08)</f>
        <v>0.100551860861986</v>
      </c>
    </row>
    <row r="34" customFormat="false" ht="15" hidden="false" customHeight="false" outlineLevel="0" collapsed="false">
      <c r="B34" s="17" t="s">
        <v>33</v>
      </c>
      <c r="C34" s="9"/>
      <c r="D34" s="18" t="n">
        <f aca="false">D31+D32+D33</f>
        <v>-757.0283448</v>
      </c>
      <c r="E34" s="18" t="n">
        <f aca="false">E31+E32+E33</f>
        <v>-89.2800102</v>
      </c>
      <c r="F34" s="18" t="n">
        <f aca="false">F31+F32+F33</f>
        <v>-85.855906148</v>
      </c>
      <c r="G34" s="18" t="n">
        <f aca="false">G31+G32+G33</f>
        <v>20.104367869092</v>
      </c>
      <c r="H34" s="18" t="n">
        <f aca="false">H31+H32+H33</f>
        <v>52.7302606459956</v>
      </c>
      <c r="I34" s="18" t="n">
        <f aca="false">I31+I32+I33</f>
        <v>57.5698685401846</v>
      </c>
      <c r="J34" s="18" t="n">
        <f aca="false">J31+J32+J33</f>
        <v>63.0108473687777</v>
      </c>
      <c r="K34" s="18" t="n">
        <f aca="false">K31+K32+K33</f>
        <v>-199.130011438505</v>
      </c>
      <c r="L34" s="18" t="n">
        <f aca="false">L31+L32+L33</f>
        <v>84.9421444196993</v>
      </c>
      <c r="M34" s="18" t="n">
        <f aca="false">M31+M32+M33</f>
        <v>-1.81355951855871</v>
      </c>
      <c r="N34" s="18" t="n">
        <f aca="false">N31+N32+N33</f>
        <v>1628.7562255703</v>
      </c>
      <c r="O34" s="19" t="n">
        <f aca="false">IRR(D34:N34,0.08)</f>
        <v>0.0670096800938677</v>
      </c>
    </row>
    <row r="35" customFormat="false" ht="15" hidden="false" customHeight="false" outlineLevel="0" collapsed="false">
      <c r="B35" s="9" t="s">
        <v>34</v>
      </c>
      <c r="O35" s="20" t="n">
        <f aca="false">SUMIF(D34:N34,"&gt;0")/-SUMIF(D34:N34,"&lt;0")</f>
        <v>1.68308228076674</v>
      </c>
    </row>
    <row r="36" customFormat="false" ht="15" hidden="false" customHeight="false" outlineLevel="0" collapsed="false">
      <c r="B36" s="9" t="s">
        <v>35</v>
      </c>
      <c r="D36" s="21" t="n">
        <f aca="false">D31</f>
        <v>-427.95</v>
      </c>
      <c r="E36" s="21" t="n">
        <f aca="false">D36+E31</f>
        <v>-492.1659552</v>
      </c>
      <c r="F36" s="21" t="n">
        <f aca="false">E36+F31</f>
        <v>-555.063200256</v>
      </c>
      <c r="G36" s="21" t="n">
        <f aca="false">F36+G31</f>
        <v>-514.571275680195</v>
      </c>
      <c r="H36" s="21" t="n">
        <f aca="false">G36+H31</f>
        <v>-472.199679570573</v>
      </c>
      <c r="I36" s="21" t="n">
        <f aca="false">H36+I31</f>
        <v>-429.796955921458</v>
      </c>
      <c r="J36" s="21" t="n">
        <f aca="false">I36+J31</f>
        <v>-385.969395729808</v>
      </c>
      <c r="K36" s="21" t="n">
        <f aca="false">J36+K31</f>
        <v>-669.569510919575</v>
      </c>
      <c r="L36" s="21" t="n">
        <f aca="false">K36+L31</f>
        <v>-605.328440119544</v>
      </c>
      <c r="M36" s="21" t="n">
        <f aca="false">L36+M31</f>
        <v>-630.015447246862</v>
      </c>
      <c r="N36" s="21" t="n">
        <f aca="false">M36+N31</f>
        <v>215.362605785568</v>
      </c>
      <c r="P36" s="21" t="n">
        <f aca="false">-MIN(0,MIN(D36:N36))</f>
        <v>669.569510919575</v>
      </c>
    </row>
    <row r="37" customFormat="false" ht="15" hidden="false" customHeight="false" outlineLevel="0" collapsed="false">
      <c r="B37" s="9" t="s">
        <v>36</v>
      </c>
      <c r="D37" s="21" t="n">
        <f aca="false">D32</f>
        <v>-132.6</v>
      </c>
      <c r="E37" s="21" t="n">
        <f aca="false">D37+E32</f>
        <v>-154.82904</v>
      </c>
      <c r="F37" s="21" t="n">
        <f aca="false">E37+F32</f>
        <v>-175.988744</v>
      </c>
      <c r="G37" s="21" t="n">
        <f aca="false">F37+G32</f>
        <v>-195.668564456</v>
      </c>
      <c r="H37" s="21" t="n">
        <f aca="false">G37+H32</f>
        <v>-185.75084092834</v>
      </c>
      <c r="I37" s="21" t="n">
        <f aca="false">H37+I32</f>
        <v>-172.233150576661</v>
      </c>
      <c r="J37" s="21" t="n">
        <f aca="false">I37+J32</f>
        <v>-155.970137050211</v>
      </c>
      <c r="K37" s="21" t="n">
        <f aca="false">J37+K32</f>
        <v>-137.738803278894</v>
      </c>
      <c r="L37" s="21" t="n">
        <f aca="false">K37+L32</f>
        <v>-118.336659266484</v>
      </c>
      <c r="M37" s="21" t="n">
        <f aca="false">L37+M32</f>
        <v>-98.2356361290326</v>
      </c>
      <c r="N37" s="21" t="n">
        <f aca="false">M37+N32</f>
        <v>261.646863285043</v>
      </c>
      <c r="P37" s="21" t="n">
        <f aca="false">-MIN(0,MIN(D37:N37))</f>
        <v>195.668564456</v>
      </c>
    </row>
    <row r="38" customFormat="false" ht="15" hidden="false" customHeight="false" outlineLevel="0" collapsed="false">
      <c r="B38" s="9" t="s">
        <v>37</v>
      </c>
      <c r="D38" s="21" t="n">
        <f aca="false">D33</f>
        <v>-196.4783448</v>
      </c>
      <c r="E38" s="21" t="n">
        <f aca="false">D38+E33</f>
        <v>-199.3133598</v>
      </c>
      <c r="F38" s="21" t="n">
        <f aca="false">E38+F33</f>
        <v>-201.112316892</v>
      </c>
      <c r="G38" s="21" t="n">
        <f aca="false">F38+G33</f>
        <v>-201.820053142712</v>
      </c>
      <c r="H38" s="21" t="n">
        <f aca="false">G38+H33</f>
        <v>-201.379112133999</v>
      </c>
      <c r="I38" s="21" t="n">
        <f aca="false">H38+I33</f>
        <v>-199.729657594609</v>
      </c>
      <c r="J38" s="21" t="n">
        <f aca="false">I38+J33</f>
        <v>-196.809383943931</v>
      </c>
      <c r="K38" s="21" t="n">
        <f aca="false">J38+K33</f>
        <v>-130.570613963985</v>
      </c>
      <c r="L38" s="21" t="n">
        <f aca="false">K38+L33</f>
        <v>-129.271684356728</v>
      </c>
      <c r="M38" s="21" t="n">
        <f aca="false">L38+M33</f>
        <v>-126.49925988542</v>
      </c>
      <c r="N38" s="21" t="n">
        <f aca="false">M38+N33</f>
        <v>296.996413238376</v>
      </c>
      <c r="P38" s="21" t="n">
        <f aca="false">-MIN(0,MIN(D38:N38))</f>
        <v>201.820053142712</v>
      </c>
    </row>
    <row r="39" customFormat="false" ht="15" hidden="false" customHeight="false" outlineLevel="0" collapsed="false">
      <c r="B39" s="9" t="s">
        <v>38</v>
      </c>
      <c r="D39" s="21" t="n">
        <f aca="false">D34</f>
        <v>-757.0283448</v>
      </c>
      <c r="E39" s="21" t="n">
        <f aca="false">D39+E34</f>
        <v>-846.308355</v>
      </c>
      <c r="F39" s="21" t="n">
        <f aca="false">E39+F34</f>
        <v>-932.164261148</v>
      </c>
      <c r="G39" s="21" t="n">
        <f aca="false">F39+G34</f>
        <v>-912.059893278908</v>
      </c>
      <c r="H39" s="21" t="n">
        <f aca="false">G39+H34</f>
        <v>-859.329632632912</v>
      </c>
      <c r="I39" s="21" t="n">
        <f aca="false">H39+I34</f>
        <v>-801.759764092728</v>
      </c>
      <c r="J39" s="21" t="n">
        <f aca="false">I39+J34</f>
        <v>-738.74891672395</v>
      </c>
      <c r="K39" s="21" t="n">
        <f aca="false">J39+K34</f>
        <v>-937.878928162455</v>
      </c>
      <c r="L39" s="21" t="n">
        <f aca="false">K39+L34</f>
        <v>-852.936783742756</v>
      </c>
      <c r="M39" s="21" t="n">
        <f aca="false">L39+M34</f>
        <v>-854.750343261315</v>
      </c>
      <c r="N39" s="21" t="n">
        <f aca="false">M39+N34</f>
        <v>774.005882308988</v>
      </c>
      <c r="P39" s="21" t="n">
        <f aca="false">-MIN(0,MIN(D39:N39))</f>
        <v>937.878928162455</v>
      </c>
    </row>
    <row r="41" customFormat="false" ht="15" hidden="false" customHeight="false" outlineLevel="0" collapsed="false">
      <c r="B41" s="7" t="s">
        <v>43</v>
      </c>
      <c r="C41" s="8"/>
      <c r="D41" s="8"/>
      <c r="E41" s="8"/>
      <c r="F41" s="8"/>
      <c r="G41" s="8"/>
      <c r="H41" s="8"/>
      <c r="I41" s="8"/>
      <c r="J41" s="8"/>
      <c r="K41" s="8"/>
      <c r="L41" s="8"/>
      <c r="M41" s="8"/>
      <c r="N41" s="8"/>
      <c r="O41" s="8"/>
      <c r="P41" s="8"/>
    </row>
    <row r="42" customFormat="false" ht="15" hidden="false" customHeight="false" outlineLevel="0" collapsed="false">
      <c r="B42" s="13" t="s">
        <v>23</v>
      </c>
      <c r="C42" s="14" t="s">
        <v>24</v>
      </c>
      <c r="D42" s="14" t="n">
        <v>0</v>
      </c>
      <c r="E42" s="14" t="n">
        <v>1</v>
      </c>
      <c r="F42" s="14" t="n">
        <v>2</v>
      </c>
      <c r="G42" s="14" t="n">
        <v>3</v>
      </c>
      <c r="H42" s="14" t="n">
        <v>4</v>
      </c>
      <c r="I42" s="14" t="n">
        <v>5</v>
      </c>
      <c r="J42" s="14" t="n">
        <v>6</v>
      </c>
      <c r="K42" s="14" t="n">
        <v>7</v>
      </c>
      <c r="L42" s="14" t="n">
        <v>8</v>
      </c>
      <c r="M42" s="14" t="n">
        <v>9</v>
      </c>
      <c r="N42" s="14" t="n">
        <v>10</v>
      </c>
      <c r="O42" s="14" t="s">
        <v>25</v>
      </c>
      <c r="P42" s="14" t="s">
        <v>26</v>
      </c>
    </row>
    <row r="43" customFormat="false" ht="15" hidden="false" customHeight="false" outlineLevel="0" collapsed="false">
      <c r="B43" s="9" t="s">
        <v>27</v>
      </c>
      <c r="C43" s="15" t="s">
        <v>44</v>
      </c>
      <c r="D43" s="10" t="n">
        <v>-427.95</v>
      </c>
      <c r="E43" s="10" t="n">
        <v>-64.2159552</v>
      </c>
      <c r="F43" s="10" t="n">
        <v>-76.337245056</v>
      </c>
      <c r="G43" s="10" t="n">
        <v>13.4239937758044</v>
      </c>
      <c r="H43" s="10" t="n">
        <v>14.792658809622</v>
      </c>
      <c r="I43" s="10" t="n">
        <v>12.3433203851159</v>
      </c>
      <c r="J43" s="10" t="n">
        <v>42.6369720623698</v>
      </c>
      <c r="K43" s="10" t="n">
        <v>256.220443961564</v>
      </c>
      <c r="L43" s="10" t="n">
        <v>24.0660287706224</v>
      </c>
      <c r="M43" s="10" t="n">
        <v>5.50558118443475</v>
      </c>
      <c r="N43" s="10" t="n">
        <v>729.068373769734</v>
      </c>
      <c r="O43" s="16" t="n">
        <f aca="false">IRR(D43:N43,0.08)</f>
        <v>0.0816184274507716</v>
      </c>
    </row>
    <row r="44" customFormat="false" ht="15" hidden="false" customHeight="false" outlineLevel="0" collapsed="false">
      <c r="B44" s="9" t="s">
        <v>29</v>
      </c>
      <c r="C44" s="15" t="s">
        <v>30</v>
      </c>
      <c r="D44" s="10" t="n">
        <v>-132.6</v>
      </c>
      <c r="E44" s="10" t="n">
        <v>-22.22904</v>
      </c>
      <c r="F44" s="10" t="n">
        <v>-21.159704</v>
      </c>
      <c r="G44" s="10" t="n">
        <v>-19.679820456</v>
      </c>
      <c r="H44" s="10" t="n">
        <v>9.91772352766002</v>
      </c>
      <c r="I44" s="10" t="n">
        <v>13.517690351679</v>
      </c>
      <c r="J44" s="10" t="n">
        <v>16.2630135264497</v>
      </c>
      <c r="K44" s="10" t="n">
        <v>18.2313337713168</v>
      </c>
      <c r="L44" s="10" t="n">
        <v>19.4021440124104</v>
      </c>
      <c r="M44" s="10" t="n">
        <v>20.1010231374514</v>
      </c>
      <c r="N44" s="10" t="n">
        <v>359.882499414076</v>
      </c>
      <c r="O44" s="16" t="n">
        <f aca="false">IRR(D44:N44,0.08)</f>
        <v>0.103402258795326</v>
      </c>
    </row>
    <row r="45" customFormat="false" ht="15" hidden="false" customHeight="false" outlineLevel="0" collapsed="false">
      <c r="B45" s="9" t="s">
        <v>31</v>
      </c>
      <c r="C45" s="15" t="s">
        <v>32</v>
      </c>
      <c r="D45" s="10" t="n">
        <v>-196.4783448</v>
      </c>
      <c r="E45" s="10" t="n">
        <v>-2.835015</v>
      </c>
      <c r="F45" s="10" t="n">
        <v>-1.798957092</v>
      </c>
      <c r="G45" s="10" t="n">
        <v>-0.707736250712403</v>
      </c>
      <c r="H45" s="10" t="n">
        <v>0.440941008713558</v>
      </c>
      <c r="I45" s="10" t="n">
        <v>1.64945453938962</v>
      </c>
      <c r="J45" s="10" t="n">
        <v>2.92027365067816</v>
      </c>
      <c r="K45" s="10" t="n">
        <v>66.2387699799457</v>
      </c>
      <c r="L45" s="10" t="n">
        <v>1.29892960725784</v>
      </c>
      <c r="M45" s="10" t="n">
        <v>2.77242447130721</v>
      </c>
      <c r="N45" s="10" t="n">
        <v>423.495673123797</v>
      </c>
      <c r="O45" s="16" t="n">
        <f aca="false">IRR(D45:N45,0.08)</f>
        <v>0.100551860861986</v>
      </c>
    </row>
    <row r="46" customFormat="false" ht="15" hidden="false" customHeight="false" outlineLevel="0" collapsed="false">
      <c r="B46" s="17" t="s">
        <v>33</v>
      </c>
      <c r="C46" s="9"/>
      <c r="D46" s="18" t="n">
        <f aca="false">D43+D44+D45</f>
        <v>-757.0283448</v>
      </c>
      <c r="E46" s="18" t="n">
        <f aca="false">E43+E44+E45</f>
        <v>-89.2800102</v>
      </c>
      <c r="F46" s="18" t="n">
        <f aca="false">F43+F44+F45</f>
        <v>-99.295906148</v>
      </c>
      <c r="G46" s="18" t="n">
        <f aca="false">G43+G44+G45</f>
        <v>-6.96356293090801</v>
      </c>
      <c r="H46" s="18" t="n">
        <f aca="false">H43+H44+H45</f>
        <v>25.1513233459956</v>
      </c>
      <c r="I46" s="18" t="n">
        <f aca="false">I43+I44+I45</f>
        <v>27.5104652761846</v>
      </c>
      <c r="J46" s="18" t="n">
        <f aca="false">J43+J44+J45</f>
        <v>61.8202592394977</v>
      </c>
      <c r="K46" s="18" t="n">
        <f aca="false">K43+K44+K45</f>
        <v>340.690547712826</v>
      </c>
      <c r="L46" s="18" t="n">
        <f aca="false">L43+L44+L45</f>
        <v>44.7671023902907</v>
      </c>
      <c r="M46" s="18" t="n">
        <f aca="false">M43+M44+M45</f>
        <v>28.3790287931934</v>
      </c>
      <c r="N46" s="18" t="n">
        <f aca="false">N43+N44+N45</f>
        <v>1512.44654630761</v>
      </c>
      <c r="O46" s="19" t="n">
        <f aca="false">IRR(D46:N46,0.08)</f>
        <v>0.0907348964029673</v>
      </c>
    </row>
    <row r="47" customFormat="false" ht="15" hidden="false" customHeight="false" outlineLevel="0" collapsed="false">
      <c r="B47" s="9" t="s">
        <v>34</v>
      </c>
      <c r="O47" s="20" t="n">
        <f aca="false">SUMIF(D46:N46,"&gt;0")/-SUMIF(D46:N46,"&lt;0")</f>
        <v>2.14238316839951</v>
      </c>
    </row>
    <row r="48" customFormat="false" ht="15" hidden="false" customHeight="false" outlineLevel="0" collapsed="false">
      <c r="B48" s="9" t="s">
        <v>35</v>
      </c>
      <c r="D48" s="21" t="n">
        <f aca="false">D43</f>
        <v>-427.95</v>
      </c>
      <c r="E48" s="21" t="n">
        <f aca="false">D48+E43</f>
        <v>-492.1659552</v>
      </c>
      <c r="F48" s="21" t="n">
        <f aca="false">E48+F43</f>
        <v>-568.503200256</v>
      </c>
      <c r="G48" s="21" t="n">
        <f aca="false">F48+G43</f>
        <v>-555.079206480196</v>
      </c>
      <c r="H48" s="21" t="n">
        <f aca="false">G48+H43</f>
        <v>-540.286547670573</v>
      </c>
      <c r="I48" s="21" t="n">
        <f aca="false">H48+I43</f>
        <v>-527.943227285458</v>
      </c>
      <c r="J48" s="21" t="n">
        <f aca="false">I48+J43</f>
        <v>-485.306255223088</v>
      </c>
      <c r="K48" s="21" t="n">
        <f aca="false">J48+K43</f>
        <v>-229.085811261524</v>
      </c>
      <c r="L48" s="21" t="n">
        <f aca="false">K48+L43</f>
        <v>-205.019782490901</v>
      </c>
      <c r="M48" s="21" t="n">
        <f aca="false">L48+M43</f>
        <v>-199.514201306467</v>
      </c>
      <c r="N48" s="21" t="n">
        <f aca="false">M48+N43</f>
        <v>529.554172463267</v>
      </c>
      <c r="P48" s="21" t="n">
        <f aca="false">-MIN(0,MIN(D48:N48))</f>
        <v>568.503200256</v>
      </c>
    </row>
    <row r="49" customFormat="false" ht="15" hidden="false" customHeight="false" outlineLevel="0" collapsed="false">
      <c r="B49" s="9" t="s">
        <v>36</v>
      </c>
      <c r="D49" s="21" t="n">
        <f aca="false">D44</f>
        <v>-132.6</v>
      </c>
      <c r="E49" s="21" t="n">
        <f aca="false">D49+E44</f>
        <v>-154.82904</v>
      </c>
      <c r="F49" s="21" t="n">
        <f aca="false">E49+F44</f>
        <v>-175.988744</v>
      </c>
      <c r="G49" s="21" t="n">
        <f aca="false">F49+G44</f>
        <v>-195.668564456</v>
      </c>
      <c r="H49" s="21" t="n">
        <f aca="false">G49+H44</f>
        <v>-185.75084092834</v>
      </c>
      <c r="I49" s="21" t="n">
        <f aca="false">H49+I44</f>
        <v>-172.233150576661</v>
      </c>
      <c r="J49" s="21" t="n">
        <f aca="false">I49+J44</f>
        <v>-155.970137050211</v>
      </c>
      <c r="K49" s="21" t="n">
        <f aca="false">J49+K44</f>
        <v>-137.738803278894</v>
      </c>
      <c r="L49" s="21" t="n">
        <f aca="false">K49+L44</f>
        <v>-118.336659266484</v>
      </c>
      <c r="M49" s="21" t="n">
        <f aca="false">L49+M44</f>
        <v>-98.2356361290326</v>
      </c>
      <c r="N49" s="21" t="n">
        <f aca="false">M49+N44</f>
        <v>261.646863285043</v>
      </c>
      <c r="P49" s="21" t="n">
        <f aca="false">-MIN(0,MIN(D49:N49))</f>
        <v>195.668564456</v>
      </c>
    </row>
    <row r="50" customFormat="false" ht="15" hidden="false" customHeight="false" outlineLevel="0" collapsed="false">
      <c r="B50" s="9" t="s">
        <v>37</v>
      </c>
      <c r="D50" s="21" t="n">
        <f aca="false">D45</f>
        <v>-196.4783448</v>
      </c>
      <c r="E50" s="21" t="n">
        <f aca="false">D50+E45</f>
        <v>-199.3133598</v>
      </c>
      <c r="F50" s="21" t="n">
        <f aca="false">E50+F45</f>
        <v>-201.112316892</v>
      </c>
      <c r="G50" s="21" t="n">
        <f aca="false">F50+G45</f>
        <v>-201.820053142712</v>
      </c>
      <c r="H50" s="21" t="n">
        <f aca="false">G50+H45</f>
        <v>-201.379112133999</v>
      </c>
      <c r="I50" s="21" t="n">
        <f aca="false">H50+I45</f>
        <v>-199.729657594609</v>
      </c>
      <c r="J50" s="21" t="n">
        <f aca="false">I50+J45</f>
        <v>-196.809383943931</v>
      </c>
      <c r="K50" s="21" t="n">
        <f aca="false">J50+K45</f>
        <v>-130.570613963985</v>
      </c>
      <c r="L50" s="21" t="n">
        <f aca="false">K50+L45</f>
        <v>-129.271684356728</v>
      </c>
      <c r="M50" s="21" t="n">
        <f aca="false">L50+M45</f>
        <v>-126.49925988542</v>
      </c>
      <c r="N50" s="21" t="n">
        <f aca="false">M50+N45</f>
        <v>296.996413238376</v>
      </c>
      <c r="P50" s="21" t="n">
        <f aca="false">-MIN(0,MIN(D50:N50))</f>
        <v>201.820053142712</v>
      </c>
    </row>
    <row r="51" customFormat="false" ht="15" hidden="false" customHeight="false" outlineLevel="0" collapsed="false">
      <c r="B51" s="9" t="s">
        <v>38</v>
      </c>
      <c r="D51" s="21" t="n">
        <f aca="false">D46</f>
        <v>-757.0283448</v>
      </c>
      <c r="E51" s="21" t="n">
        <f aca="false">D51+E46</f>
        <v>-846.308355</v>
      </c>
      <c r="F51" s="21" t="n">
        <f aca="false">E51+F46</f>
        <v>-945.604261148</v>
      </c>
      <c r="G51" s="21" t="n">
        <f aca="false">F51+G46</f>
        <v>-952.567824078908</v>
      </c>
      <c r="H51" s="21" t="n">
        <f aca="false">G51+H46</f>
        <v>-927.416500732912</v>
      </c>
      <c r="I51" s="21" t="n">
        <f aca="false">H51+I46</f>
        <v>-899.906035456728</v>
      </c>
      <c r="J51" s="21" t="n">
        <f aca="false">I51+J46</f>
        <v>-838.08577621723</v>
      </c>
      <c r="K51" s="21" t="n">
        <f aca="false">J51+K46</f>
        <v>-497.395228504403</v>
      </c>
      <c r="L51" s="21" t="n">
        <f aca="false">K51+L46</f>
        <v>-452.628126114113</v>
      </c>
      <c r="M51" s="21" t="n">
        <f aca="false">L51+M46</f>
        <v>-424.249097320919</v>
      </c>
      <c r="N51" s="21" t="n">
        <f aca="false">M51+N46</f>
        <v>1088.19744898669</v>
      </c>
      <c r="P51" s="21" t="n">
        <f aca="false">-MIN(0,MIN(D51:N51))</f>
        <v>952.567824078908</v>
      </c>
    </row>
    <row r="53" customFormat="false" ht="15" hidden="false" customHeight="false" outlineLevel="0" collapsed="false">
      <c r="B53" s="7" t="s">
        <v>45</v>
      </c>
      <c r="C53" s="8"/>
      <c r="D53" s="8"/>
      <c r="E53" s="8"/>
      <c r="F53" s="8"/>
      <c r="G53" s="8"/>
      <c r="H53" s="8"/>
      <c r="I53" s="8"/>
      <c r="J53" s="8"/>
      <c r="K53" s="8"/>
      <c r="L53" s="8"/>
      <c r="M53" s="8"/>
      <c r="N53" s="8"/>
      <c r="O53" s="8"/>
      <c r="P53" s="8"/>
    </row>
    <row r="54" customFormat="false" ht="15" hidden="false" customHeight="false" outlineLevel="0" collapsed="false">
      <c r="B54" s="13" t="s">
        <v>23</v>
      </c>
      <c r="C54" s="14" t="s">
        <v>24</v>
      </c>
      <c r="D54" s="14" t="n">
        <v>0</v>
      </c>
      <c r="E54" s="14" t="n">
        <v>1</v>
      </c>
      <c r="F54" s="14" t="n">
        <v>2</v>
      </c>
      <c r="G54" s="14" t="n">
        <v>3</v>
      </c>
      <c r="H54" s="14" t="n">
        <v>4</v>
      </c>
      <c r="I54" s="14" t="n">
        <v>5</v>
      </c>
      <c r="J54" s="14" t="n">
        <v>6</v>
      </c>
      <c r="K54" s="14" t="n">
        <v>7</v>
      </c>
      <c r="L54" s="14" t="n">
        <v>8</v>
      </c>
      <c r="M54" s="14" t="n">
        <v>9</v>
      </c>
      <c r="N54" s="14" t="n">
        <v>10</v>
      </c>
      <c r="O54" s="14" t="s">
        <v>25</v>
      </c>
      <c r="P54" s="14" t="s">
        <v>26</v>
      </c>
    </row>
    <row r="55" customFormat="false" ht="15" hidden="false" customHeight="false" outlineLevel="0" collapsed="false">
      <c r="B55" s="9" t="s">
        <v>27</v>
      </c>
      <c r="C55" s="15" t="s">
        <v>46</v>
      </c>
      <c r="D55" s="10" t="n">
        <v>-427.95</v>
      </c>
      <c r="E55" s="10" t="n">
        <v>-64.2159552</v>
      </c>
      <c r="F55" s="10" t="n">
        <v>-62.897245056</v>
      </c>
      <c r="G55" s="10" t="n">
        <v>40.4919245758044</v>
      </c>
      <c r="H55" s="10" t="n">
        <v>42.371596109622</v>
      </c>
      <c r="I55" s="10" t="n">
        <v>40.1214820604352</v>
      </c>
      <c r="J55" s="10" t="n">
        <v>41.5403695631955</v>
      </c>
      <c r="K55" s="10" t="n">
        <v>-285.892381943991</v>
      </c>
      <c r="L55" s="10" t="n">
        <v>61.9446430896931</v>
      </c>
      <c r="M55" s="10" t="n">
        <v>6.31576726980083</v>
      </c>
      <c r="N55" s="10" t="n">
        <v>463.568389338765</v>
      </c>
      <c r="O55" s="16" t="n">
        <f aca="false">IRR(D55:N55,0.08)</f>
        <v>-0.0318610076253425</v>
      </c>
    </row>
    <row r="56" customFormat="false" ht="15" hidden="false" customHeight="false" outlineLevel="0" collapsed="false">
      <c r="B56" s="9" t="s">
        <v>29</v>
      </c>
      <c r="C56" s="15" t="s">
        <v>30</v>
      </c>
      <c r="D56" s="10" t="n">
        <v>-132.6</v>
      </c>
      <c r="E56" s="10" t="n">
        <v>-22.22904</v>
      </c>
      <c r="F56" s="10" t="n">
        <v>-21.159704</v>
      </c>
      <c r="G56" s="10" t="n">
        <v>-19.679820456</v>
      </c>
      <c r="H56" s="10" t="n">
        <v>9.91772352766002</v>
      </c>
      <c r="I56" s="10" t="n">
        <v>13.517690351679</v>
      </c>
      <c r="J56" s="10" t="n">
        <v>16.2630135264497</v>
      </c>
      <c r="K56" s="10" t="n">
        <v>18.2313337713168</v>
      </c>
      <c r="L56" s="10" t="n">
        <v>19.4021440124104</v>
      </c>
      <c r="M56" s="10" t="n">
        <v>20.1010231374514</v>
      </c>
      <c r="N56" s="10" t="n">
        <v>359.882499414076</v>
      </c>
      <c r="O56" s="16" t="n">
        <f aca="false">IRR(D56:N56,0.08)</f>
        <v>0.103402258795326</v>
      </c>
    </row>
    <row r="57" customFormat="false" ht="15" hidden="false" customHeight="false" outlineLevel="0" collapsed="false">
      <c r="B57" s="9" t="s">
        <v>31</v>
      </c>
      <c r="C57" s="15" t="s">
        <v>32</v>
      </c>
      <c r="D57" s="10" t="n">
        <v>-196.4783448</v>
      </c>
      <c r="E57" s="10" t="n">
        <v>-2.835015</v>
      </c>
      <c r="F57" s="10" t="n">
        <v>-1.798957092</v>
      </c>
      <c r="G57" s="10" t="n">
        <v>-0.707736250712403</v>
      </c>
      <c r="H57" s="10" t="n">
        <v>0.440941008713558</v>
      </c>
      <c r="I57" s="10" t="n">
        <v>1.64945453938962</v>
      </c>
      <c r="J57" s="10" t="n">
        <v>2.92027365067816</v>
      </c>
      <c r="K57" s="10" t="n">
        <v>66.2387699799457</v>
      </c>
      <c r="L57" s="10" t="n">
        <v>1.29892960725784</v>
      </c>
      <c r="M57" s="10" t="n">
        <v>2.77242447130721</v>
      </c>
      <c r="N57" s="10" t="n">
        <v>423.495673123797</v>
      </c>
      <c r="O57" s="16" t="n">
        <f aca="false">IRR(D57:N57,0.08)</f>
        <v>0.100551860861986</v>
      </c>
    </row>
    <row r="58" customFormat="false" ht="15" hidden="false" customHeight="false" outlineLevel="0" collapsed="false">
      <c r="B58" s="17" t="s">
        <v>33</v>
      </c>
      <c r="C58" s="9"/>
      <c r="D58" s="18" t="n">
        <f aca="false">D55+D56+D57</f>
        <v>-757.0283448</v>
      </c>
      <c r="E58" s="18" t="n">
        <f aca="false">E55+E56+E57</f>
        <v>-89.2800102</v>
      </c>
      <c r="F58" s="18" t="n">
        <f aca="false">F55+F56+F57</f>
        <v>-85.855906148</v>
      </c>
      <c r="G58" s="18" t="n">
        <f aca="false">G55+G56+G57</f>
        <v>20.104367869092</v>
      </c>
      <c r="H58" s="18" t="n">
        <f aca="false">H55+H56+H57</f>
        <v>52.7302606459956</v>
      </c>
      <c r="I58" s="18" t="n">
        <f aca="false">I55+I56+I57</f>
        <v>55.2886269515039</v>
      </c>
      <c r="J58" s="18" t="n">
        <f aca="false">J55+J56+J57</f>
        <v>60.7236567403233</v>
      </c>
      <c r="K58" s="18" t="n">
        <f aca="false">K55+K56+K57</f>
        <v>-201.422278192728</v>
      </c>
      <c r="L58" s="18" t="n">
        <f aca="false">L55+L56+L57</f>
        <v>82.6457167093614</v>
      </c>
      <c r="M58" s="18" t="n">
        <f aca="false">M55+M56+M57</f>
        <v>29.1892148785595</v>
      </c>
      <c r="N58" s="18" t="n">
        <f aca="false">N55+N56+N57</f>
        <v>1246.94656187664</v>
      </c>
      <c r="O58" s="19" t="n">
        <f aca="false">IRR(D58:N58,0.08)</f>
        <v>0.0405324509856274</v>
      </c>
    </row>
    <row r="59" customFormat="false" ht="15" hidden="false" customHeight="false" outlineLevel="0" collapsed="false">
      <c r="B59" s="9" t="s">
        <v>34</v>
      </c>
      <c r="O59" s="20" t="n">
        <f aca="false">SUMIF(D58:N58,"&gt;0")/-SUMIF(D58:N58,"&lt;0")</f>
        <v>1.36524945556565</v>
      </c>
    </row>
    <row r="60" customFormat="false" ht="15" hidden="false" customHeight="false" outlineLevel="0" collapsed="false">
      <c r="B60" s="9" t="s">
        <v>35</v>
      </c>
      <c r="D60" s="21" t="n">
        <f aca="false">D55</f>
        <v>-427.95</v>
      </c>
      <c r="E60" s="21" t="n">
        <f aca="false">D60+E55</f>
        <v>-492.1659552</v>
      </c>
      <c r="F60" s="21" t="n">
        <f aca="false">E60+F55</f>
        <v>-555.063200256</v>
      </c>
      <c r="G60" s="21" t="n">
        <f aca="false">F60+G55</f>
        <v>-514.571275680195</v>
      </c>
      <c r="H60" s="21" t="n">
        <f aca="false">G60+H55</f>
        <v>-472.199679570573</v>
      </c>
      <c r="I60" s="21" t="n">
        <f aca="false">H60+I55</f>
        <v>-432.078197510138</v>
      </c>
      <c r="J60" s="21" t="n">
        <f aca="false">I60+J55</f>
        <v>-390.537827946943</v>
      </c>
      <c r="K60" s="21" t="n">
        <f aca="false">J60+K55</f>
        <v>-676.430209890934</v>
      </c>
      <c r="L60" s="21" t="n">
        <f aca="false">K60+L55</f>
        <v>-614.485566801241</v>
      </c>
      <c r="M60" s="21" t="n">
        <f aca="false">L60+M55</f>
        <v>-608.16979953144</v>
      </c>
      <c r="N60" s="21" t="n">
        <f aca="false">M60+N55</f>
        <v>-144.601410192674</v>
      </c>
      <c r="P60" s="21" t="n">
        <f aca="false">-MIN(0,MIN(D60:N60))</f>
        <v>676.430209890934</v>
      </c>
    </row>
    <row r="61" customFormat="false" ht="15" hidden="false" customHeight="false" outlineLevel="0" collapsed="false">
      <c r="B61" s="9" t="s">
        <v>36</v>
      </c>
      <c r="D61" s="21" t="n">
        <f aca="false">D56</f>
        <v>-132.6</v>
      </c>
      <c r="E61" s="21" t="n">
        <f aca="false">D61+E56</f>
        <v>-154.82904</v>
      </c>
      <c r="F61" s="21" t="n">
        <f aca="false">E61+F56</f>
        <v>-175.988744</v>
      </c>
      <c r="G61" s="21" t="n">
        <f aca="false">F61+G56</f>
        <v>-195.668564456</v>
      </c>
      <c r="H61" s="21" t="n">
        <f aca="false">G61+H56</f>
        <v>-185.75084092834</v>
      </c>
      <c r="I61" s="21" t="n">
        <f aca="false">H61+I56</f>
        <v>-172.233150576661</v>
      </c>
      <c r="J61" s="21" t="n">
        <f aca="false">I61+J56</f>
        <v>-155.970137050211</v>
      </c>
      <c r="K61" s="21" t="n">
        <f aca="false">J61+K56</f>
        <v>-137.738803278894</v>
      </c>
      <c r="L61" s="21" t="n">
        <f aca="false">K61+L56</f>
        <v>-118.336659266484</v>
      </c>
      <c r="M61" s="21" t="n">
        <f aca="false">L61+M56</f>
        <v>-98.2356361290326</v>
      </c>
      <c r="N61" s="21" t="n">
        <f aca="false">M61+N56</f>
        <v>261.646863285043</v>
      </c>
      <c r="P61" s="21" t="n">
        <f aca="false">-MIN(0,MIN(D61:N61))</f>
        <v>195.668564456</v>
      </c>
    </row>
    <row r="62" customFormat="false" ht="15" hidden="false" customHeight="false" outlineLevel="0" collapsed="false">
      <c r="B62" s="9" t="s">
        <v>37</v>
      </c>
      <c r="D62" s="21" t="n">
        <f aca="false">D57</f>
        <v>-196.4783448</v>
      </c>
      <c r="E62" s="21" t="n">
        <f aca="false">D62+E57</f>
        <v>-199.3133598</v>
      </c>
      <c r="F62" s="21" t="n">
        <f aca="false">E62+F57</f>
        <v>-201.112316892</v>
      </c>
      <c r="G62" s="21" t="n">
        <f aca="false">F62+G57</f>
        <v>-201.820053142712</v>
      </c>
      <c r="H62" s="21" t="n">
        <f aca="false">G62+H57</f>
        <v>-201.379112133999</v>
      </c>
      <c r="I62" s="21" t="n">
        <f aca="false">H62+I57</f>
        <v>-199.729657594609</v>
      </c>
      <c r="J62" s="21" t="n">
        <f aca="false">I62+J57</f>
        <v>-196.809383943931</v>
      </c>
      <c r="K62" s="21" t="n">
        <f aca="false">J62+K57</f>
        <v>-130.570613963985</v>
      </c>
      <c r="L62" s="21" t="n">
        <f aca="false">K62+L57</f>
        <v>-129.271684356728</v>
      </c>
      <c r="M62" s="21" t="n">
        <f aca="false">L62+M57</f>
        <v>-126.49925988542</v>
      </c>
      <c r="N62" s="21" t="n">
        <f aca="false">M62+N57</f>
        <v>296.996413238376</v>
      </c>
      <c r="P62" s="21" t="n">
        <f aca="false">-MIN(0,MIN(D62:N62))</f>
        <v>201.820053142712</v>
      </c>
    </row>
    <row r="63" customFormat="false" ht="15" hidden="false" customHeight="false" outlineLevel="0" collapsed="false">
      <c r="B63" s="9" t="s">
        <v>38</v>
      </c>
      <c r="D63" s="21" t="n">
        <f aca="false">D58</f>
        <v>-757.0283448</v>
      </c>
      <c r="E63" s="21" t="n">
        <f aca="false">D63+E58</f>
        <v>-846.308355</v>
      </c>
      <c r="F63" s="21" t="n">
        <f aca="false">E63+F58</f>
        <v>-932.164261148</v>
      </c>
      <c r="G63" s="21" t="n">
        <f aca="false">F63+G58</f>
        <v>-912.059893278908</v>
      </c>
      <c r="H63" s="21" t="n">
        <f aca="false">G63+H58</f>
        <v>-859.329632632912</v>
      </c>
      <c r="I63" s="21" t="n">
        <f aca="false">H63+I58</f>
        <v>-804.041005681408</v>
      </c>
      <c r="J63" s="21" t="n">
        <f aca="false">I63+J58</f>
        <v>-743.317348941085</v>
      </c>
      <c r="K63" s="21" t="n">
        <f aca="false">J63+K58</f>
        <v>-944.739627133813</v>
      </c>
      <c r="L63" s="21" t="n">
        <f aca="false">K63+L58</f>
        <v>-862.093910424452</v>
      </c>
      <c r="M63" s="21" t="n">
        <f aca="false">L63+M58</f>
        <v>-832.904695545893</v>
      </c>
      <c r="N63" s="21" t="n">
        <f aca="false">M63+N58</f>
        <v>414.041866330746</v>
      </c>
      <c r="P63" s="21" t="n">
        <f aca="false">-MIN(0,MIN(D63:N63))</f>
        <v>944.739627133813</v>
      </c>
    </row>
    <row r="65" customFormat="false" ht="15" hidden="false" customHeight="false" outlineLevel="0" collapsed="false">
      <c r="B65" s="7" t="s">
        <v>47</v>
      </c>
      <c r="C65" s="8"/>
      <c r="D65" s="8"/>
      <c r="E65" s="8"/>
      <c r="F65" s="8"/>
      <c r="G65" s="8"/>
      <c r="H65" s="8"/>
      <c r="I65" s="8"/>
      <c r="J65" s="8"/>
      <c r="K65" s="8"/>
      <c r="L65" s="8"/>
      <c r="M65" s="8"/>
      <c r="N65" s="8"/>
      <c r="O65" s="8"/>
      <c r="P65" s="8"/>
    </row>
    <row r="66" customFormat="false" ht="15" hidden="false" customHeight="false" outlineLevel="0" collapsed="false">
      <c r="B66" s="13" t="s">
        <v>23</v>
      </c>
      <c r="C66" s="14" t="s">
        <v>24</v>
      </c>
      <c r="D66" s="14" t="n">
        <v>0</v>
      </c>
      <c r="E66" s="14" t="n">
        <v>1</v>
      </c>
      <c r="F66" s="14" t="n">
        <v>2</v>
      </c>
      <c r="G66" s="14" t="n">
        <v>3</v>
      </c>
      <c r="H66" s="14" t="n">
        <v>4</v>
      </c>
      <c r="I66" s="14" t="n">
        <v>5</v>
      </c>
      <c r="J66" s="14" t="n">
        <v>6</v>
      </c>
      <c r="K66" s="14" t="n">
        <v>7</v>
      </c>
      <c r="L66" s="14" t="n">
        <v>8</v>
      </c>
      <c r="M66" s="14" t="n">
        <v>9</v>
      </c>
      <c r="N66" s="14" t="n">
        <v>10</v>
      </c>
      <c r="O66" s="14" t="s">
        <v>25</v>
      </c>
      <c r="P66" s="14" t="s">
        <v>26</v>
      </c>
    </row>
    <row r="67" customFormat="false" ht="15" hidden="false" customHeight="false" outlineLevel="0" collapsed="false">
      <c r="B67" s="9" t="s">
        <v>27</v>
      </c>
      <c r="C67" s="15" t="s">
        <v>48</v>
      </c>
      <c r="D67" s="10" t="n">
        <v>-427.95</v>
      </c>
      <c r="E67" s="10" t="n">
        <v>-64.2159552</v>
      </c>
      <c r="F67" s="10" t="n">
        <v>-62.897245056</v>
      </c>
      <c r="G67" s="10" t="n">
        <v>40.4919245758044</v>
      </c>
      <c r="H67" s="10" t="n">
        <v>42.371596109622</v>
      </c>
      <c r="I67" s="10" t="n">
        <v>42.4027236491159</v>
      </c>
      <c r="J67" s="10" t="n">
        <v>43.8275601916498</v>
      </c>
      <c r="K67" s="10" t="n">
        <v>265.967711111133</v>
      </c>
      <c r="L67" s="10" t="n">
        <v>24.5224820397394</v>
      </c>
      <c r="M67" s="10" t="n">
        <v>5.98680821134574</v>
      </c>
      <c r="N67" s="10" t="n">
        <v>598.979126116587</v>
      </c>
      <c r="O67" s="16" t="n">
        <f aca="false">IRR(D67:N67,0.08)</f>
        <v>0.0869864270326339</v>
      </c>
    </row>
    <row r="68" customFormat="false" ht="15" hidden="false" customHeight="false" outlineLevel="0" collapsed="false">
      <c r="B68" s="9" t="s">
        <v>29</v>
      </c>
      <c r="C68" s="15" t="s">
        <v>49</v>
      </c>
      <c r="D68" s="10" t="n">
        <v>-132.6</v>
      </c>
      <c r="E68" s="10" t="n">
        <v>-22.22904</v>
      </c>
      <c r="F68" s="10" t="n">
        <v>-21.159704</v>
      </c>
      <c r="G68" s="10" t="n">
        <v>-19.679820456</v>
      </c>
      <c r="H68" s="10" t="n">
        <v>9.91772352766002</v>
      </c>
      <c r="I68" s="10" t="n">
        <v>13.517690351679</v>
      </c>
      <c r="J68" s="10" t="n">
        <v>16.2630135264497</v>
      </c>
      <c r="K68" s="10" t="n">
        <v>18.2313337713168</v>
      </c>
      <c r="L68" s="10" t="n">
        <v>19.4021440124104</v>
      </c>
      <c r="M68" s="10" t="n">
        <v>20.1010231374514</v>
      </c>
      <c r="N68" s="10" t="n">
        <v>311.373730966058</v>
      </c>
      <c r="O68" s="16" t="n">
        <f aca="false">IRR(D68:N68,0.08)</f>
        <v>0.090001410459097</v>
      </c>
    </row>
    <row r="69" customFormat="false" ht="15" hidden="false" customHeight="false" outlineLevel="0" collapsed="false">
      <c r="B69" s="9" t="s">
        <v>31</v>
      </c>
      <c r="C69" s="15" t="s">
        <v>50</v>
      </c>
      <c r="D69" s="10" t="n">
        <v>-196.4783448</v>
      </c>
      <c r="E69" s="10" t="n">
        <v>-2.835015</v>
      </c>
      <c r="F69" s="10" t="n">
        <v>-1.798957092</v>
      </c>
      <c r="G69" s="10" t="n">
        <v>-0.707736250712403</v>
      </c>
      <c r="H69" s="10" t="n">
        <v>0.440941008713558</v>
      </c>
      <c r="I69" s="10" t="n">
        <v>1.64945453938962</v>
      </c>
      <c r="J69" s="10" t="n">
        <v>2.92027365067816</v>
      </c>
      <c r="K69" s="10" t="n">
        <v>66.2387699799457</v>
      </c>
      <c r="L69" s="10" t="n">
        <v>1.29892960725784</v>
      </c>
      <c r="M69" s="10" t="n">
        <v>2.77242447130721</v>
      </c>
      <c r="N69" s="10" t="n">
        <v>368.752995452347</v>
      </c>
      <c r="O69" s="16" t="n">
        <f aca="false">IRR(D69:N69,0.08)</f>
        <v>0.0876047742759759</v>
      </c>
    </row>
    <row r="70" customFormat="false" ht="15" hidden="false" customHeight="false" outlineLevel="0" collapsed="false">
      <c r="B70" s="17" t="s">
        <v>33</v>
      </c>
      <c r="C70" s="9"/>
      <c r="D70" s="18" t="n">
        <f aca="false">D67+D68+D69</f>
        <v>-757.0283448</v>
      </c>
      <c r="E70" s="18" t="n">
        <f aca="false">E67+E68+E69</f>
        <v>-89.2800102</v>
      </c>
      <c r="F70" s="18" t="n">
        <f aca="false">F67+F68+F69</f>
        <v>-85.855906148</v>
      </c>
      <c r="G70" s="18" t="n">
        <f aca="false">G67+G68+G69</f>
        <v>20.104367869092</v>
      </c>
      <c r="H70" s="18" t="n">
        <f aca="false">H67+H68+H69</f>
        <v>52.7302606459956</v>
      </c>
      <c r="I70" s="18" t="n">
        <f aca="false">I67+I68+I69</f>
        <v>57.5698685401846</v>
      </c>
      <c r="J70" s="18" t="n">
        <f aca="false">J67+J68+J69</f>
        <v>63.0108473687777</v>
      </c>
      <c r="K70" s="18" t="n">
        <f aca="false">K67+K68+K69</f>
        <v>350.437814862396</v>
      </c>
      <c r="L70" s="18" t="n">
        <f aca="false">L67+L68+L69</f>
        <v>45.2235556594076</v>
      </c>
      <c r="M70" s="18" t="n">
        <f aca="false">M67+M68+M69</f>
        <v>28.8602558201044</v>
      </c>
      <c r="N70" s="18" t="n">
        <f aca="false">N67+N68+N69</f>
        <v>1279.10585253499</v>
      </c>
      <c r="O70" s="19" t="n">
        <f aca="false">IRR(D70:N70,0.08)</f>
        <v>0.0877727433799723</v>
      </c>
    </row>
    <row r="71" customFormat="false" ht="15" hidden="false" customHeight="false" outlineLevel="0" collapsed="false">
      <c r="B71" s="9" t="s">
        <v>34</v>
      </c>
      <c r="O71" s="20" t="n">
        <f aca="false">SUMIF(D70:N70,"&gt;0")/-SUMIF(D70:N70,"&lt;0")</f>
        <v>2.03509499598779</v>
      </c>
    </row>
    <row r="72" customFormat="false" ht="15" hidden="false" customHeight="false" outlineLevel="0" collapsed="false">
      <c r="B72" s="9" t="s">
        <v>35</v>
      </c>
      <c r="D72" s="21" t="n">
        <f aca="false">D67</f>
        <v>-427.95</v>
      </c>
      <c r="E72" s="21" t="n">
        <f aca="false">D72+E67</f>
        <v>-492.1659552</v>
      </c>
      <c r="F72" s="21" t="n">
        <f aca="false">E72+F67</f>
        <v>-555.063200256</v>
      </c>
      <c r="G72" s="21" t="n">
        <f aca="false">F72+G67</f>
        <v>-514.571275680195</v>
      </c>
      <c r="H72" s="21" t="n">
        <f aca="false">G72+H67</f>
        <v>-472.199679570573</v>
      </c>
      <c r="I72" s="21" t="n">
        <f aca="false">H72+I67</f>
        <v>-429.796955921458</v>
      </c>
      <c r="J72" s="21" t="n">
        <f aca="false">I72+J67</f>
        <v>-385.969395729808</v>
      </c>
      <c r="K72" s="21" t="n">
        <f aca="false">J72+K67</f>
        <v>-120.001684618674</v>
      </c>
      <c r="L72" s="21" t="n">
        <f aca="false">K72+L67</f>
        <v>-95.479202578935</v>
      </c>
      <c r="M72" s="21" t="n">
        <f aca="false">L72+M67</f>
        <v>-89.4923943675892</v>
      </c>
      <c r="N72" s="21" t="n">
        <f aca="false">M72+N67</f>
        <v>509.486731748998</v>
      </c>
      <c r="P72" s="21" t="n">
        <f aca="false">-MIN(0,MIN(D72:N72))</f>
        <v>555.063200256</v>
      </c>
    </row>
    <row r="73" customFormat="false" ht="15" hidden="false" customHeight="false" outlineLevel="0" collapsed="false">
      <c r="B73" s="9" t="s">
        <v>36</v>
      </c>
      <c r="D73" s="21" t="n">
        <f aca="false">D68</f>
        <v>-132.6</v>
      </c>
      <c r="E73" s="21" t="n">
        <f aca="false">D73+E68</f>
        <v>-154.82904</v>
      </c>
      <c r="F73" s="21" t="n">
        <f aca="false">E73+F68</f>
        <v>-175.988744</v>
      </c>
      <c r="G73" s="21" t="n">
        <f aca="false">F73+G68</f>
        <v>-195.668564456</v>
      </c>
      <c r="H73" s="21" t="n">
        <f aca="false">G73+H68</f>
        <v>-185.75084092834</v>
      </c>
      <c r="I73" s="21" t="n">
        <f aca="false">H73+I68</f>
        <v>-172.233150576661</v>
      </c>
      <c r="J73" s="21" t="n">
        <f aca="false">I73+J68</f>
        <v>-155.970137050211</v>
      </c>
      <c r="K73" s="21" t="n">
        <f aca="false">J73+K68</f>
        <v>-137.738803278894</v>
      </c>
      <c r="L73" s="21" t="n">
        <f aca="false">K73+L68</f>
        <v>-118.336659266484</v>
      </c>
      <c r="M73" s="21" t="n">
        <f aca="false">L73+M68</f>
        <v>-98.2356361290326</v>
      </c>
      <c r="N73" s="21" t="n">
        <f aca="false">M73+N68</f>
        <v>213.138094837025</v>
      </c>
      <c r="P73" s="21" t="n">
        <f aca="false">-MIN(0,MIN(D73:N73))</f>
        <v>195.668564456</v>
      </c>
    </row>
    <row r="74" customFormat="false" ht="15" hidden="false" customHeight="false" outlineLevel="0" collapsed="false">
      <c r="B74" s="9" t="s">
        <v>37</v>
      </c>
      <c r="D74" s="21" t="n">
        <f aca="false">D69</f>
        <v>-196.4783448</v>
      </c>
      <c r="E74" s="21" t="n">
        <f aca="false">D74+E69</f>
        <v>-199.3133598</v>
      </c>
      <c r="F74" s="21" t="n">
        <f aca="false">E74+F69</f>
        <v>-201.112316892</v>
      </c>
      <c r="G74" s="21" t="n">
        <f aca="false">F74+G69</f>
        <v>-201.820053142712</v>
      </c>
      <c r="H74" s="21" t="n">
        <f aca="false">G74+H69</f>
        <v>-201.379112133999</v>
      </c>
      <c r="I74" s="21" t="n">
        <f aca="false">H74+I69</f>
        <v>-199.729657594609</v>
      </c>
      <c r="J74" s="21" t="n">
        <f aca="false">I74+J69</f>
        <v>-196.809383943931</v>
      </c>
      <c r="K74" s="21" t="n">
        <f aca="false">J74+K69</f>
        <v>-130.570613963985</v>
      </c>
      <c r="L74" s="21" t="n">
        <f aca="false">K74+L69</f>
        <v>-129.271684356728</v>
      </c>
      <c r="M74" s="21" t="n">
        <f aca="false">L74+M69</f>
        <v>-126.49925988542</v>
      </c>
      <c r="N74" s="21" t="n">
        <f aca="false">M74+N69</f>
        <v>242.253735566926</v>
      </c>
      <c r="P74" s="21" t="n">
        <f aca="false">-MIN(0,MIN(D74:N74))</f>
        <v>201.820053142712</v>
      </c>
    </row>
    <row r="75" customFormat="false" ht="15" hidden="false" customHeight="false" outlineLevel="0" collapsed="false">
      <c r="B75" s="9" t="s">
        <v>38</v>
      </c>
      <c r="D75" s="21" t="n">
        <f aca="false">D70</f>
        <v>-757.0283448</v>
      </c>
      <c r="E75" s="21" t="n">
        <f aca="false">D75+E70</f>
        <v>-846.308355</v>
      </c>
      <c r="F75" s="21" t="n">
        <f aca="false">E75+F70</f>
        <v>-932.164261148</v>
      </c>
      <c r="G75" s="21" t="n">
        <f aca="false">F75+G70</f>
        <v>-912.059893278908</v>
      </c>
      <c r="H75" s="21" t="n">
        <f aca="false">G75+H70</f>
        <v>-859.329632632912</v>
      </c>
      <c r="I75" s="21" t="n">
        <f aca="false">H75+I70</f>
        <v>-801.759764092728</v>
      </c>
      <c r="J75" s="21" t="n">
        <f aca="false">I75+J70</f>
        <v>-738.74891672395</v>
      </c>
      <c r="K75" s="21" t="n">
        <f aca="false">J75+K70</f>
        <v>-388.311101861554</v>
      </c>
      <c r="L75" s="21" t="n">
        <f aca="false">K75+L70</f>
        <v>-343.087546202147</v>
      </c>
      <c r="M75" s="21" t="n">
        <f aca="false">L75+M70</f>
        <v>-314.227290382042</v>
      </c>
      <c r="N75" s="21" t="n">
        <f aca="false">M75+N70</f>
        <v>964.878562152949</v>
      </c>
      <c r="P75" s="21" t="n">
        <f aca="false">-MIN(0,MIN(D75:N75))</f>
        <v>932.164261148</v>
      </c>
    </row>
    <row r="77" customFormat="false" ht="15" hidden="false" customHeight="false" outlineLevel="0" collapsed="false">
      <c r="B77" s="7" t="s">
        <v>51</v>
      </c>
      <c r="C77" s="8"/>
      <c r="D77" s="8"/>
      <c r="E77" s="8"/>
      <c r="F77" s="8"/>
      <c r="G77" s="8"/>
      <c r="H77" s="8"/>
      <c r="I77" s="8"/>
      <c r="J77" s="8"/>
      <c r="K77" s="8"/>
      <c r="L77" s="8"/>
      <c r="M77" s="8"/>
      <c r="N77" s="8"/>
      <c r="O77" s="8"/>
      <c r="P77" s="8"/>
    </row>
    <row r="78" customFormat="false" ht="15" hidden="false" customHeight="false" outlineLevel="0" collapsed="false">
      <c r="B78" s="13" t="s">
        <v>23</v>
      </c>
      <c r="C78" s="14" t="s">
        <v>24</v>
      </c>
      <c r="D78" s="14" t="n">
        <v>0</v>
      </c>
      <c r="E78" s="14" t="n">
        <v>1</v>
      </c>
      <c r="F78" s="14" t="n">
        <v>2</v>
      </c>
      <c r="G78" s="14" t="n">
        <v>3</v>
      </c>
      <c r="H78" s="14" t="n">
        <v>4</v>
      </c>
      <c r="I78" s="14" t="n">
        <v>5</v>
      </c>
      <c r="J78" s="14" t="n">
        <v>6</v>
      </c>
      <c r="K78" s="14" t="n">
        <v>7</v>
      </c>
      <c r="L78" s="14" t="n">
        <v>8</v>
      </c>
      <c r="M78" s="14" t="n">
        <v>9</v>
      </c>
      <c r="N78" s="14" t="n">
        <v>10</v>
      </c>
      <c r="O78" s="14" t="s">
        <v>25</v>
      </c>
      <c r="P78" s="14" t="s">
        <v>26</v>
      </c>
    </row>
    <row r="79" customFormat="false" ht="15" hidden="false" customHeight="false" outlineLevel="0" collapsed="false">
      <c r="B79" s="9" t="s">
        <v>27</v>
      </c>
      <c r="C79" s="15" t="s">
        <v>28</v>
      </c>
      <c r="D79" s="10" t="n">
        <v>-427.95</v>
      </c>
      <c r="E79" s="10" t="n">
        <v>-64.2159552</v>
      </c>
      <c r="F79" s="10" t="n">
        <v>-62.897245056</v>
      </c>
      <c r="G79" s="10" t="n">
        <v>40.4919245758044</v>
      </c>
      <c r="H79" s="10" t="n">
        <v>42.371596109622</v>
      </c>
      <c r="I79" s="10" t="n">
        <v>42.4027236491159</v>
      </c>
      <c r="J79" s="10" t="n">
        <v>43.8275601916498</v>
      </c>
      <c r="K79" s="10" t="n">
        <v>267.086277121296</v>
      </c>
      <c r="L79" s="10" t="n">
        <v>24.4199395962519</v>
      </c>
      <c r="M79" s="10" t="n">
        <v>5.88426576785821</v>
      </c>
      <c r="N79" s="10" t="n">
        <v>741.243327868953</v>
      </c>
      <c r="O79" s="16" t="n">
        <f aca="false">IRR(D79:N79,0.08)</f>
        <v>0.102311113960093</v>
      </c>
    </row>
    <row r="80" customFormat="false" ht="15" hidden="false" customHeight="false" outlineLevel="0" collapsed="false">
      <c r="B80" s="9" t="s">
        <v>29</v>
      </c>
      <c r="C80" s="15" t="s">
        <v>52</v>
      </c>
      <c r="D80" s="10" t="n">
        <v>-132.6</v>
      </c>
      <c r="E80" s="10" t="n">
        <v>-23.927232</v>
      </c>
      <c r="F80" s="10" t="n">
        <v>-23.4629632</v>
      </c>
      <c r="G80" s="10" t="n">
        <v>-22.6867353648</v>
      </c>
      <c r="H80" s="10" t="n">
        <v>5.73618200212801</v>
      </c>
      <c r="I80" s="10" t="n">
        <v>8.55486772424321</v>
      </c>
      <c r="J80" s="10" t="n">
        <v>10.6881161990343</v>
      </c>
      <c r="K80" s="10" t="n">
        <v>12.1979912397438</v>
      </c>
      <c r="L80" s="10" t="n">
        <v>13.0680370348662</v>
      </c>
      <c r="M80" s="10" t="n">
        <v>13.5586651121029</v>
      </c>
      <c r="N80" s="10" t="n">
        <v>256.03953448076</v>
      </c>
      <c r="O80" s="16" t="n">
        <f aca="false">IRR(D80:N80,0.08)</f>
        <v>0.0540075189436646</v>
      </c>
    </row>
    <row r="81" customFormat="false" ht="15" hidden="false" customHeight="false" outlineLevel="0" collapsed="false">
      <c r="B81" s="9" t="s">
        <v>31</v>
      </c>
      <c r="C81" s="15" t="s">
        <v>32</v>
      </c>
      <c r="D81" s="10" t="n">
        <v>-196.4783448</v>
      </c>
      <c r="E81" s="10" t="n">
        <v>-2.835015</v>
      </c>
      <c r="F81" s="10" t="n">
        <v>-1.798957092</v>
      </c>
      <c r="G81" s="10" t="n">
        <v>-0.707736250712403</v>
      </c>
      <c r="H81" s="10" t="n">
        <v>0.440941008713558</v>
      </c>
      <c r="I81" s="10" t="n">
        <v>1.64945453938962</v>
      </c>
      <c r="J81" s="10" t="n">
        <v>2.92027365067816</v>
      </c>
      <c r="K81" s="10" t="n">
        <v>66.2387699799457</v>
      </c>
      <c r="L81" s="10" t="n">
        <v>1.29892960725784</v>
      </c>
      <c r="M81" s="10" t="n">
        <v>2.77242447130721</v>
      </c>
      <c r="N81" s="10" t="n">
        <v>423.495673123797</v>
      </c>
      <c r="O81" s="16" t="n">
        <f aca="false">IRR(D81:N81,0.08)</f>
        <v>0.100551860861986</v>
      </c>
    </row>
    <row r="82" customFormat="false" ht="15" hidden="false" customHeight="false" outlineLevel="0" collapsed="false">
      <c r="B82" s="17" t="s">
        <v>33</v>
      </c>
      <c r="C82" s="9"/>
      <c r="D82" s="18" t="n">
        <f aca="false">D79+D80+D81</f>
        <v>-757.0283448</v>
      </c>
      <c r="E82" s="18" t="n">
        <f aca="false">E79+E80+E81</f>
        <v>-90.9782022</v>
      </c>
      <c r="F82" s="18" t="n">
        <f aca="false">F79+F80+F81</f>
        <v>-88.159165348</v>
      </c>
      <c r="G82" s="18" t="n">
        <f aca="false">G79+G80+G81</f>
        <v>17.097452960292</v>
      </c>
      <c r="H82" s="18" t="n">
        <f aca="false">H79+H80+H81</f>
        <v>48.5487191204636</v>
      </c>
      <c r="I82" s="18" t="n">
        <f aca="false">I79+I80+I81</f>
        <v>52.6070459127488</v>
      </c>
      <c r="J82" s="18" t="n">
        <f aca="false">J79+J80+J81</f>
        <v>57.4359500413622</v>
      </c>
      <c r="K82" s="18" t="n">
        <f aca="false">K79+K80+K81</f>
        <v>345.523038340985</v>
      </c>
      <c r="L82" s="18" t="n">
        <f aca="false">L79+L80+L81</f>
        <v>38.7869062383758</v>
      </c>
      <c r="M82" s="18" t="n">
        <f aca="false">M79+M80+M81</f>
        <v>22.2153553512684</v>
      </c>
      <c r="N82" s="18" t="n">
        <f aca="false">N79+N80+N81</f>
        <v>1420.77853547351</v>
      </c>
      <c r="O82" s="19" t="n">
        <f aca="false">IRR(D82:N82,0.08)</f>
        <v>0.0928262295164628</v>
      </c>
    </row>
    <row r="83" customFormat="false" ht="15" hidden="false" customHeight="false" outlineLevel="0" collapsed="false">
      <c r="B83" s="9" t="s">
        <v>34</v>
      </c>
      <c r="O83" s="20" t="n">
        <f aca="false">SUMIF(D82:N82,"&gt;0")/-SUMIF(D82:N82,"&lt;0")</f>
        <v>2.13957099370291</v>
      </c>
    </row>
    <row r="84" customFormat="false" ht="15" hidden="false" customHeight="false" outlineLevel="0" collapsed="false">
      <c r="B84" s="9" t="s">
        <v>35</v>
      </c>
      <c r="D84" s="21" t="n">
        <f aca="false">D79</f>
        <v>-427.95</v>
      </c>
      <c r="E84" s="21" t="n">
        <f aca="false">D84+E79</f>
        <v>-492.1659552</v>
      </c>
      <c r="F84" s="21" t="n">
        <f aca="false">E84+F79</f>
        <v>-555.063200256</v>
      </c>
      <c r="G84" s="21" t="n">
        <f aca="false">F84+G79</f>
        <v>-514.571275680195</v>
      </c>
      <c r="H84" s="21" t="n">
        <f aca="false">G84+H79</f>
        <v>-472.199679570573</v>
      </c>
      <c r="I84" s="21" t="n">
        <f aca="false">H84+I79</f>
        <v>-429.796955921458</v>
      </c>
      <c r="J84" s="21" t="n">
        <f aca="false">I84+J79</f>
        <v>-385.969395729808</v>
      </c>
      <c r="K84" s="21" t="n">
        <f aca="false">J84+K79</f>
        <v>-118.883118608512</v>
      </c>
      <c r="L84" s="21" t="n">
        <f aca="false">K84+L79</f>
        <v>-94.4631790122601</v>
      </c>
      <c r="M84" s="21" t="n">
        <f aca="false">L84+M79</f>
        <v>-88.5789132444019</v>
      </c>
      <c r="N84" s="21" t="n">
        <f aca="false">M84+N79</f>
        <v>652.664414624551</v>
      </c>
      <c r="P84" s="21" t="n">
        <f aca="false">-MIN(0,MIN(D84:N84))</f>
        <v>555.063200256</v>
      </c>
    </row>
    <row r="85" customFormat="false" ht="15" hidden="false" customHeight="false" outlineLevel="0" collapsed="false">
      <c r="B85" s="9" t="s">
        <v>36</v>
      </c>
      <c r="D85" s="21" t="n">
        <f aca="false">D80</f>
        <v>-132.6</v>
      </c>
      <c r="E85" s="21" t="n">
        <f aca="false">D85+E80</f>
        <v>-156.527232</v>
      </c>
      <c r="F85" s="21" t="n">
        <f aca="false">E85+F80</f>
        <v>-179.9901952</v>
      </c>
      <c r="G85" s="21" t="n">
        <f aca="false">F85+G80</f>
        <v>-202.6769305648</v>
      </c>
      <c r="H85" s="21" t="n">
        <f aca="false">G85+H80</f>
        <v>-196.940748562672</v>
      </c>
      <c r="I85" s="21" t="n">
        <f aca="false">H85+I80</f>
        <v>-188.385880838429</v>
      </c>
      <c r="J85" s="21" t="n">
        <f aca="false">I85+J80</f>
        <v>-177.697764639395</v>
      </c>
      <c r="K85" s="21" t="n">
        <f aca="false">J85+K80</f>
        <v>-165.499773399651</v>
      </c>
      <c r="L85" s="21" t="n">
        <f aca="false">K85+L80</f>
        <v>-152.431736364785</v>
      </c>
      <c r="M85" s="21" t="n">
        <f aca="false">L85+M80</f>
        <v>-138.873071252682</v>
      </c>
      <c r="N85" s="21" t="n">
        <f aca="false">M85+N80</f>
        <v>117.166463228079</v>
      </c>
      <c r="P85" s="21" t="n">
        <f aca="false">-MIN(0,MIN(D85:N85))</f>
        <v>202.6769305648</v>
      </c>
    </row>
    <row r="86" customFormat="false" ht="15" hidden="false" customHeight="false" outlineLevel="0" collapsed="false">
      <c r="B86" s="9" t="s">
        <v>37</v>
      </c>
      <c r="D86" s="21" t="n">
        <f aca="false">D81</f>
        <v>-196.4783448</v>
      </c>
      <c r="E86" s="21" t="n">
        <f aca="false">D86+E81</f>
        <v>-199.3133598</v>
      </c>
      <c r="F86" s="21" t="n">
        <f aca="false">E86+F81</f>
        <v>-201.112316892</v>
      </c>
      <c r="G86" s="21" t="n">
        <f aca="false">F86+G81</f>
        <v>-201.820053142712</v>
      </c>
      <c r="H86" s="21" t="n">
        <f aca="false">G86+H81</f>
        <v>-201.379112133999</v>
      </c>
      <c r="I86" s="21" t="n">
        <f aca="false">H86+I81</f>
        <v>-199.729657594609</v>
      </c>
      <c r="J86" s="21" t="n">
        <f aca="false">I86+J81</f>
        <v>-196.809383943931</v>
      </c>
      <c r="K86" s="21" t="n">
        <f aca="false">J86+K81</f>
        <v>-130.570613963985</v>
      </c>
      <c r="L86" s="21" t="n">
        <f aca="false">K86+L81</f>
        <v>-129.271684356728</v>
      </c>
      <c r="M86" s="21" t="n">
        <f aca="false">L86+M81</f>
        <v>-126.49925988542</v>
      </c>
      <c r="N86" s="21" t="n">
        <f aca="false">M86+N81</f>
        <v>296.996413238376</v>
      </c>
      <c r="P86" s="21" t="n">
        <f aca="false">-MIN(0,MIN(D86:N86))</f>
        <v>201.820053142712</v>
      </c>
    </row>
    <row r="87" customFormat="false" ht="15" hidden="false" customHeight="false" outlineLevel="0" collapsed="false">
      <c r="B87" s="9" t="s">
        <v>38</v>
      </c>
      <c r="D87" s="21" t="n">
        <f aca="false">D82</f>
        <v>-757.0283448</v>
      </c>
      <c r="E87" s="21" t="n">
        <f aca="false">D87+E82</f>
        <v>-848.006547</v>
      </c>
      <c r="F87" s="21" t="n">
        <f aca="false">E87+F82</f>
        <v>-936.165712348</v>
      </c>
      <c r="G87" s="21" t="n">
        <f aca="false">F87+G82</f>
        <v>-919.068259387708</v>
      </c>
      <c r="H87" s="21" t="n">
        <f aca="false">G87+H82</f>
        <v>-870.519540267244</v>
      </c>
      <c r="I87" s="21" t="n">
        <f aca="false">H87+I82</f>
        <v>-817.912494354495</v>
      </c>
      <c r="J87" s="21" t="n">
        <f aca="false">I87+J82</f>
        <v>-760.476544313133</v>
      </c>
      <c r="K87" s="21" t="n">
        <f aca="false">J87+K82</f>
        <v>-414.953505972148</v>
      </c>
      <c r="L87" s="21" t="n">
        <f aca="false">K87+L82</f>
        <v>-376.166599733772</v>
      </c>
      <c r="M87" s="21" t="n">
        <f aca="false">L87+M82</f>
        <v>-353.951244382504</v>
      </c>
      <c r="N87" s="21" t="n">
        <f aca="false">M87+N82</f>
        <v>1066.82729109101</v>
      </c>
      <c r="P87" s="21" t="n">
        <f aca="false">-MIN(0,MIN(D87:N87))</f>
        <v>936.165712348</v>
      </c>
    </row>
    <row r="89" customFormat="false" ht="15" hidden="false" customHeight="false" outlineLevel="0" collapsed="false">
      <c r="B89" s="7" t="s">
        <v>53</v>
      </c>
      <c r="C89" s="8"/>
      <c r="D89" s="8"/>
      <c r="E89" s="8"/>
      <c r="F89" s="8"/>
      <c r="G89" s="8"/>
      <c r="H89" s="8"/>
      <c r="I89" s="8"/>
      <c r="J89" s="8"/>
      <c r="K89" s="8"/>
      <c r="L89" s="8"/>
      <c r="M89" s="8"/>
      <c r="N89" s="8"/>
      <c r="O89" s="8"/>
      <c r="P89" s="8"/>
    </row>
    <row r="90" customFormat="false" ht="15" hidden="false" customHeight="false" outlineLevel="0" collapsed="false">
      <c r="B90" s="13" t="s">
        <v>23</v>
      </c>
      <c r="C90" s="14" t="s">
        <v>24</v>
      </c>
      <c r="D90" s="14" t="n">
        <v>0</v>
      </c>
      <c r="E90" s="14" t="n">
        <v>1</v>
      </c>
      <c r="F90" s="14" t="n">
        <v>2</v>
      </c>
      <c r="G90" s="14" t="n">
        <v>3</v>
      </c>
      <c r="H90" s="14" t="n">
        <v>4</v>
      </c>
      <c r="I90" s="14" t="n">
        <v>5</v>
      </c>
      <c r="J90" s="14" t="n">
        <v>6</v>
      </c>
      <c r="K90" s="14" t="n">
        <v>7</v>
      </c>
      <c r="L90" s="14" t="n">
        <v>8</v>
      </c>
      <c r="M90" s="14" t="n">
        <v>9</v>
      </c>
      <c r="N90" s="14" t="n">
        <v>10</v>
      </c>
      <c r="O90" s="14" t="s">
        <v>25</v>
      </c>
      <c r="P90" s="14" t="s">
        <v>26</v>
      </c>
    </row>
    <row r="91" customFormat="false" ht="15" hidden="false" customHeight="false" outlineLevel="0" collapsed="false">
      <c r="B91" s="9" t="s">
        <v>27</v>
      </c>
      <c r="C91" s="15" t="s">
        <v>28</v>
      </c>
      <c r="D91" s="10" t="n">
        <v>-427.95</v>
      </c>
      <c r="E91" s="10" t="n">
        <v>-64.2159552</v>
      </c>
      <c r="F91" s="10" t="n">
        <v>-62.897245056</v>
      </c>
      <c r="G91" s="10" t="n">
        <v>40.4919245758044</v>
      </c>
      <c r="H91" s="10" t="n">
        <v>42.371596109622</v>
      </c>
      <c r="I91" s="10" t="n">
        <v>42.4027236491159</v>
      </c>
      <c r="J91" s="10" t="n">
        <v>43.8275601916498</v>
      </c>
      <c r="K91" s="10" t="n">
        <v>267.086277121296</v>
      </c>
      <c r="L91" s="10" t="n">
        <v>24.4199395962519</v>
      </c>
      <c r="M91" s="10" t="n">
        <v>5.88426576785821</v>
      </c>
      <c r="N91" s="10" t="n">
        <v>741.243327868953</v>
      </c>
      <c r="O91" s="16" t="n">
        <f aca="false">IRR(D91:N91,0.08)</f>
        <v>0.102311113960093</v>
      </c>
    </row>
    <row r="92" customFormat="false" ht="15" hidden="false" customHeight="false" outlineLevel="0" collapsed="false">
      <c r="B92" s="9" t="s">
        <v>29</v>
      </c>
      <c r="C92" s="15" t="s">
        <v>30</v>
      </c>
      <c r="D92" s="10" t="n">
        <v>-132.6</v>
      </c>
      <c r="E92" s="10" t="n">
        <v>-22.22904</v>
      </c>
      <c r="F92" s="10" t="n">
        <v>-21.159704</v>
      </c>
      <c r="G92" s="10" t="n">
        <v>-19.679820456</v>
      </c>
      <c r="H92" s="10" t="n">
        <v>9.91772352766002</v>
      </c>
      <c r="I92" s="10" t="n">
        <v>13.517690351679</v>
      </c>
      <c r="J92" s="10" t="n">
        <v>16.2630135264497</v>
      </c>
      <c r="K92" s="10" t="n">
        <v>18.2313337713168</v>
      </c>
      <c r="L92" s="10" t="n">
        <v>19.4021440124104</v>
      </c>
      <c r="M92" s="10" t="n">
        <v>20.1010231374514</v>
      </c>
      <c r="N92" s="10" t="n">
        <v>359.882499414076</v>
      </c>
      <c r="O92" s="16" t="n">
        <f aca="false">IRR(D92:N92,0.08)</f>
        <v>0.103402258795326</v>
      </c>
    </row>
    <row r="93" customFormat="false" ht="15" hidden="false" customHeight="false" outlineLevel="0" collapsed="false">
      <c r="B93" s="9" t="s">
        <v>31</v>
      </c>
      <c r="C93" s="15" t="s">
        <v>54</v>
      </c>
      <c r="D93" s="10" t="n">
        <v>-196.4783448</v>
      </c>
      <c r="E93" s="10" t="n">
        <v>-2.835015</v>
      </c>
      <c r="F93" s="10" t="n">
        <v>-1.798957092</v>
      </c>
      <c r="G93" s="10" t="n">
        <v>-0.707736250712403</v>
      </c>
      <c r="H93" s="10" t="n">
        <v>0.0967320037135551</v>
      </c>
      <c r="I93" s="10" t="n">
        <v>0.589394066691114</v>
      </c>
      <c r="J93" s="10" t="n">
        <v>1.474158653263</v>
      </c>
      <c r="K93" s="10" t="n">
        <v>54.5451645194324</v>
      </c>
      <c r="L93" s="10" t="n">
        <v>0.466221031778401</v>
      </c>
      <c r="M93" s="10" t="n">
        <v>1.91009392875144</v>
      </c>
      <c r="N93" s="10" t="n">
        <v>400.584764304707</v>
      </c>
      <c r="O93" s="16" t="n">
        <f aca="false">IRR(D93:N93,0.08)</f>
        <v>0.0902018384598484</v>
      </c>
    </row>
    <row r="94" customFormat="false" ht="15" hidden="false" customHeight="false" outlineLevel="0" collapsed="false">
      <c r="B94" s="17" t="s">
        <v>33</v>
      </c>
      <c r="C94" s="9"/>
      <c r="D94" s="18" t="n">
        <f aca="false">D91+D92+D93</f>
        <v>-757.0283448</v>
      </c>
      <c r="E94" s="18" t="n">
        <f aca="false">E91+E92+E93</f>
        <v>-89.2800102</v>
      </c>
      <c r="F94" s="18" t="n">
        <f aca="false">F91+F92+F93</f>
        <v>-85.855906148</v>
      </c>
      <c r="G94" s="18" t="n">
        <f aca="false">G91+G92+G93</f>
        <v>20.104367869092</v>
      </c>
      <c r="H94" s="18" t="n">
        <f aca="false">H91+H92+H93</f>
        <v>52.3860516409956</v>
      </c>
      <c r="I94" s="18" t="n">
        <f aca="false">I91+I92+I93</f>
        <v>56.5098080674861</v>
      </c>
      <c r="J94" s="18" t="n">
        <f aca="false">J91+J92+J93</f>
        <v>61.5647323713625</v>
      </c>
      <c r="K94" s="18" t="n">
        <f aca="false">K91+K92+K93</f>
        <v>339.862775412045</v>
      </c>
      <c r="L94" s="18" t="n">
        <f aca="false">L91+L92+L93</f>
        <v>44.2883046404407</v>
      </c>
      <c r="M94" s="18" t="n">
        <f aca="false">M91+M92+M93</f>
        <v>27.8953828340611</v>
      </c>
      <c r="N94" s="18" t="n">
        <f aca="false">N91+N92+N93</f>
        <v>1501.71059158774</v>
      </c>
      <c r="O94" s="19" t="n">
        <f aca="false">IRR(D94:N94,0.08)</f>
        <v>0.0996325962398493</v>
      </c>
    </row>
    <row r="95" customFormat="false" ht="15" hidden="false" customHeight="false" outlineLevel="0" collapsed="false">
      <c r="B95" s="9" t="s">
        <v>34</v>
      </c>
      <c r="O95" s="20" t="n">
        <f aca="false">SUMIF(D94:N94,"&gt;0")/-SUMIF(D94:N94,"&lt;0")</f>
        <v>2.25745837094383</v>
      </c>
    </row>
    <row r="96" customFormat="false" ht="15" hidden="false" customHeight="false" outlineLevel="0" collapsed="false">
      <c r="B96" s="9" t="s">
        <v>35</v>
      </c>
      <c r="D96" s="21" t="n">
        <f aca="false">D91</f>
        <v>-427.95</v>
      </c>
      <c r="E96" s="21" t="n">
        <f aca="false">D96+E91</f>
        <v>-492.1659552</v>
      </c>
      <c r="F96" s="21" t="n">
        <f aca="false">E96+F91</f>
        <v>-555.063200256</v>
      </c>
      <c r="G96" s="21" t="n">
        <f aca="false">F96+G91</f>
        <v>-514.571275680195</v>
      </c>
      <c r="H96" s="21" t="n">
        <f aca="false">G96+H91</f>
        <v>-472.199679570573</v>
      </c>
      <c r="I96" s="21" t="n">
        <f aca="false">H96+I91</f>
        <v>-429.796955921458</v>
      </c>
      <c r="J96" s="21" t="n">
        <f aca="false">I96+J91</f>
        <v>-385.969395729808</v>
      </c>
      <c r="K96" s="21" t="n">
        <f aca="false">J96+K91</f>
        <v>-118.883118608512</v>
      </c>
      <c r="L96" s="21" t="n">
        <f aca="false">K96+L91</f>
        <v>-94.4631790122601</v>
      </c>
      <c r="M96" s="21" t="n">
        <f aca="false">L96+M91</f>
        <v>-88.5789132444019</v>
      </c>
      <c r="N96" s="21" t="n">
        <f aca="false">M96+N91</f>
        <v>652.664414624551</v>
      </c>
      <c r="P96" s="21" t="n">
        <f aca="false">-MIN(0,MIN(D96:N96))</f>
        <v>555.063200256</v>
      </c>
    </row>
    <row r="97" customFormat="false" ht="15" hidden="false" customHeight="false" outlineLevel="0" collapsed="false">
      <c r="B97" s="9" t="s">
        <v>36</v>
      </c>
      <c r="D97" s="21" t="n">
        <f aca="false">D92</f>
        <v>-132.6</v>
      </c>
      <c r="E97" s="21" t="n">
        <f aca="false">D97+E92</f>
        <v>-154.82904</v>
      </c>
      <c r="F97" s="21" t="n">
        <f aca="false">E97+F92</f>
        <v>-175.988744</v>
      </c>
      <c r="G97" s="21" t="n">
        <f aca="false">F97+G92</f>
        <v>-195.668564456</v>
      </c>
      <c r="H97" s="21" t="n">
        <f aca="false">G97+H92</f>
        <v>-185.75084092834</v>
      </c>
      <c r="I97" s="21" t="n">
        <f aca="false">H97+I92</f>
        <v>-172.233150576661</v>
      </c>
      <c r="J97" s="21" t="n">
        <f aca="false">I97+J92</f>
        <v>-155.970137050211</v>
      </c>
      <c r="K97" s="21" t="n">
        <f aca="false">J97+K92</f>
        <v>-137.738803278894</v>
      </c>
      <c r="L97" s="21" t="n">
        <f aca="false">K97+L92</f>
        <v>-118.336659266484</v>
      </c>
      <c r="M97" s="21" t="n">
        <f aca="false">L97+M92</f>
        <v>-98.2356361290326</v>
      </c>
      <c r="N97" s="21" t="n">
        <f aca="false">M97+N92</f>
        <v>261.646863285043</v>
      </c>
      <c r="P97" s="21" t="n">
        <f aca="false">-MIN(0,MIN(D97:N97))</f>
        <v>195.668564456</v>
      </c>
    </row>
    <row r="98" customFormat="false" ht="15" hidden="false" customHeight="false" outlineLevel="0" collapsed="false">
      <c r="B98" s="9" t="s">
        <v>37</v>
      </c>
      <c r="D98" s="21" t="n">
        <f aca="false">D93</f>
        <v>-196.4783448</v>
      </c>
      <c r="E98" s="21" t="n">
        <f aca="false">D98+E93</f>
        <v>-199.3133598</v>
      </c>
      <c r="F98" s="21" t="n">
        <f aca="false">E98+F93</f>
        <v>-201.112316892</v>
      </c>
      <c r="G98" s="21" t="n">
        <f aca="false">F98+G93</f>
        <v>-201.820053142712</v>
      </c>
      <c r="H98" s="21" t="n">
        <f aca="false">G98+H93</f>
        <v>-201.723321138999</v>
      </c>
      <c r="I98" s="21" t="n">
        <f aca="false">H98+I93</f>
        <v>-201.133927072308</v>
      </c>
      <c r="J98" s="21" t="n">
        <f aca="false">I98+J93</f>
        <v>-199.659768419045</v>
      </c>
      <c r="K98" s="21" t="n">
        <f aca="false">J98+K93</f>
        <v>-145.114603899612</v>
      </c>
      <c r="L98" s="21" t="n">
        <f aca="false">K98+L93</f>
        <v>-144.648382867834</v>
      </c>
      <c r="M98" s="21" t="n">
        <f aca="false">L98+M93</f>
        <v>-142.738288939082</v>
      </c>
      <c r="N98" s="21" t="n">
        <f aca="false">M98+N93</f>
        <v>257.846475365625</v>
      </c>
      <c r="P98" s="21" t="n">
        <f aca="false">-MIN(0,MIN(D98:N98))</f>
        <v>201.820053142712</v>
      </c>
    </row>
    <row r="99" customFormat="false" ht="15" hidden="false" customHeight="false" outlineLevel="0" collapsed="false">
      <c r="B99" s="9" t="s">
        <v>38</v>
      </c>
      <c r="D99" s="21" t="n">
        <f aca="false">D94</f>
        <v>-757.0283448</v>
      </c>
      <c r="E99" s="21" t="n">
        <f aca="false">D99+E94</f>
        <v>-846.308355</v>
      </c>
      <c r="F99" s="21" t="n">
        <f aca="false">E99+F94</f>
        <v>-932.164261148</v>
      </c>
      <c r="G99" s="21" t="n">
        <f aca="false">F99+G94</f>
        <v>-912.059893278908</v>
      </c>
      <c r="H99" s="21" t="n">
        <f aca="false">G99+H94</f>
        <v>-859.673841637912</v>
      </c>
      <c r="I99" s="21" t="n">
        <f aca="false">H99+I94</f>
        <v>-803.164033570426</v>
      </c>
      <c r="J99" s="21" t="n">
        <f aca="false">I99+J94</f>
        <v>-741.599301199064</v>
      </c>
      <c r="K99" s="21" t="n">
        <f aca="false">J99+K94</f>
        <v>-401.736525787019</v>
      </c>
      <c r="L99" s="21" t="n">
        <f aca="false">K99+L94</f>
        <v>-357.448221146578</v>
      </c>
      <c r="M99" s="21" t="n">
        <f aca="false">L99+M94</f>
        <v>-329.552838312517</v>
      </c>
      <c r="N99" s="21" t="n">
        <f aca="false">M99+N94</f>
        <v>1172.15775327522</v>
      </c>
      <c r="P99" s="21" t="n">
        <f aca="false">-MIN(0,MIN(D99:N99))</f>
        <v>932.164261148</v>
      </c>
    </row>
    <row r="101" customFormat="false" ht="15" hidden="false" customHeight="false" outlineLevel="0" collapsed="false">
      <c r="B101" s="7" t="s">
        <v>55</v>
      </c>
      <c r="C101" s="8"/>
      <c r="D101" s="8"/>
      <c r="E101" s="8"/>
      <c r="F101" s="8"/>
      <c r="G101" s="8"/>
      <c r="H101" s="8"/>
      <c r="I101" s="8"/>
      <c r="J101" s="8"/>
      <c r="K101" s="8"/>
      <c r="L101" s="8"/>
      <c r="M101" s="8"/>
      <c r="N101" s="8"/>
      <c r="O101" s="8"/>
      <c r="P101" s="8"/>
    </row>
    <row r="102" customFormat="false" ht="15" hidden="false" customHeight="false" outlineLevel="0" collapsed="false">
      <c r="B102" s="13" t="s">
        <v>23</v>
      </c>
      <c r="C102" s="14" t="s">
        <v>24</v>
      </c>
      <c r="D102" s="14" t="n">
        <v>0</v>
      </c>
      <c r="E102" s="14" t="n">
        <v>1</v>
      </c>
      <c r="F102" s="14" t="n">
        <v>2</v>
      </c>
      <c r="G102" s="14" t="n">
        <v>3</v>
      </c>
      <c r="H102" s="14" t="n">
        <v>4</v>
      </c>
      <c r="I102" s="14" t="n">
        <v>5</v>
      </c>
      <c r="J102" s="14" t="n">
        <v>6</v>
      </c>
      <c r="K102" s="14" t="n">
        <v>7</v>
      </c>
      <c r="L102" s="14" t="n">
        <v>8</v>
      </c>
      <c r="M102" s="14" t="n">
        <v>9</v>
      </c>
      <c r="N102" s="14" t="n">
        <v>10</v>
      </c>
      <c r="O102" s="14" t="s">
        <v>25</v>
      </c>
      <c r="P102" s="14" t="s">
        <v>26</v>
      </c>
    </row>
    <row r="103" customFormat="false" ht="15" hidden="false" customHeight="false" outlineLevel="0" collapsed="false">
      <c r="B103" s="9" t="s">
        <v>27</v>
      </c>
      <c r="C103" s="15" t="s">
        <v>56</v>
      </c>
      <c r="D103" s="10" t="n">
        <v>-427.95</v>
      </c>
      <c r="E103" s="10" t="n">
        <v>-64.2159552</v>
      </c>
      <c r="F103" s="10" t="n">
        <v>-62.897245056</v>
      </c>
      <c r="G103" s="10" t="n">
        <v>40.4919245758044</v>
      </c>
      <c r="H103" s="10" t="n">
        <v>42.371596109622</v>
      </c>
      <c r="I103" s="10" t="n">
        <v>33.988638529116</v>
      </c>
      <c r="J103" s="10" t="n">
        <v>35.2031229436498</v>
      </c>
      <c r="K103" s="10" t="n">
        <v>186.645643083166</v>
      </c>
      <c r="L103" s="10" t="n">
        <v>21.9227397864095</v>
      </c>
      <c r="M103" s="10" t="n">
        <v>3.1605397234239</v>
      </c>
      <c r="N103" s="10" t="n">
        <v>523.942598875252</v>
      </c>
      <c r="O103" s="16" t="n">
        <f aca="false">IRR(D103:N103,0.08)</f>
        <v>0.0613992881908023</v>
      </c>
    </row>
    <row r="104" customFormat="false" ht="15" hidden="false" customHeight="false" outlineLevel="0" collapsed="false">
      <c r="B104" s="9" t="s">
        <v>29</v>
      </c>
      <c r="C104" s="15" t="s">
        <v>57</v>
      </c>
      <c r="D104" s="10" t="n">
        <v>-132.6</v>
      </c>
      <c r="E104" s="10" t="n">
        <v>-23.927232</v>
      </c>
      <c r="F104" s="10" t="n">
        <v>-23.4629632</v>
      </c>
      <c r="G104" s="10" t="n">
        <v>-22.6867353648</v>
      </c>
      <c r="H104" s="10" t="n">
        <v>5.73618200212801</v>
      </c>
      <c r="I104" s="10" t="n">
        <v>8.55486772424321</v>
      </c>
      <c r="J104" s="10" t="n">
        <v>10.6881161990343</v>
      </c>
      <c r="K104" s="10" t="n">
        <v>12.1979912397438</v>
      </c>
      <c r="L104" s="10" t="n">
        <v>13.0680370348662</v>
      </c>
      <c r="M104" s="10" t="n">
        <v>13.5586651121029</v>
      </c>
      <c r="N104" s="10" t="n">
        <v>221.414506943949</v>
      </c>
      <c r="O104" s="16" t="n">
        <f aca="false">IRR(D104:N104,0.08)</f>
        <v>0.0405133734967608</v>
      </c>
    </row>
    <row r="105" customFormat="false" ht="15" hidden="false" customHeight="false" outlineLevel="0" collapsed="false">
      <c r="B105" s="9" t="s">
        <v>31</v>
      </c>
      <c r="C105" s="15" t="s">
        <v>50</v>
      </c>
      <c r="D105" s="10" t="n">
        <v>-196.4783448</v>
      </c>
      <c r="E105" s="10" t="n">
        <v>-2.835015</v>
      </c>
      <c r="F105" s="10" t="n">
        <v>-1.798957092</v>
      </c>
      <c r="G105" s="10" t="n">
        <v>-0.707736250712403</v>
      </c>
      <c r="H105" s="10" t="n">
        <v>0.440941008713558</v>
      </c>
      <c r="I105" s="10" t="n">
        <v>1.64945453938962</v>
      </c>
      <c r="J105" s="10" t="n">
        <v>2.92027365067816</v>
      </c>
      <c r="K105" s="10" t="n">
        <v>66.2387699799457</v>
      </c>
      <c r="L105" s="10" t="n">
        <v>1.29892960725784</v>
      </c>
      <c r="M105" s="10" t="n">
        <v>2.77242447130721</v>
      </c>
      <c r="N105" s="10" t="n">
        <v>368.752995452347</v>
      </c>
      <c r="O105" s="16" t="n">
        <f aca="false">IRR(D105:N105,0.08)</f>
        <v>0.0876047742759759</v>
      </c>
    </row>
    <row r="106" customFormat="false" ht="15" hidden="false" customHeight="false" outlineLevel="0" collapsed="false">
      <c r="B106" s="17" t="s">
        <v>33</v>
      </c>
      <c r="C106" s="9"/>
      <c r="D106" s="18" t="n">
        <f aca="false">D103+D104+D105</f>
        <v>-757.0283448</v>
      </c>
      <c r="E106" s="18" t="n">
        <f aca="false">E103+E104+E105</f>
        <v>-90.9782022</v>
      </c>
      <c r="F106" s="18" t="n">
        <f aca="false">F103+F104+F105</f>
        <v>-88.159165348</v>
      </c>
      <c r="G106" s="18" t="n">
        <f aca="false">G103+G104+G105</f>
        <v>17.097452960292</v>
      </c>
      <c r="H106" s="18" t="n">
        <f aca="false">H103+H104+H105</f>
        <v>48.5487191204636</v>
      </c>
      <c r="I106" s="18" t="n">
        <f aca="false">I103+I104+I105</f>
        <v>44.1929607927488</v>
      </c>
      <c r="J106" s="18" t="n">
        <f aca="false">J103+J104+J105</f>
        <v>48.8115127933622</v>
      </c>
      <c r="K106" s="18" t="n">
        <f aca="false">K103+K104+K105</f>
        <v>265.082404302855</v>
      </c>
      <c r="L106" s="18" t="n">
        <f aca="false">L103+L104+L105</f>
        <v>36.2897064285335</v>
      </c>
      <c r="M106" s="18" t="n">
        <f aca="false">M103+M104+M105</f>
        <v>19.491629306834</v>
      </c>
      <c r="N106" s="18" t="n">
        <f aca="false">N103+N104+N105</f>
        <v>1114.11010127155</v>
      </c>
      <c r="O106" s="19" t="n">
        <f aca="false">IRR(D106:N106,0.08)</f>
        <v>0.0642443798708817</v>
      </c>
    </row>
    <row r="107" customFormat="false" ht="15" hidden="false" customHeight="false" outlineLevel="0" collapsed="false">
      <c r="B107" s="9" t="s">
        <v>34</v>
      </c>
      <c r="O107" s="20" t="n">
        <f aca="false">SUMIF(D106:N106,"&gt;0")/-SUMIF(D106:N106,"&lt;0")</f>
        <v>1.70228888535093</v>
      </c>
    </row>
    <row r="108" customFormat="false" ht="15" hidden="false" customHeight="false" outlineLevel="0" collapsed="false">
      <c r="B108" s="9" t="s">
        <v>35</v>
      </c>
      <c r="D108" s="21" t="n">
        <f aca="false">D103</f>
        <v>-427.95</v>
      </c>
      <c r="E108" s="21" t="n">
        <f aca="false">D108+E103</f>
        <v>-492.1659552</v>
      </c>
      <c r="F108" s="21" t="n">
        <f aca="false">E108+F103</f>
        <v>-555.063200256</v>
      </c>
      <c r="G108" s="21" t="n">
        <f aca="false">F108+G103</f>
        <v>-514.571275680195</v>
      </c>
      <c r="H108" s="21" t="n">
        <f aca="false">G108+H103</f>
        <v>-472.199679570573</v>
      </c>
      <c r="I108" s="21" t="n">
        <f aca="false">H108+I103</f>
        <v>-438.211041041457</v>
      </c>
      <c r="J108" s="21" t="n">
        <f aca="false">I108+J103</f>
        <v>-403.007918097808</v>
      </c>
      <c r="K108" s="21" t="n">
        <f aca="false">J108+K103</f>
        <v>-216.362275014642</v>
      </c>
      <c r="L108" s="21" t="n">
        <f aca="false">K108+L103</f>
        <v>-194.439535228232</v>
      </c>
      <c r="M108" s="21" t="n">
        <f aca="false">L108+M103</f>
        <v>-191.278995504808</v>
      </c>
      <c r="N108" s="21" t="n">
        <f aca="false">M108+N103</f>
        <v>332.663603370444</v>
      </c>
      <c r="P108" s="21" t="n">
        <f aca="false">-MIN(0,MIN(D108:N108))</f>
        <v>555.063200256</v>
      </c>
    </row>
    <row r="109" customFormat="false" ht="15" hidden="false" customHeight="false" outlineLevel="0" collapsed="false">
      <c r="B109" s="9" t="s">
        <v>36</v>
      </c>
      <c r="D109" s="21" t="n">
        <f aca="false">D104</f>
        <v>-132.6</v>
      </c>
      <c r="E109" s="21" t="n">
        <f aca="false">D109+E104</f>
        <v>-156.527232</v>
      </c>
      <c r="F109" s="21" t="n">
        <f aca="false">E109+F104</f>
        <v>-179.9901952</v>
      </c>
      <c r="G109" s="21" t="n">
        <f aca="false">F109+G104</f>
        <v>-202.6769305648</v>
      </c>
      <c r="H109" s="21" t="n">
        <f aca="false">G109+H104</f>
        <v>-196.940748562672</v>
      </c>
      <c r="I109" s="21" t="n">
        <f aca="false">H109+I104</f>
        <v>-188.385880838429</v>
      </c>
      <c r="J109" s="21" t="n">
        <f aca="false">I109+J104</f>
        <v>-177.697764639395</v>
      </c>
      <c r="K109" s="21" t="n">
        <f aca="false">J109+K104</f>
        <v>-165.499773399651</v>
      </c>
      <c r="L109" s="21" t="n">
        <f aca="false">K109+L104</f>
        <v>-152.431736364785</v>
      </c>
      <c r="M109" s="21" t="n">
        <f aca="false">L109+M104</f>
        <v>-138.873071252682</v>
      </c>
      <c r="N109" s="21" t="n">
        <f aca="false">M109+N104</f>
        <v>82.5414356912674</v>
      </c>
      <c r="P109" s="21" t="n">
        <f aca="false">-MIN(0,MIN(D109:N109))</f>
        <v>202.6769305648</v>
      </c>
    </row>
    <row r="110" customFormat="false" ht="15" hidden="false" customHeight="false" outlineLevel="0" collapsed="false">
      <c r="B110" s="9" t="s">
        <v>37</v>
      </c>
      <c r="D110" s="21" t="n">
        <f aca="false">D105</f>
        <v>-196.4783448</v>
      </c>
      <c r="E110" s="21" t="n">
        <f aca="false">D110+E105</f>
        <v>-199.3133598</v>
      </c>
      <c r="F110" s="21" t="n">
        <f aca="false">E110+F105</f>
        <v>-201.112316892</v>
      </c>
      <c r="G110" s="21" t="n">
        <f aca="false">F110+G105</f>
        <v>-201.820053142712</v>
      </c>
      <c r="H110" s="21" t="n">
        <f aca="false">G110+H105</f>
        <v>-201.379112133999</v>
      </c>
      <c r="I110" s="21" t="n">
        <f aca="false">H110+I105</f>
        <v>-199.729657594609</v>
      </c>
      <c r="J110" s="21" t="n">
        <f aca="false">I110+J105</f>
        <v>-196.809383943931</v>
      </c>
      <c r="K110" s="21" t="n">
        <f aca="false">J110+K105</f>
        <v>-130.570613963985</v>
      </c>
      <c r="L110" s="21" t="n">
        <f aca="false">K110+L105</f>
        <v>-129.271684356728</v>
      </c>
      <c r="M110" s="21" t="n">
        <f aca="false">L110+M105</f>
        <v>-126.49925988542</v>
      </c>
      <c r="N110" s="21" t="n">
        <f aca="false">M110+N105</f>
        <v>242.253735566926</v>
      </c>
      <c r="P110" s="21" t="n">
        <f aca="false">-MIN(0,MIN(D110:N110))</f>
        <v>201.820053142712</v>
      </c>
    </row>
    <row r="111" customFormat="false" ht="15" hidden="false" customHeight="false" outlineLevel="0" collapsed="false">
      <c r="B111" s="9" t="s">
        <v>38</v>
      </c>
      <c r="D111" s="21" t="n">
        <f aca="false">D106</f>
        <v>-757.0283448</v>
      </c>
      <c r="E111" s="21" t="n">
        <f aca="false">D111+E106</f>
        <v>-848.006547</v>
      </c>
      <c r="F111" s="21" t="n">
        <f aca="false">E111+F106</f>
        <v>-936.165712348</v>
      </c>
      <c r="G111" s="21" t="n">
        <f aca="false">F111+G106</f>
        <v>-919.068259387708</v>
      </c>
      <c r="H111" s="21" t="n">
        <f aca="false">G111+H106</f>
        <v>-870.519540267244</v>
      </c>
      <c r="I111" s="21" t="n">
        <f aca="false">H111+I106</f>
        <v>-826.326579474495</v>
      </c>
      <c r="J111" s="21" t="n">
        <f aca="false">I111+J106</f>
        <v>-777.515066681133</v>
      </c>
      <c r="K111" s="21" t="n">
        <f aca="false">J111+K106</f>
        <v>-512.432662378278</v>
      </c>
      <c r="L111" s="21" t="n">
        <f aca="false">K111+L106</f>
        <v>-476.142955949744</v>
      </c>
      <c r="M111" s="21" t="n">
        <f aca="false">L111+M106</f>
        <v>-456.65132664291</v>
      </c>
      <c r="N111" s="21" t="n">
        <f aca="false">M111+N106</f>
        <v>657.458774628638</v>
      </c>
      <c r="P111" s="21" t="n">
        <f aca="false">-MIN(0,MIN(D111:N111))</f>
        <v>936.165712348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6" min="3" style="0" width="14"/>
    <col collapsed="false" customWidth="true" hidden="false" outlineLevel="0" max="7" min="7" style="0" width="16"/>
  </cols>
  <sheetData>
    <row r="1" customFormat="false" ht="6" hidden="false" customHeight="true" outlineLevel="0" collapsed="false"/>
    <row r="2" customFormat="false" ht="17.35" hidden="false" customHeight="false" outlineLevel="0" collapsed="false">
      <c r="B2" s="5" t="s">
        <v>58</v>
      </c>
    </row>
    <row r="3" customFormat="false" ht="15" hidden="false" customHeight="false" outlineLevel="0" collapsed="false">
      <c r="B3" s="6" t="s">
        <v>59</v>
      </c>
    </row>
    <row r="5" customFormat="false" ht="30" hidden="false" customHeight="true" outlineLevel="0" collapsed="false">
      <c r="B5" s="13" t="s">
        <v>60</v>
      </c>
      <c r="C5" s="14" t="s">
        <v>61</v>
      </c>
      <c r="D5" s="14" t="s">
        <v>62</v>
      </c>
      <c r="E5" s="14" t="s">
        <v>63</v>
      </c>
      <c r="F5" s="14" t="s">
        <v>64</v>
      </c>
      <c r="G5" s="14" t="s">
        <v>65</v>
      </c>
    </row>
    <row r="6" customFormat="false" ht="15" hidden="false" customHeight="false" outlineLevel="0" collapsed="false">
      <c r="B6" s="9" t="s">
        <v>66</v>
      </c>
      <c r="C6" s="16" t="n">
        <f aca="false">Flows!$O$7</f>
        <v>0.102311113960093</v>
      </c>
      <c r="D6" s="16" t="n">
        <f aca="false">Flows!$O$8</f>
        <v>0.103402258795326</v>
      </c>
      <c r="E6" s="16" t="n">
        <f aca="false">Flows!$O$9</f>
        <v>0.100551860861986</v>
      </c>
      <c r="F6" s="19" t="n">
        <f aca="false">Flows!$O$10</f>
        <v>0.102105976694522</v>
      </c>
      <c r="G6" s="21" t="n">
        <f aca="false">Flows!$P$12</f>
        <v>555.063200256</v>
      </c>
    </row>
    <row r="7" customFormat="false" ht="15" hidden="false" customHeight="false" outlineLevel="0" collapsed="false">
      <c r="B7" s="9" t="s">
        <v>67</v>
      </c>
      <c r="C7" s="16" t="n">
        <f aca="false">Flows!$O$19</f>
        <v>0.0777279567262864</v>
      </c>
      <c r="D7" s="16" t="n">
        <f aca="false">Flows!$O$20</f>
        <v>0.103402258795326</v>
      </c>
      <c r="E7" s="16" t="n">
        <f aca="false">Flows!$O$21</f>
        <v>0.100551860861986</v>
      </c>
      <c r="F7" s="19" t="n">
        <f aca="false">Flows!$O$22</f>
        <v>0.0890997874614644</v>
      </c>
      <c r="G7" s="21" t="n">
        <f aca="false">Flows!$P$24</f>
        <v>555.063200256</v>
      </c>
    </row>
    <row r="8" customFormat="false" ht="15" hidden="false" customHeight="false" outlineLevel="0" collapsed="false">
      <c r="B8" s="9" t="s">
        <v>68</v>
      </c>
      <c r="C8" s="16" t="n">
        <f aca="false">Flows!$O$31</f>
        <v>0.0356399607632242</v>
      </c>
      <c r="D8" s="16" t="n">
        <f aca="false">Flows!$O$32</f>
        <v>0.103402258795326</v>
      </c>
      <c r="E8" s="16" t="n">
        <f aca="false">Flows!$O$33</f>
        <v>0.100551860861986</v>
      </c>
      <c r="F8" s="19" t="n">
        <f aca="false">Flows!$O$34</f>
        <v>0.0670096800938677</v>
      </c>
      <c r="G8" s="21" t="n">
        <f aca="false">Flows!$P$36</f>
        <v>669.569510919575</v>
      </c>
    </row>
    <row r="9" customFormat="false" ht="15" hidden="false" customHeight="false" outlineLevel="0" collapsed="false">
      <c r="B9" s="9" t="s">
        <v>69</v>
      </c>
      <c r="C9" s="16" t="n">
        <f aca="false">Flows!$O$43</f>
        <v>0.0816184274507716</v>
      </c>
      <c r="D9" s="16" t="n">
        <f aca="false">Flows!$O$44</f>
        <v>0.103402258795326</v>
      </c>
      <c r="E9" s="16" t="n">
        <f aca="false">Flows!$O$45</f>
        <v>0.100551860861986</v>
      </c>
      <c r="F9" s="19" t="n">
        <f aca="false">Flows!$O$46</f>
        <v>0.0907348964029673</v>
      </c>
      <c r="G9" s="21" t="n">
        <f aca="false">Flows!$P$48</f>
        <v>568.503200256</v>
      </c>
    </row>
    <row r="10" customFormat="false" ht="15" hidden="false" customHeight="false" outlineLevel="0" collapsed="false">
      <c r="B10" s="9" t="s">
        <v>70</v>
      </c>
      <c r="C10" s="16" t="n">
        <f aca="false">Flows!$O$55</f>
        <v>-0.0318610076253425</v>
      </c>
      <c r="D10" s="16" t="n">
        <f aca="false">Flows!$O$56</f>
        <v>0.103402258795326</v>
      </c>
      <c r="E10" s="16" t="n">
        <f aca="false">Flows!$O$57</f>
        <v>0.100551860861986</v>
      </c>
      <c r="F10" s="19" t="n">
        <f aca="false">Flows!$O$58</f>
        <v>0.0405324509856274</v>
      </c>
      <c r="G10" s="21" t="n">
        <f aca="false">Flows!$P$60</f>
        <v>676.430209890934</v>
      </c>
    </row>
    <row r="11" customFormat="false" ht="15" hidden="false" customHeight="false" outlineLevel="0" collapsed="false">
      <c r="B11" s="9" t="s">
        <v>71</v>
      </c>
      <c r="C11" s="16" t="n">
        <f aca="false">Flows!$O$67</f>
        <v>0.0869864270326339</v>
      </c>
      <c r="D11" s="16" t="n">
        <f aca="false">Flows!$O$68</f>
        <v>0.090001410459097</v>
      </c>
      <c r="E11" s="16" t="n">
        <f aca="false">Flows!$O$69</f>
        <v>0.0876047742759759</v>
      </c>
      <c r="F11" s="19" t="n">
        <f aca="false">Flows!$O$70</f>
        <v>0.0877727433799723</v>
      </c>
      <c r="G11" s="21" t="n">
        <f aca="false">Flows!$P$72</f>
        <v>555.063200256</v>
      </c>
    </row>
    <row r="12" customFormat="false" ht="15" hidden="false" customHeight="false" outlineLevel="0" collapsed="false">
      <c r="B12" s="9" t="s">
        <v>72</v>
      </c>
      <c r="C12" s="16" t="n">
        <f aca="false">Flows!$O$79</f>
        <v>0.102311113960093</v>
      </c>
      <c r="D12" s="16" t="n">
        <f aca="false">Flows!$O$80</f>
        <v>0.0540075189436646</v>
      </c>
      <c r="E12" s="16" t="n">
        <f aca="false">Flows!$O$81</f>
        <v>0.100551860861986</v>
      </c>
      <c r="F12" s="19" t="n">
        <f aca="false">Flows!$O$82</f>
        <v>0.0928262295164628</v>
      </c>
      <c r="G12" s="21" t="n">
        <f aca="false">Flows!$P$84</f>
        <v>555.063200256</v>
      </c>
    </row>
    <row r="13" customFormat="false" ht="15" hidden="false" customHeight="false" outlineLevel="0" collapsed="false">
      <c r="B13" s="9" t="s">
        <v>73</v>
      </c>
      <c r="C13" s="16" t="n">
        <f aca="false">Flows!$O$91</f>
        <v>0.102311113960093</v>
      </c>
      <c r="D13" s="16" t="n">
        <f aca="false">Flows!$O$92</f>
        <v>0.103402258795326</v>
      </c>
      <c r="E13" s="16" t="n">
        <f aca="false">Flows!$O$93</f>
        <v>0.0902018384598484</v>
      </c>
      <c r="F13" s="19" t="n">
        <f aca="false">Flows!$O$94</f>
        <v>0.0996325962398493</v>
      </c>
      <c r="G13" s="21" t="n">
        <f aca="false">Flows!$P$96</f>
        <v>555.063200256</v>
      </c>
    </row>
    <row r="14" customFormat="false" ht="15" hidden="false" customHeight="false" outlineLevel="0" collapsed="false">
      <c r="B14" s="9" t="s">
        <v>74</v>
      </c>
      <c r="C14" s="16" t="n">
        <f aca="false">Flows!$O$103</f>
        <v>0.0613992881908023</v>
      </c>
      <c r="D14" s="16" t="n">
        <f aca="false">Flows!$O$104</f>
        <v>0.0405133734967608</v>
      </c>
      <c r="E14" s="16" t="n">
        <f aca="false">Flows!$O$105</f>
        <v>0.0876047742759759</v>
      </c>
      <c r="F14" s="19" t="n">
        <f aca="false">Flows!$O$106</f>
        <v>0.0642443798708817</v>
      </c>
      <c r="G14" s="21" t="n">
        <f aca="false">Flows!$P$108</f>
        <v>555.063200256</v>
      </c>
    </row>
    <row r="16" customFormat="false" ht="15" hidden="false" customHeight="false" outlineLevel="0" collapsed="false">
      <c r="B16" s="6" t="s">
        <v>75</v>
      </c>
    </row>
  </sheetData>
  <conditionalFormatting sqref="C6:F14">
    <cfRule type="cellIs" priority="2" operator="lessThan" aboveAverage="0" equalAverage="0" bottom="0" percent="0" rank="0" text="" dxfId="0">
      <formula>Inputs!$C$7</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O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6"/>
    <col collapsed="false" customWidth="true" hidden="false" outlineLevel="0" max="15" min="4" style="0" width="11"/>
  </cols>
  <sheetData>
    <row r="1" customFormat="false" ht="6" hidden="false" customHeight="true" outlineLevel="0" collapsed="false"/>
    <row r="2" customFormat="false" ht="17.35" hidden="false" customHeight="false" outlineLevel="0" collapsed="false">
      <c r="B2" s="5" t="s">
        <v>76</v>
      </c>
    </row>
    <row r="3" customFormat="false" ht="15" hidden="false" customHeight="false" outlineLevel="0" collapsed="false">
      <c r="B3" s="6" t="s">
        <v>77</v>
      </c>
    </row>
    <row r="5" customFormat="false" ht="15" hidden="false" customHeight="false" outlineLevel="0" collapsed="false">
      <c r="B5" s="7" t="s">
        <v>78</v>
      </c>
      <c r="C5" s="8"/>
      <c r="D5" s="8"/>
    </row>
    <row r="6" customFormat="false" ht="15" hidden="false" customHeight="false" outlineLevel="0" collapsed="false">
      <c r="B6" s="9" t="s">
        <v>79</v>
      </c>
      <c r="C6" s="21" t="n">
        <f aca="false">Flows!$P$12</f>
        <v>555.063200256</v>
      </c>
    </row>
    <row r="7" customFormat="false" ht="15" hidden="false" customHeight="false" outlineLevel="0" collapsed="false">
      <c r="B7" s="9" t="s">
        <v>80</v>
      </c>
      <c r="C7" s="21" t="n">
        <f aca="false">Flows!$P$13</f>
        <v>195.668564456</v>
      </c>
    </row>
    <row r="8" customFormat="false" ht="15" hidden="false" customHeight="false" outlineLevel="0" collapsed="false">
      <c r="B8" s="9" t="s">
        <v>81</v>
      </c>
      <c r="C8" s="21" t="n">
        <f aca="false">Flows!$P$14</f>
        <v>201.820053142712</v>
      </c>
    </row>
    <row r="9" customFormat="false" ht="15" hidden="false" customHeight="false" outlineLevel="0" collapsed="false">
      <c r="B9" s="17" t="s">
        <v>82</v>
      </c>
      <c r="C9" s="18" t="n">
        <f aca="false">$C$6+$C$7+$C$8</f>
        <v>952.551817854712</v>
      </c>
    </row>
    <row r="10" customFormat="false" ht="15" hidden="false" customHeight="false" outlineLevel="0" collapsed="false">
      <c r="B10" s="9" t="s">
        <v>83</v>
      </c>
      <c r="C10" s="22" t="n">
        <f aca="false">$C$9/Inputs!$C$6</f>
        <v>0.317517272618237</v>
      </c>
    </row>
    <row r="11" customFormat="false" ht="15" hidden="false" customHeight="false" outlineLevel="0" collapsed="false">
      <c r="B11" s="9" t="s">
        <v>84</v>
      </c>
      <c r="C11" s="22" t="n">
        <f aca="false">$C$6/$C$9</f>
        <v>0.582711816671648</v>
      </c>
    </row>
    <row r="12" customFormat="false" ht="15" hidden="false" customHeight="false" outlineLevel="0" collapsed="false">
      <c r="B12" s="9" t="s">
        <v>85</v>
      </c>
      <c r="C12" s="22" t="n">
        <f aca="false">$C$7/$C$9</f>
        <v>0.205415139405932</v>
      </c>
    </row>
    <row r="13" customFormat="false" ht="15" hidden="false" customHeight="false" outlineLevel="0" collapsed="false">
      <c r="B13" s="9" t="s">
        <v>86</v>
      </c>
      <c r="C13" s="22" t="n">
        <f aca="false">$C$8/$C$9</f>
        <v>0.21187304392242</v>
      </c>
    </row>
    <row r="14" customFormat="false" ht="15" hidden="false" customHeight="false" outlineLevel="0" collapsed="false">
      <c r="B14" s="9" t="s">
        <v>87</v>
      </c>
      <c r="C14" s="21" t="n">
        <f aca="false">Inputs!$C$6*Inputs!$C$8</f>
        <v>750</v>
      </c>
    </row>
    <row r="15" customFormat="false" ht="15" hidden="false" customHeight="false" outlineLevel="0" collapsed="false">
      <c r="B15" s="9" t="s">
        <v>88</v>
      </c>
      <c r="C15" s="22" t="n">
        <f aca="false">$C$6/Inputs!$C$6</f>
        <v>0.185021066752</v>
      </c>
    </row>
    <row r="16" customFormat="false" ht="15" hidden="false" customHeight="false" outlineLevel="0" collapsed="false">
      <c r="B16" s="9" t="s">
        <v>89</v>
      </c>
      <c r="C16" s="23" t="str">
        <f aca="false">IF($C$6&lt;=$C$14,"yes","no")</f>
        <v>yes</v>
      </c>
    </row>
    <row r="17" customFormat="false" ht="15" hidden="false" customHeight="false" outlineLevel="0" collapsed="false">
      <c r="B17" s="17" t="s">
        <v>90</v>
      </c>
      <c r="C17" s="19" t="n">
        <f aca="false">Flows!$O$10</f>
        <v>0.102105976694522</v>
      </c>
    </row>
    <row r="18" customFormat="false" ht="15" hidden="false" customHeight="false" outlineLevel="0" collapsed="false">
      <c r="B18" s="9" t="s">
        <v>91</v>
      </c>
      <c r="C18" s="20" t="n">
        <f aca="false">Flows!$O$11</f>
        <v>2.29945733990723</v>
      </c>
    </row>
    <row r="20" customFormat="false" ht="15" hidden="false" customHeight="false" outlineLevel="0" collapsed="false">
      <c r="B20" s="13" t="s">
        <v>92</v>
      </c>
      <c r="C20" s="14"/>
      <c r="D20" s="14" t="n">
        <v>0</v>
      </c>
      <c r="E20" s="14" t="n">
        <v>1</v>
      </c>
      <c r="F20" s="14" t="n">
        <v>2</v>
      </c>
      <c r="G20" s="14" t="n">
        <v>3</v>
      </c>
      <c r="H20" s="14" t="n">
        <v>4</v>
      </c>
      <c r="I20" s="14" t="n">
        <v>5</v>
      </c>
      <c r="J20" s="14" t="n">
        <v>6</v>
      </c>
      <c r="K20" s="14" t="n">
        <v>7</v>
      </c>
      <c r="L20" s="14" t="n">
        <v>8</v>
      </c>
      <c r="M20" s="14" t="n">
        <v>9</v>
      </c>
      <c r="N20" s="14" t="n">
        <v>10</v>
      </c>
      <c r="O20" s="14" t="s">
        <v>25</v>
      </c>
    </row>
    <row r="21" customFormat="false" ht="15" hidden="false" customHeight="false" outlineLevel="0" collapsed="false">
      <c r="B21" s="17" t="s">
        <v>93</v>
      </c>
      <c r="D21" s="21" t="n">
        <f aca="false">0*Flows!D7+Flows!D8+Flows!D9</f>
        <v>-329.0783448</v>
      </c>
      <c r="E21" s="21" t="n">
        <f aca="false">0*Flows!E7+Flows!E8+Flows!E9</f>
        <v>-25.064055</v>
      </c>
      <c r="F21" s="21" t="n">
        <f aca="false">0*Flows!F7+Flows!F8+Flows!F9</f>
        <v>-22.958661092</v>
      </c>
      <c r="G21" s="21" t="n">
        <f aca="false">0*Flows!G7+Flows!G8+Flows!G9</f>
        <v>-20.3875567067124</v>
      </c>
      <c r="H21" s="21" t="n">
        <f aca="false">0*Flows!H7+Flows!H8+Flows!H9</f>
        <v>10.3586645363736</v>
      </c>
      <c r="I21" s="21" t="n">
        <f aca="false">0*Flows!I7+Flows!I8+Flows!I9</f>
        <v>15.1671448910686</v>
      </c>
      <c r="J21" s="21" t="n">
        <f aca="false">0*Flows!J7+Flows!J8+Flows!J9</f>
        <v>19.1832871771279</v>
      </c>
      <c r="K21" s="21" t="n">
        <f aca="false">0*Flows!K7+Flows!K8+Flows!K9</f>
        <v>84.4701037512625</v>
      </c>
      <c r="L21" s="21" t="n">
        <f aca="false">0*Flows!L7+Flows!L8+Flows!L9</f>
        <v>20.7010736196683</v>
      </c>
      <c r="M21" s="21" t="n">
        <f aca="false">0*Flows!M7+Flows!M8+Flows!M9</f>
        <v>22.8734476087586</v>
      </c>
      <c r="N21" s="21" t="n">
        <f aca="false">0*Flows!N7+Flows!N8+Flows!N9</f>
        <v>783.378172537873</v>
      </c>
      <c r="O21" s="19" t="n">
        <f aca="false">IRR(D21:N21,0.08)</f>
        <v>0.101858287506482</v>
      </c>
    </row>
    <row r="22" customFormat="false" ht="15" hidden="false" customHeight="false" outlineLevel="0" collapsed="false">
      <c r="B22" s="17" t="s">
        <v>94</v>
      </c>
      <c r="D22" s="21" t="n">
        <f aca="false">Inputs!$C$9*Flows!D7+Flows!D8+Flows!D9</f>
        <v>-543.0533448</v>
      </c>
      <c r="E22" s="21" t="n">
        <f aca="false">Inputs!$C$9*Flows!E7+Flows!E8+Flows!E9</f>
        <v>-57.1720326</v>
      </c>
      <c r="F22" s="21" t="n">
        <f aca="false">Inputs!$C$9*Flows!F7+Flows!F8+Flows!F9</f>
        <v>-54.40728362</v>
      </c>
      <c r="G22" s="21" t="n">
        <f aca="false">Inputs!$C$9*Flows!G7+Flows!G8+Flows!G9</f>
        <v>-0.141594418810209</v>
      </c>
      <c r="H22" s="21" t="n">
        <f aca="false">Inputs!$C$9*Flows!H7+Flows!H8+Flows!H9</f>
        <v>31.5444625911846</v>
      </c>
      <c r="I22" s="21" t="n">
        <f aca="false">Inputs!$C$9*Flows!I7+Flows!I8+Flows!I9</f>
        <v>36.3685067156266</v>
      </c>
      <c r="J22" s="21" t="n">
        <f aca="false">Inputs!$C$9*Flows!J7+Flows!J8+Flows!J9</f>
        <v>41.0970672729528</v>
      </c>
      <c r="K22" s="21" t="n">
        <f aca="false">Inputs!$C$9*Flows!K7+Flows!K8+Flows!K9</f>
        <v>218.01324231191</v>
      </c>
      <c r="L22" s="21" t="n">
        <f aca="false">Inputs!$C$9*Flows!L7+Flows!L8+Flows!L9</f>
        <v>32.9110434177942</v>
      </c>
      <c r="M22" s="21" t="n">
        <f aca="false">Inputs!$C$9*Flows!M7+Flows!M8+Flows!M9</f>
        <v>25.8155804926877</v>
      </c>
      <c r="N22" s="21" t="n">
        <f aca="false">Inputs!$C$9*Flows!N7+Flows!N8+Flows!N9</f>
        <v>1153.99983647235</v>
      </c>
      <c r="O22" s="19" t="n">
        <f aca="false">IRR(D22:N22,0.08)</f>
        <v>0.102028750440684</v>
      </c>
    </row>
    <row r="23" customFormat="false" ht="15" hidden="false" customHeight="false" outlineLevel="0" collapsed="false">
      <c r="B23" s="17" t="s">
        <v>95</v>
      </c>
      <c r="D23" s="21" t="n">
        <f aca="false">Inputs!$C$9*Flows!D55+Flows!D56+Flows!D57</f>
        <v>-543.0533448</v>
      </c>
      <c r="E23" s="21" t="n">
        <f aca="false">Inputs!$C$9*Flows!E55+Flows!E56+Flows!E57</f>
        <v>-57.1720326</v>
      </c>
      <c r="F23" s="21" t="n">
        <f aca="false">Inputs!$C$9*Flows!F55+Flows!F56+Flows!F57</f>
        <v>-54.40728362</v>
      </c>
      <c r="G23" s="21" t="n">
        <f aca="false">Inputs!$C$9*Flows!G55+Flows!G56+Flows!G57</f>
        <v>-0.141594418810209</v>
      </c>
      <c r="H23" s="21" t="n">
        <f aca="false">Inputs!$C$9*Flows!H55+Flows!H56+Flows!H57</f>
        <v>31.5444625911846</v>
      </c>
      <c r="I23" s="21" t="n">
        <f aca="false">Inputs!$C$9*Flows!I55+Flows!I56+Flows!I57</f>
        <v>35.2278859212862</v>
      </c>
      <c r="J23" s="21" t="n">
        <f aca="false">Inputs!$C$9*Flows!J55+Flows!J56+Flows!J57</f>
        <v>39.9534719587256</v>
      </c>
      <c r="K23" s="21" t="n">
        <f aca="false">Inputs!$C$9*Flows!K55+Flows!K56+Flows!K57</f>
        <v>-58.476087220733</v>
      </c>
      <c r="L23" s="21" t="n">
        <f aca="false">Inputs!$C$9*Flows!L55+Flows!L56+Flows!L57</f>
        <v>51.6733951645148</v>
      </c>
      <c r="M23" s="21" t="n">
        <f aca="false">Inputs!$C$9*Flows!M55+Flows!M56+Flows!M57</f>
        <v>26.0313312436591</v>
      </c>
      <c r="N23" s="21" t="n">
        <f aca="false">Inputs!$C$9*Flows!N55+Flows!N56+Flows!N57</f>
        <v>1015.16236720726</v>
      </c>
      <c r="O23" s="19" t="n">
        <f aca="false">IRR(D23:N23,0.08)</f>
        <v>0.0617244415128305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4"/>
    <col collapsed="false" customWidth="true" hidden="false" outlineLevel="0" max="4" min="4" style="0" width="16"/>
    <col collapsed="false" customWidth="true" hidden="false" outlineLevel="0" max="5" min="5" style="0" width="62"/>
    <col collapsed="false" customWidth="true" hidden="false" outlineLevel="0" max="6" min="6" style="0" width="18"/>
    <col collapsed="false" customWidth="true" hidden="false" outlineLevel="0" max="8" min="7" style="0" width="14"/>
    <col collapsed="false" customWidth="true" hidden="false" outlineLevel="0" max="9" min="9" style="0" width="13"/>
    <col collapsed="false" customWidth="true" hidden="false" outlineLevel="0" max="10" min="10" style="0" width="11"/>
    <col collapsed="false" customWidth="true" hidden="false" outlineLevel="0" max="11" min="11" style="0" width="9"/>
  </cols>
  <sheetData>
    <row r="1" customFormat="false" ht="6" hidden="false" customHeight="true" outlineLevel="0" collapsed="false"/>
    <row r="2" customFormat="false" ht="17.35" hidden="false" customHeight="false" outlineLevel="0" collapsed="false">
      <c r="B2" s="5" t="s">
        <v>96</v>
      </c>
    </row>
    <row r="3" customFormat="false" ht="15" hidden="false" customHeight="false" outlineLevel="0" collapsed="false">
      <c r="B3" s="6" t="s">
        <v>97</v>
      </c>
    </row>
    <row r="5" customFormat="false" ht="15" hidden="false" customHeight="false" outlineLevel="0" collapsed="false">
      <c r="C5" s="17" t="s">
        <v>98</v>
      </c>
      <c r="D5" s="17"/>
      <c r="E5" s="24" t="n">
        <f aca="false">COUNTA(K11:K77)</f>
        <v>67</v>
      </c>
    </row>
    <row r="6" customFormat="false" ht="15" hidden="false" customHeight="false" outlineLevel="0" collapsed="false">
      <c r="C6" s="17" t="s">
        <v>99</v>
      </c>
      <c r="D6" s="17"/>
      <c r="E6" s="24" t="n">
        <f aca="false">COUNTIF(K11:K77,"PASS")</f>
        <v>67</v>
      </c>
    </row>
    <row r="7" customFormat="false" ht="15" hidden="false" customHeight="false" outlineLevel="0" collapsed="false">
      <c r="C7" s="17" t="s">
        <v>100</v>
      </c>
      <c r="D7" s="17"/>
      <c r="E7" s="24" t="n">
        <f aca="false">E5-E6</f>
        <v>0</v>
      </c>
    </row>
    <row r="8" customFormat="false" ht="15" hidden="false" customHeight="false" outlineLevel="0" collapsed="false">
      <c r="C8" s="17" t="s">
        <v>101</v>
      </c>
      <c r="D8" s="17"/>
      <c r="E8" s="25" t="str">
        <f aca="false">IF(AND(E5&gt;0,E6=E5,E7=0),"PASS","FAIL")</f>
        <v>PASS</v>
      </c>
    </row>
    <row r="10" customFormat="false" ht="30" hidden="false" customHeight="true" outlineLevel="0" collapsed="false">
      <c r="B10" s="13" t="s">
        <v>102</v>
      </c>
      <c r="C10" s="14" t="s">
        <v>103</v>
      </c>
      <c r="D10" s="14" t="s">
        <v>104</v>
      </c>
      <c r="E10" s="14" t="s">
        <v>105</v>
      </c>
      <c r="F10" s="14" t="s">
        <v>106</v>
      </c>
      <c r="G10" s="14" t="s">
        <v>107</v>
      </c>
      <c r="H10" s="14" t="s">
        <v>108</v>
      </c>
      <c r="I10" s="14" t="s">
        <v>109</v>
      </c>
      <c r="J10" s="14" t="s">
        <v>110</v>
      </c>
      <c r="K10" s="14" t="s">
        <v>111</v>
      </c>
    </row>
    <row r="11" customFormat="false" ht="15" hidden="false" customHeight="false" outlineLevel="0" collapsed="false">
      <c r="B11" s="26" t="n">
        <v>1</v>
      </c>
      <c r="C11" s="9" t="s">
        <v>112</v>
      </c>
      <c r="D11" s="9" t="s">
        <v>113</v>
      </c>
      <c r="E11" s="9" t="s">
        <v>114</v>
      </c>
      <c r="F11" s="27" t="s">
        <v>115</v>
      </c>
      <c r="G11" s="28" t="n">
        <v>0.1023</v>
      </c>
      <c r="H11" s="29" t="n">
        <f aca="false">Stress_Test!$C$6</f>
        <v>0.102311113960093</v>
      </c>
      <c r="I11" s="30" t="n">
        <f aca="false">H11-G11</f>
        <v>1.11139600932342E-005</v>
      </c>
      <c r="J11" s="31" t="n">
        <v>5.0001E-005</v>
      </c>
      <c r="K11" s="25" t="str">
        <f aca="false">IF(ISERROR(I11),"FAIL",IF(ABS(I11)&lt;=J11,"PASS","FAIL"))</f>
        <v>PASS</v>
      </c>
    </row>
    <row r="12" customFormat="false" ht="15" hidden="false" customHeight="false" outlineLevel="0" collapsed="false">
      <c r="B12" s="26" t="n">
        <v>2</v>
      </c>
      <c r="C12" s="9" t="s">
        <v>112</v>
      </c>
      <c r="D12" s="9" t="s">
        <v>116</v>
      </c>
      <c r="E12" s="9" t="s">
        <v>117</v>
      </c>
      <c r="F12" s="27" t="s">
        <v>118</v>
      </c>
      <c r="G12" s="28" t="n">
        <v>0.1034</v>
      </c>
      <c r="H12" s="29" t="n">
        <f aca="false">Stress_Test!$D$6</f>
        <v>0.103402258795326</v>
      </c>
      <c r="I12" s="30" t="n">
        <f aca="false">H12-G12</f>
        <v>2.25879532558815E-006</v>
      </c>
      <c r="J12" s="31" t="n">
        <v>5.0001E-005</v>
      </c>
      <c r="K12" s="25" t="str">
        <f aca="false">IF(ISERROR(I12),"FAIL",IF(ABS(I12)&lt;=J12,"PASS","FAIL"))</f>
        <v>PASS</v>
      </c>
    </row>
    <row r="13" customFormat="false" ht="15" hidden="false" customHeight="false" outlineLevel="0" collapsed="false">
      <c r="B13" s="26" t="n">
        <v>3</v>
      </c>
      <c r="C13" s="9" t="s">
        <v>112</v>
      </c>
      <c r="D13" s="9" t="s">
        <v>119</v>
      </c>
      <c r="E13" s="9" t="s">
        <v>120</v>
      </c>
      <c r="F13" s="27" t="s">
        <v>121</v>
      </c>
      <c r="G13" s="28" t="n">
        <v>0.1006</v>
      </c>
      <c r="H13" s="29" t="n">
        <f aca="false">Stress_Test!$E$6</f>
        <v>0.100551860861986</v>
      </c>
      <c r="I13" s="30" t="n">
        <f aca="false">H13-G13</f>
        <v>-4.81391380140195E-005</v>
      </c>
      <c r="J13" s="31" t="n">
        <v>5.0001E-005</v>
      </c>
      <c r="K13" s="25" t="str">
        <f aca="false">IF(ISERROR(I13),"FAIL",IF(ABS(I13)&lt;=J13,"PASS","FAIL"))</f>
        <v>PASS</v>
      </c>
    </row>
    <row r="14" customFormat="false" ht="15" hidden="false" customHeight="false" outlineLevel="0" collapsed="false">
      <c r="B14" s="26" t="n">
        <v>4</v>
      </c>
      <c r="C14" s="9" t="s">
        <v>112</v>
      </c>
      <c r="D14" s="9" t="s">
        <v>122</v>
      </c>
      <c r="E14" s="9" t="s">
        <v>123</v>
      </c>
      <c r="F14" s="27" t="s">
        <v>124</v>
      </c>
      <c r="G14" s="28" t="n">
        <v>0.1021</v>
      </c>
      <c r="H14" s="29" t="n">
        <f aca="false">Stress_Test!$F$6</f>
        <v>0.102105976694522</v>
      </c>
      <c r="I14" s="30" t="n">
        <f aca="false">H14-G14</f>
        <v>5.97669452247207E-006</v>
      </c>
      <c r="J14" s="31" t="n">
        <v>5.0001E-005</v>
      </c>
      <c r="K14" s="25" t="str">
        <f aca="false">IF(ISERROR(I14),"FAIL",IF(ABS(I14)&lt;=J14,"PASS","FAIL"))</f>
        <v>PASS</v>
      </c>
    </row>
    <row r="15" customFormat="false" ht="15" hidden="false" customHeight="false" outlineLevel="0" collapsed="false">
      <c r="B15" s="26" t="n">
        <v>5</v>
      </c>
      <c r="C15" s="9" t="s">
        <v>112</v>
      </c>
      <c r="D15" s="9" t="s">
        <v>125</v>
      </c>
      <c r="E15" s="9" t="s">
        <v>126</v>
      </c>
      <c r="F15" s="27" t="s">
        <v>127</v>
      </c>
      <c r="G15" s="28" t="n">
        <v>0.0777</v>
      </c>
      <c r="H15" s="29" t="n">
        <f aca="false">Stress_Test!$C$7</f>
        <v>0.0777279567262864</v>
      </c>
      <c r="I15" s="30" t="n">
        <f aca="false">H15-G15</f>
        <v>2.79567262864294E-005</v>
      </c>
      <c r="J15" s="31" t="n">
        <v>5.0001E-005</v>
      </c>
      <c r="K15" s="25" t="str">
        <f aca="false">IF(ISERROR(I15),"FAIL",IF(ABS(I15)&lt;=J15,"PASS","FAIL"))</f>
        <v>PASS</v>
      </c>
    </row>
    <row r="16" customFormat="false" ht="15" hidden="false" customHeight="false" outlineLevel="0" collapsed="false">
      <c r="B16" s="26" t="n">
        <v>6</v>
      </c>
      <c r="C16" s="9" t="s">
        <v>112</v>
      </c>
      <c r="D16" s="9" t="s">
        <v>128</v>
      </c>
      <c r="E16" s="9" t="s">
        <v>129</v>
      </c>
      <c r="F16" s="27" t="s">
        <v>118</v>
      </c>
      <c r="G16" s="28" t="n">
        <v>0.1034</v>
      </c>
      <c r="H16" s="29" t="n">
        <f aca="false">Stress_Test!$D$7</f>
        <v>0.103402258795326</v>
      </c>
      <c r="I16" s="30" t="n">
        <f aca="false">H16-G16</f>
        <v>2.25879532558815E-006</v>
      </c>
      <c r="J16" s="31" t="n">
        <v>5.0001E-005</v>
      </c>
      <c r="K16" s="25" t="str">
        <f aca="false">IF(ISERROR(I16),"FAIL",IF(ABS(I16)&lt;=J16,"PASS","FAIL"))</f>
        <v>PASS</v>
      </c>
    </row>
    <row r="17" customFormat="false" ht="15" hidden="false" customHeight="false" outlineLevel="0" collapsed="false">
      <c r="B17" s="26" t="n">
        <v>7</v>
      </c>
      <c r="C17" s="9" t="s">
        <v>112</v>
      </c>
      <c r="D17" s="9" t="s">
        <v>130</v>
      </c>
      <c r="E17" s="9" t="s">
        <v>131</v>
      </c>
      <c r="F17" s="27" t="s">
        <v>121</v>
      </c>
      <c r="G17" s="28" t="n">
        <v>0.1006</v>
      </c>
      <c r="H17" s="29" t="n">
        <f aca="false">Stress_Test!$E$7</f>
        <v>0.100551860861986</v>
      </c>
      <c r="I17" s="30" t="n">
        <f aca="false">H17-G17</f>
        <v>-4.81391380140195E-005</v>
      </c>
      <c r="J17" s="31" t="n">
        <v>5.0001E-005</v>
      </c>
      <c r="K17" s="25" t="str">
        <f aca="false">IF(ISERROR(I17),"FAIL",IF(ABS(I17)&lt;=J17,"PASS","FAIL"))</f>
        <v>PASS</v>
      </c>
    </row>
    <row r="18" customFormat="false" ht="15" hidden="false" customHeight="false" outlineLevel="0" collapsed="false">
      <c r="B18" s="26" t="n">
        <v>8</v>
      </c>
      <c r="C18" s="9" t="s">
        <v>112</v>
      </c>
      <c r="D18" s="9" t="s">
        <v>132</v>
      </c>
      <c r="E18" s="9" t="s">
        <v>133</v>
      </c>
      <c r="F18" s="27" t="s">
        <v>134</v>
      </c>
      <c r="G18" s="28" t="n">
        <v>0.0891</v>
      </c>
      <c r="H18" s="29" t="n">
        <f aca="false">Stress_Test!$F$7</f>
        <v>0.0890997874614644</v>
      </c>
      <c r="I18" s="30" t="n">
        <f aca="false">H18-G18</f>
        <v>-2.12538535562801E-007</v>
      </c>
      <c r="J18" s="31" t="n">
        <v>5.0001E-005</v>
      </c>
      <c r="K18" s="25" t="str">
        <f aca="false">IF(ISERROR(I18),"FAIL",IF(ABS(I18)&lt;=J18,"PASS","FAIL"))</f>
        <v>PASS</v>
      </c>
    </row>
    <row r="19" customFormat="false" ht="15" hidden="false" customHeight="false" outlineLevel="0" collapsed="false">
      <c r="B19" s="26" t="n">
        <v>9</v>
      </c>
      <c r="C19" s="9" t="s">
        <v>112</v>
      </c>
      <c r="D19" s="9" t="s">
        <v>135</v>
      </c>
      <c r="E19" s="9" t="s">
        <v>136</v>
      </c>
      <c r="F19" s="27" t="s">
        <v>137</v>
      </c>
      <c r="G19" s="28" t="n">
        <v>0.0356</v>
      </c>
      <c r="H19" s="29" t="n">
        <f aca="false">Stress_Test!$C$8</f>
        <v>0.0356399607632242</v>
      </c>
      <c r="I19" s="30" t="n">
        <f aca="false">H19-G19</f>
        <v>3.99607632241492E-005</v>
      </c>
      <c r="J19" s="31" t="n">
        <v>5.0001E-005</v>
      </c>
      <c r="K19" s="25" t="str">
        <f aca="false">IF(ISERROR(I19),"FAIL",IF(ABS(I19)&lt;=J19,"PASS","FAIL"))</f>
        <v>PASS</v>
      </c>
    </row>
    <row r="20" customFormat="false" ht="15" hidden="false" customHeight="false" outlineLevel="0" collapsed="false">
      <c r="B20" s="26" t="n">
        <v>10</v>
      </c>
      <c r="C20" s="9" t="s">
        <v>112</v>
      </c>
      <c r="D20" s="9" t="s">
        <v>138</v>
      </c>
      <c r="E20" s="9" t="s">
        <v>139</v>
      </c>
      <c r="F20" s="27" t="s">
        <v>118</v>
      </c>
      <c r="G20" s="28" t="n">
        <v>0.1034</v>
      </c>
      <c r="H20" s="29" t="n">
        <f aca="false">Stress_Test!$D$8</f>
        <v>0.103402258795326</v>
      </c>
      <c r="I20" s="30" t="n">
        <f aca="false">H20-G20</f>
        <v>2.25879532558815E-006</v>
      </c>
      <c r="J20" s="31" t="n">
        <v>5.0001E-005</v>
      </c>
      <c r="K20" s="25" t="str">
        <f aca="false">IF(ISERROR(I20),"FAIL",IF(ABS(I20)&lt;=J20,"PASS","FAIL"))</f>
        <v>PASS</v>
      </c>
    </row>
    <row r="21" customFormat="false" ht="15" hidden="false" customHeight="false" outlineLevel="0" collapsed="false">
      <c r="B21" s="26" t="n">
        <v>11</v>
      </c>
      <c r="C21" s="9" t="s">
        <v>112</v>
      </c>
      <c r="D21" s="9" t="s">
        <v>140</v>
      </c>
      <c r="E21" s="9" t="s">
        <v>141</v>
      </c>
      <c r="F21" s="27" t="s">
        <v>121</v>
      </c>
      <c r="G21" s="28" t="n">
        <v>0.1006</v>
      </c>
      <c r="H21" s="29" t="n">
        <f aca="false">Stress_Test!$E$8</f>
        <v>0.100551860861986</v>
      </c>
      <c r="I21" s="30" t="n">
        <f aca="false">H21-G21</f>
        <v>-4.81391380140195E-005</v>
      </c>
      <c r="J21" s="31" t="n">
        <v>5.0001E-005</v>
      </c>
      <c r="K21" s="25" t="str">
        <f aca="false">IF(ISERROR(I21),"FAIL",IF(ABS(I21)&lt;=J21,"PASS","FAIL"))</f>
        <v>PASS</v>
      </c>
    </row>
    <row r="22" customFormat="false" ht="15" hidden="false" customHeight="false" outlineLevel="0" collapsed="false">
      <c r="B22" s="26" t="n">
        <v>12</v>
      </c>
      <c r="C22" s="9" t="s">
        <v>112</v>
      </c>
      <c r="D22" s="9" t="s">
        <v>142</v>
      </c>
      <c r="E22" s="9" t="s">
        <v>143</v>
      </c>
      <c r="F22" s="27" t="s">
        <v>144</v>
      </c>
      <c r="G22" s="28" t="n">
        <v>0.067</v>
      </c>
      <c r="H22" s="29" t="n">
        <f aca="false">Stress_Test!$F$8</f>
        <v>0.0670096800938677</v>
      </c>
      <c r="I22" s="30" t="n">
        <f aca="false">H22-G22</f>
        <v>9.6800938677033E-006</v>
      </c>
      <c r="J22" s="31" t="n">
        <v>5.0001E-005</v>
      </c>
      <c r="K22" s="25" t="str">
        <f aca="false">IF(ISERROR(I22),"FAIL",IF(ABS(I22)&lt;=J22,"PASS","FAIL"))</f>
        <v>PASS</v>
      </c>
    </row>
    <row r="23" customFormat="false" ht="15" hidden="false" customHeight="false" outlineLevel="0" collapsed="false">
      <c r="B23" s="26" t="n">
        <v>13</v>
      </c>
      <c r="C23" s="9" t="s">
        <v>112</v>
      </c>
      <c r="D23" s="9" t="s">
        <v>145</v>
      </c>
      <c r="E23" s="9" t="s">
        <v>146</v>
      </c>
      <c r="F23" s="27" t="s">
        <v>147</v>
      </c>
      <c r="G23" s="28" t="n">
        <v>0.0816</v>
      </c>
      <c r="H23" s="29" t="n">
        <f aca="false">Stress_Test!$C$9</f>
        <v>0.0816184274507716</v>
      </c>
      <c r="I23" s="30" t="n">
        <f aca="false">H23-G23</f>
        <v>1.84274507716159E-005</v>
      </c>
      <c r="J23" s="31" t="n">
        <v>5.0001E-005</v>
      </c>
      <c r="K23" s="25" t="str">
        <f aca="false">IF(ISERROR(I23),"FAIL",IF(ABS(I23)&lt;=J23,"PASS","FAIL"))</f>
        <v>PASS</v>
      </c>
    </row>
    <row r="24" customFormat="false" ht="15" hidden="false" customHeight="false" outlineLevel="0" collapsed="false">
      <c r="B24" s="26" t="n">
        <v>14</v>
      </c>
      <c r="C24" s="9" t="s">
        <v>112</v>
      </c>
      <c r="D24" s="9" t="s">
        <v>148</v>
      </c>
      <c r="E24" s="9" t="s">
        <v>149</v>
      </c>
      <c r="F24" s="27" t="s">
        <v>118</v>
      </c>
      <c r="G24" s="28" t="n">
        <v>0.1034</v>
      </c>
      <c r="H24" s="29" t="n">
        <f aca="false">Stress_Test!$D$9</f>
        <v>0.103402258795326</v>
      </c>
      <c r="I24" s="30" t="n">
        <f aca="false">H24-G24</f>
        <v>2.25879532558815E-006</v>
      </c>
      <c r="J24" s="31" t="n">
        <v>5.0001E-005</v>
      </c>
      <c r="K24" s="25" t="str">
        <f aca="false">IF(ISERROR(I24),"FAIL",IF(ABS(I24)&lt;=J24,"PASS","FAIL"))</f>
        <v>PASS</v>
      </c>
    </row>
    <row r="25" customFormat="false" ht="15" hidden="false" customHeight="false" outlineLevel="0" collapsed="false">
      <c r="B25" s="26" t="n">
        <v>15</v>
      </c>
      <c r="C25" s="9" t="s">
        <v>112</v>
      </c>
      <c r="D25" s="9" t="s">
        <v>150</v>
      </c>
      <c r="E25" s="9" t="s">
        <v>151</v>
      </c>
      <c r="F25" s="27" t="s">
        <v>121</v>
      </c>
      <c r="G25" s="28" t="n">
        <v>0.1006</v>
      </c>
      <c r="H25" s="29" t="n">
        <f aca="false">Stress_Test!$E$9</f>
        <v>0.100551860861986</v>
      </c>
      <c r="I25" s="30" t="n">
        <f aca="false">H25-G25</f>
        <v>-4.81391380140195E-005</v>
      </c>
      <c r="J25" s="31" t="n">
        <v>5.0001E-005</v>
      </c>
      <c r="K25" s="25" t="str">
        <f aca="false">IF(ISERROR(I25),"FAIL",IF(ABS(I25)&lt;=J25,"PASS","FAIL"))</f>
        <v>PASS</v>
      </c>
    </row>
    <row r="26" customFormat="false" ht="15" hidden="false" customHeight="false" outlineLevel="0" collapsed="false">
      <c r="B26" s="26" t="n">
        <v>16</v>
      </c>
      <c r="C26" s="9" t="s">
        <v>112</v>
      </c>
      <c r="D26" s="9" t="s">
        <v>152</v>
      </c>
      <c r="E26" s="9" t="s">
        <v>153</v>
      </c>
      <c r="F26" s="27" t="s">
        <v>154</v>
      </c>
      <c r="G26" s="28" t="n">
        <v>0.0907</v>
      </c>
      <c r="H26" s="29" t="n">
        <f aca="false">Stress_Test!$F$9</f>
        <v>0.0907348964029673</v>
      </c>
      <c r="I26" s="30" t="n">
        <f aca="false">H26-G26</f>
        <v>3.48964029672771E-005</v>
      </c>
      <c r="J26" s="31" t="n">
        <v>5.0001E-005</v>
      </c>
      <c r="K26" s="25" t="str">
        <f aca="false">IF(ISERROR(I26),"FAIL",IF(ABS(I26)&lt;=J26,"PASS","FAIL"))</f>
        <v>PASS</v>
      </c>
    </row>
    <row r="27" customFormat="false" ht="15" hidden="false" customHeight="false" outlineLevel="0" collapsed="false">
      <c r="B27" s="26" t="n">
        <v>17</v>
      </c>
      <c r="C27" s="9" t="s">
        <v>112</v>
      </c>
      <c r="D27" s="9" t="s">
        <v>155</v>
      </c>
      <c r="E27" s="9" t="s">
        <v>156</v>
      </c>
      <c r="F27" s="27" t="s">
        <v>157</v>
      </c>
      <c r="G27" s="28" t="n">
        <v>-0.0319</v>
      </c>
      <c r="H27" s="29" t="n">
        <f aca="false">Stress_Test!$C$10</f>
        <v>-0.0318610076253425</v>
      </c>
      <c r="I27" s="30" t="n">
        <f aca="false">H27-G27</f>
        <v>3.89923746574733E-005</v>
      </c>
      <c r="J27" s="31" t="n">
        <v>5.0001E-005</v>
      </c>
      <c r="K27" s="25" t="str">
        <f aca="false">IF(ISERROR(I27),"FAIL",IF(ABS(I27)&lt;=J27,"PASS","FAIL"))</f>
        <v>PASS</v>
      </c>
    </row>
    <row r="28" customFormat="false" ht="15" hidden="false" customHeight="false" outlineLevel="0" collapsed="false">
      <c r="B28" s="26" t="n">
        <v>18</v>
      </c>
      <c r="C28" s="9" t="s">
        <v>112</v>
      </c>
      <c r="D28" s="9" t="s">
        <v>158</v>
      </c>
      <c r="E28" s="9" t="s">
        <v>159</v>
      </c>
      <c r="F28" s="27" t="s">
        <v>118</v>
      </c>
      <c r="G28" s="28" t="n">
        <v>0.1034</v>
      </c>
      <c r="H28" s="29" t="n">
        <f aca="false">Stress_Test!$D$10</f>
        <v>0.103402258795326</v>
      </c>
      <c r="I28" s="30" t="n">
        <f aca="false">H28-G28</f>
        <v>2.25879532558815E-006</v>
      </c>
      <c r="J28" s="31" t="n">
        <v>5.0001E-005</v>
      </c>
      <c r="K28" s="25" t="str">
        <f aca="false">IF(ISERROR(I28),"FAIL",IF(ABS(I28)&lt;=J28,"PASS","FAIL"))</f>
        <v>PASS</v>
      </c>
    </row>
    <row r="29" customFormat="false" ht="15" hidden="false" customHeight="false" outlineLevel="0" collapsed="false">
      <c r="B29" s="26" t="n">
        <v>19</v>
      </c>
      <c r="C29" s="9" t="s">
        <v>112</v>
      </c>
      <c r="D29" s="9" t="s">
        <v>160</v>
      </c>
      <c r="E29" s="9" t="s">
        <v>161</v>
      </c>
      <c r="F29" s="27" t="s">
        <v>121</v>
      </c>
      <c r="G29" s="28" t="n">
        <v>0.1006</v>
      </c>
      <c r="H29" s="29" t="n">
        <f aca="false">Stress_Test!$E$10</f>
        <v>0.100551860861986</v>
      </c>
      <c r="I29" s="30" t="n">
        <f aca="false">H29-G29</f>
        <v>-4.81391380140195E-005</v>
      </c>
      <c r="J29" s="31" t="n">
        <v>5.0001E-005</v>
      </c>
      <c r="K29" s="25" t="str">
        <f aca="false">IF(ISERROR(I29),"FAIL",IF(ABS(I29)&lt;=J29,"PASS","FAIL"))</f>
        <v>PASS</v>
      </c>
    </row>
    <row r="30" customFormat="false" ht="15" hidden="false" customHeight="false" outlineLevel="0" collapsed="false">
      <c r="B30" s="26" t="n">
        <v>20</v>
      </c>
      <c r="C30" s="9" t="s">
        <v>112</v>
      </c>
      <c r="D30" s="9" t="s">
        <v>162</v>
      </c>
      <c r="E30" s="9" t="s">
        <v>163</v>
      </c>
      <c r="F30" s="27" t="s">
        <v>164</v>
      </c>
      <c r="G30" s="28" t="n">
        <v>0.0405</v>
      </c>
      <c r="H30" s="29" t="n">
        <f aca="false">Stress_Test!$F$10</f>
        <v>0.0405324509856274</v>
      </c>
      <c r="I30" s="30" t="n">
        <f aca="false">H30-G30</f>
        <v>3.24509856273469E-005</v>
      </c>
      <c r="J30" s="31" t="n">
        <v>5.0001E-005</v>
      </c>
      <c r="K30" s="25" t="str">
        <f aca="false">IF(ISERROR(I30),"FAIL",IF(ABS(I30)&lt;=J30,"PASS","FAIL"))</f>
        <v>PASS</v>
      </c>
    </row>
    <row r="31" customFormat="false" ht="15" hidden="false" customHeight="false" outlineLevel="0" collapsed="false">
      <c r="B31" s="26" t="n">
        <v>21</v>
      </c>
      <c r="C31" s="9" t="s">
        <v>112</v>
      </c>
      <c r="D31" s="9" t="s">
        <v>165</v>
      </c>
      <c r="E31" s="9" t="s">
        <v>166</v>
      </c>
      <c r="F31" s="27" t="s">
        <v>167</v>
      </c>
      <c r="G31" s="28" t="n">
        <v>0.087</v>
      </c>
      <c r="H31" s="29" t="n">
        <f aca="false">Stress_Test!$C$11</f>
        <v>0.0869864270326339</v>
      </c>
      <c r="I31" s="30" t="n">
        <f aca="false">H31-G31</f>
        <v>-1.35729673661211E-005</v>
      </c>
      <c r="J31" s="31" t="n">
        <v>5.0001E-005</v>
      </c>
      <c r="K31" s="25" t="str">
        <f aca="false">IF(ISERROR(I31),"FAIL",IF(ABS(I31)&lt;=J31,"PASS","FAIL"))</f>
        <v>PASS</v>
      </c>
    </row>
    <row r="32" customFormat="false" ht="15" hidden="false" customHeight="false" outlineLevel="0" collapsed="false">
      <c r="B32" s="26" t="n">
        <v>22</v>
      </c>
      <c r="C32" s="9" t="s">
        <v>112</v>
      </c>
      <c r="D32" s="9" t="s">
        <v>168</v>
      </c>
      <c r="E32" s="9" t="s">
        <v>169</v>
      </c>
      <c r="F32" s="27" t="s">
        <v>170</v>
      </c>
      <c r="G32" s="28" t="n">
        <v>0.09</v>
      </c>
      <c r="H32" s="29" t="n">
        <f aca="false">Stress_Test!$D$11</f>
        <v>0.090001410459097</v>
      </c>
      <c r="I32" s="30" t="n">
        <f aca="false">H32-G32</f>
        <v>1.41045909696214E-006</v>
      </c>
      <c r="J32" s="31" t="n">
        <v>5.0001E-005</v>
      </c>
      <c r="K32" s="25" t="str">
        <f aca="false">IF(ISERROR(I32),"FAIL",IF(ABS(I32)&lt;=J32,"PASS","FAIL"))</f>
        <v>PASS</v>
      </c>
    </row>
    <row r="33" customFormat="false" ht="15" hidden="false" customHeight="false" outlineLevel="0" collapsed="false">
      <c r="B33" s="26" t="n">
        <v>23</v>
      </c>
      <c r="C33" s="9" t="s">
        <v>112</v>
      </c>
      <c r="D33" s="9" t="s">
        <v>171</v>
      </c>
      <c r="E33" s="9" t="s">
        <v>172</v>
      </c>
      <c r="F33" s="27" t="s">
        <v>173</v>
      </c>
      <c r="G33" s="28" t="n">
        <v>0.0876</v>
      </c>
      <c r="H33" s="29" t="n">
        <f aca="false">Stress_Test!$E$11</f>
        <v>0.0876047742759759</v>
      </c>
      <c r="I33" s="30" t="n">
        <f aca="false">H33-G33</f>
        <v>4.77427597586622E-006</v>
      </c>
      <c r="J33" s="31" t="n">
        <v>5.0001E-005</v>
      </c>
      <c r="K33" s="25" t="str">
        <f aca="false">IF(ISERROR(I33),"FAIL",IF(ABS(I33)&lt;=J33,"PASS","FAIL"))</f>
        <v>PASS</v>
      </c>
    </row>
    <row r="34" customFormat="false" ht="15" hidden="false" customHeight="false" outlineLevel="0" collapsed="false">
      <c r="B34" s="26" t="n">
        <v>24</v>
      </c>
      <c r="C34" s="9" t="s">
        <v>112</v>
      </c>
      <c r="D34" s="9" t="s">
        <v>174</v>
      </c>
      <c r="E34" s="9" t="s">
        <v>175</v>
      </c>
      <c r="F34" s="27" t="s">
        <v>176</v>
      </c>
      <c r="G34" s="28" t="n">
        <v>0.0878</v>
      </c>
      <c r="H34" s="29" t="n">
        <f aca="false">Stress_Test!$F$11</f>
        <v>0.0877727433799723</v>
      </c>
      <c r="I34" s="30" t="n">
        <f aca="false">H34-G34</f>
        <v>-2.72566200277408E-005</v>
      </c>
      <c r="J34" s="31" t="n">
        <v>5.0001E-005</v>
      </c>
      <c r="K34" s="25" t="str">
        <f aca="false">IF(ISERROR(I34),"FAIL",IF(ABS(I34)&lt;=J34,"PASS","FAIL"))</f>
        <v>PASS</v>
      </c>
    </row>
    <row r="35" customFormat="false" ht="15" hidden="false" customHeight="false" outlineLevel="0" collapsed="false">
      <c r="B35" s="26" t="n">
        <v>25</v>
      </c>
      <c r="C35" s="9" t="s">
        <v>112</v>
      </c>
      <c r="D35" s="9" t="s">
        <v>177</v>
      </c>
      <c r="E35" s="9" t="s">
        <v>178</v>
      </c>
      <c r="F35" s="27" t="s">
        <v>115</v>
      </c>
      <c r="G35" s="28" t="n">
        <v>0.1023</v>
      </c>
      <c r="H35" s="29" t="n">
        <f aca="false">Stress_Test!$C$12</f>
        <v>0.102311113960093</v>
      </c>
      <c r="I35" s="30" t="n">
        <f aca="false">H35-G35</f>
        <v>1.11139600932342E-005</v>
      </c>
      <c r="J35" s="31" t="n">
        <v>5.0001E-005</v>
      </c>
      <c r="K35" s="25" t="str">
        <f aca="false">IF(ISERROR(I35),"FAIL",IF(ABS(I35)&lt;=J35,"PASS","FAIL"))</f>
        <v>PASS</v>
      </c>
    </row>
    <row r="36" customFormat="false" ht="15" hidden="false" customHeight="false" outlineLevel="0" collapsed="false">
      <c r="B36" s="26" t="n">
        <v>26</v>
      </c>
      <c r="C36" s="9" t="s">
        <v>112</v>
      </c>
      <c r="D36" s="9" t="s">
        <v>179</v>
      </c>
      <c r="E36" s="9" t="s">
        <v>180</v>
      </c>
      <c r="F36" s="27" t="s">
        <v>181</v>
      </c>
      <c r="G36" s="28" t="n">
        <v>0.054</v>
      </c>
      <c r="H36" s="29" t="n">
        <f aca="false">Stress_Test!$D$12</f>
        <v>0.0540075189436646</v>
      </c>
      <c r="I36" s="30" t="n">
        <f aca="false">H36-G36</f>
        <v>7.51894366460282E-006</v>
      </c>
      <c r="J36" s="31" t="n">
        <v>5.0001E-005</v>
      </c>
      <c r="K36" s="25" t="str">
        <f aca="false">IF(ISERROR(I36),"FAIL",IF(ABS(I36)&lt;=J36,"PASS","FAIL"))</f>
        <v>PASS</v>
      </c>
    </row>
    <row r="37" customFormat="false" ht="15" hidden="false" customHeight="false" outlineLevel="0" collapsed="false">
      <c r="B37" s="26" t="n">
        <v>27</v>
      </c>
      <c r="C37" s="9" t="s">
        <v>112</v>
      </c>
      <c r="D37" s="9" t="s">
        <v>182</v>
      </c>
      <c r="E37" s="9" t="s">
        <v>183</v>
      </c>
      <c r="F37" s="27" t="s">
        <v>121</v>
      </c>
      <c r="G37" s="28" t="n">
        <v>0.1006</v>
      </c>
      <c r="H37" s="29" t="n">
        <f aca="false">Stress_Test!$E$12</f>
        <v>0.100551860861986</v>
      </c>
      <c r="I37" s="30" t="n">
        <f aca="false">H37-G37</f>
        <v>-4.81391380140195E-005</v>
      </c>
      <c r="J37" s="31" t="n">
        <v>5.0001E-005</v>
      </c>
      <c r="K37" s="25" t="str">
        <f aca="false">IF(ISERROR(I37),"FAIL",IF(ABS(I37)&lt;=J37,"PASS","FAIL"))</f>
        <v>PASS</v>
      </c>
    </row>
    <row r="38" customFormat="false" ht="15" hidden="false" customHeight="false" outlineLevel="0" collapsed="false">
      <c r="B38" s="26" t="n">
        <v>28</v>
      </c>
      <c r="C38" s="9" t="s">
        <v>112</v>
      </c>
      <c r="D38" s="9" t="s">
        <v>184</v>
      </c>
      <c r="E38" s="9" t="s">
        <v>185</v>
      </c>
      <c r="F38" s="27" t="s">
        <v>186</v>
      </c>
      <c r="G38" s="28" t="n">
        <v>0.0928</v>
      </c>
      <c r="H38" s="29" t="n">
        <f aca="false">Stress_Test!$F$12</f>
        <v>0.0928262295164628</v>
      </c>
      <c r="I38" s="30" t="n">
        <f aca="false">H38-G38</f>
        <v>2.62295164628473E-005</v>
      </c>
      <c r="J38" s="31" t="n">
        <v>5.0001E-005</v>
      </c>
      <c r="K38" s="25" t="str">
        <f aca="false">IF(ISERROR(I38),"FAIL",IF(ABS(I38)&lt;=J38,"PASS","FAIL"))</f>
        <v>PASS</v>
      </c>
    </row>
    <row r="39" customFormat="false" ht="15" hidden="false" customHeight="false" outlineLevel="0" collapsed="false">
      <c r="B39" s="26" t="n">
        <v>29</v>
      </c>
      <c r="C39" s="9" t="s">
        <v>112</v>
      </c>
      <c r="D39" s="9" t="s">
        <v>187</v>
      </c>
      <c r="E39" s="9" t="s">
        <v>188</v>
      </c>
      <c r="F39" s="27" t="s">
        <v>115</v>
      </c>
      <c r="G39" s="28" t="n">
        <v>0.1023</v>
      </c>
      <c r="H39" s="29" t="n">
        <f aca="false">Stress_Test!$C$13</f>
        <v>0.102311113960093</v>
      </c>
      <c r="I39" s="30" t="n">
        <f aca="false">H39-G39</f>
        <v>1.11139600932342E-005</v>
      </c>
      <c r="J39" s="31" t="n">
        <v>5.0001E-005</v>
      </c>
      <c r="K39" s="25" t="str">
        <f aca="false">IF(ISERROR(I39),"FAIL",IF(ABS(I39)&lt;=J39,"PASS","FAIL"))</f>
        <v>PASS</v>
      </c>
    </row>
    <row r="40" customFormat="false" ht="15" hidden="false" customHeight="false" outlineLevel="0" collapsed="false">
      <c r="B40" s="26" t="n">
        <v>30</v>
      </c>
      <c r="C40" s="9" t="s">
        <v>112</v>
      </c>
      <c r="D40" s="9" t="s">
        <v>189</v>
      </c>
      <c r="E40" s="9" t="s">
        <v>190</v>
      </c>
      <c r="F40" s="27" t="s">
        <v>118</v>
      </c>
      <c r="G40" s="28" t="n">
        <v>0.1034</v>
      </c>
      <c r="H40" s="29" t="n">
        <f aca="false">Stress_Test!$D$13</f>
        <v>0.103402258795326</v>
      </c>
      <c r="I40" s="30" t="n">
        <f aca="false">H40-G40</f>
        <v>2.25879532558815E-006</v>
      </c>
      <c r="J40" s="31" t="n">
        <v>5.0001E-005</v>
      </c>
      <c r="K40" s="25" t="str">
        <f aca="false">IF(ISERROR(I40),"FAIL",IF(ABS(I40)&lt;=J40,"PASS","FAIL"))</f>
        <v>PASS</v>
      </c>
    </row>
    <row r="41" customFormat="false" ht="15" hidden="false" customHeight="false" outlineLevel="0" collapsed="false">
      <c r="B41" s="26" t="n">
        <v>31</v>
      </c>
      <c r="C41" s="9" t="s">
        <v>112</v>
      </c>
      <c r="D41" s="9" t="s">
        <v>191</v>
      </c>
      <c r="E41" s="9" t="s">
        <v>192</v>
      </c>
      <c r="F41" s="27" t="s">
        <v>193</v>
      </c>
      <c r="G41" s="28" t="n">
        <v>0.0902</v>
      </c>
      <c r="H41" s="29" t="n">
        <f aca="false">Stress_Test!$E$13</f>
        <v>0.0902018384598484</v>
      </c>
      <c r="I41" s="30" t="n">
        <f aca="false">H41-G41</f>
        <v>1.83845984835784E-006</v>
      </c>
      <c r="J41" s="31" t="n">
        <v>5.0001E-005</v>
      </c>
      <c r="K41" s="25" t="str">
        <f aca="false">IF(ISERROR(I41),"FAIL",IF(ABS(I41)&lt;=J41,"PASS","FAIL"))</f>
        <v>PASS</v>
      </c>
    </row>
    <row r="42" customFormat="false" ht="15" hidden="false" customHeight="false" outlineLevel="0" collapsed="false">
      <c r="B42" s="26" t="n">
        <v>32</v>
      </c>
      <c r="C42" s="9" t="s">
        <v>112</v>
      </c>
      <c r="D42" s="9" t="s">
        <v>194</v>
      </c>
      <c r="E42" s="9" t="s">
        <v>195</v>
      </c>
      <c r="F42" s="27" t="s">
        <v>196</v>
      </c>
      <c r="G42" s="28" t="n">
        <v>0.0996</v>
      </c>
      <c r="H42" s="29" t="n">
        <f aca="false">Stress_Test!$F$13</f>
        <v>0.0996325962398493</v>
      </c>
      <c r="I42" s="30" t="n">
        <f aca="false">H42-G42</f>
        <v>3.25962398492613E-005</v>
      </c>
      <c r="J42" s="31" t="n">
        <v>5.0001E-005</v>
      </c>
      <c r="K42" s="25" t="str">
        <f aca="false">IF(ISERROR(I42),"FAIL",IF(ABS(I42)&lt;=J42,"PASS","FAIL"))</f>
        <v>PASS</v>
      </c>
    </row>
    <row r="43" customFormat="false" ht="15" hidden="false" customHeight="false" outlineLevel="0" collapsed="false">
      <c r="B43" s="26" t="n">
        <v>33</v>
      </c>
      <c r="C43" s="9" t="s">
        <v>112</v>
      </c>
      <c r="D43" s="9" t="s">
        <v>197</v>
      </c>
      <c r="E43" s="9" t="s">
        <v>198</v>
      </c>
      <c r="F43" s="27" t="s">
        <v>199</v>
      </c>
      <c r="G43" s="28" t="n">
        <v>0.0614</v>
      </c>
      <c r="H43" s="29" t="n">
        <f aca="false">Stress_Test!$C$14</f>
        <v>0.0613992881908023</v>
      </c>
      <c r="I43" s="30" t="n">
        <f aca="false">H43-G43</f>
        <v>-7.11809197723179E-007</v>
      </c>
      <c r="J43" s="31" t="n">
        <v>5.0001E-005</v>
      </c>
      <c r="K43" s="25" t="str">
        <f aca="false">IF(ISERROR(I43),"FAIL",IF(ABS(I43)&lt;=J43,"PASS","FAIL"))</f>
        <v>PASS</v>
      </c>
    </row>
    <row r="44" customFormat="false" ht="15" hidden="false" customHeight="false" outlineLevel="0" collapsed="false">
      <c r="B44" s="26" t="n">
        <v>34</v>
      </c>
      <c r="C44" s="9" t="s">
        <v>112</v>
      </c>
      <c r="D44" s="9" t="s">
        <v>200</v>
      </c>
      <c r="E44" s="9" t="s">
        <v>201</v>
      </c>
      <c r="F44" s="27" t="s">
        <v>164</v>
      </c>
      <c r="G44" s="28" t="n">
        <v>0.0405</v>
      </c>
      <c r="H44" s="29" t="n">
        <f aca="false">Stress_Test!$D$14</f>
        <v>0.0405133734967608</v>
      </c>
      <c r="I44" s="30" t="n">
        <f aca="false">H44-G44</f>
        <v>1.33734967607477E-005</v>
      </c>
      <c r="J44" s="31" t="n">
        <v>5.0001E-005</v>
      </c>
      <c r="K44" s="25" t="str">
        <f aca="false">IF(ISERROR(I44),"FAIL",IF(ABS(I44)&lt;=J44,"PASS","FAIL"))</f>
        <v>PASS</v>
      </c>
    </row>
    <row r="45" customFormat="false" ht="15" hidden="false" customHeight="false" outlineLevel="0" collapsed="false">
      <c r="B45" s="26" t="n">
        <v>35</v>
      </c>
      <c r="C45" s="9" t="s">
        <v>112</v>
      </c>
      <c r="D45" s="9" t="s">
        <v>202</v>
      </c>
      <c r="E45" s="9" t="s">
        <v>203</v>
      </c>
      <c r="F45" s="27" t="s">
        <v>173</v>
      </c>
      <c r="G45" s="28" t="n">
        <v>0.0876</v>
      </c>
      <c r="H45" s="29" t="n">
        <f aca="false">Stress_Test!$E$14</f>
        <v>0.0876047742759759</v>
      </c>
      <c r="I45" s="30" t="n">
        <f aca="false">H45-G45</f>
        <v>4.77427597586622E-006</v>
      </c>
      <c r="J45" s="31" t="n">
        <v>5.0001E-005</v>
      </c>
      <c r="K45" s="25" t="str">
        <f aca="false">IF(ISERROR(I45),"FAIL",IF(ABS(I45)&lt;=J45,"PASS","FAIL"))</f>
        <v>PASS</v>
      </c>
    </row>
    <row r="46" customFormat="false" ht="15" hidden="false" customHeight="false" outlineLevel="0" collapsed="false">
      <c r="B46" s="26" t="n">
        <v>36</v>
      </c>
      <c r="C46" s="9" t="s">
        <v>112</v>
      </c>
      <c r="D46" s="9" t="s">
        <v>204</v>
      </c>
      <c r="E46" s="9" t="s">
        <v>205</v>
      </c>
      <c r="F46" s="27" t="s">
        <v>206</v>
      </c>
      <c r="G46" s="28" t="n">
        <v>0.0642</v>
      </c>
      <c r="H46" s="29" t="n">
        <f aca="false">Stress_Test!$F$14</f>
        <v>0.0642443798708817</v>
      </c>
      <c r="I46" s="30" t="n">
        <f aca="false">H46-G46</f>
        <v>4.43798708817389E-005</v>
      </c>
      <c r="J46" s="31" t="n">
        <v>5.0001E-005</v>
      </c>
      <c r="K46" s="25" t="str">
        <f aca="false">IF(ISERROR(I46),"FAIL",IF(ABS(I46)&lt;=J46,"PASS","FAIL"))</f>
        <v>PASS</v>
      </c>
    </row>
    <row r="47" customFormat="false" ht="15" hidden="false" customHeight="false" outlineLevel="0" collapsed="false">
      <c r="B47" s="26" t="n">
        <v>37</v>
      </c>
      <c r="C47" s="9" t="s">
        <v>64</v>
      </c>
      <c r="D47" s="9" t="s">
        <v>207</v>
      </c>
      <c r="E47" s="9" t="s">
        <v>208</v>
      </c>
      <c r="F47" s="27" t="s">
        <v>209</v>
      </c>
      <c r="G47" s="32" t="n">
        <v>555.1</v>
      </c>
      <c r="H47" s="33" t="n">
        <f aca="false">Portfolio!$C$6</f>
        <v>555.063200256</v>
      </c>
      <c r="I47" s="30" t="n">
        <f aca="false">H47-G47</f>
        <v>-0.0367997440001773</v>
      </c>
      <c r="J47" s="31" t="n">
        <v>0.050000001</v>
      </c>
      <c r="K47" s="25" t="str">
        <f aca="false">IF(ISERROR(I47),"FAIL",IF(ABS(I47)&lt;=J47,"PASS","FAIL"))</f>
        <v>PASS</v>
      </c>
    </row>
    <row r="48" customFormat="false" ht="15" hidden="false" customHeight="false" outlineLevel="0" collapsed="false">
      <c r="B48" s="26" t="n">
        <v>38</v>
      </c>
      <c r="C48" s="9" t="s">
        <v>64</v>
      </c>
      <c r="D48" s="9" t="s">
        <v>210</v>
      </c>
      <c r="E48" s="9" t="s">
        <v>211</v>
      </c>
      <c r="F48" s="27" t="s">
        <v>212</v>
      </c>
      <c r="G48" s="32" t="n">
        <v>195.7</v>
      </c>
      <c r="H48" s="33" t="n">
        <f aca="false">Portfolio!$C$7</f>
        <v>195.668564456</v>
      </c>
      <c r="I48" s="30" t="n">
        <f aca="false">H48-G48</f>
        <v>-0.0314355439999758</v>
      </c>
      <c r="J48" s="31" t="n">
        <v>0.050000001</v>
      </c>
      <c r="K48" s="25" t="str">
        <f aca="false">IF(ISERROR(I48),"FAIL",IF(ABS(I48)&lt;=J48,"PASS","FAIL"))</f>
        <v>PASS</v>
      </c>
    </row>
    <row r="49" customFormat="false" ht="15" hidden="false" customHeight="false" outlineLevel="0" collapsed="false">
      <c r="B49" s="26" t="n">
        <v>39</v>
      </c>
      <c r="C49" s="9" t="s">
        <v>64</v>
      </c>
      <c r="D49" s="9" t="s">
        <v>213</v>
      </c>
      <c r="E49" s="9" t="s">
        <v>214</v>
      </c>
      <c r="F49" s="27" t="s">
        <v>215</v>
      </c>
      <c r="G49" s="32" t="n">
        <v>201.8</v>
      </c>
      <c r="H49" s="33" t="n">
        <f aca="false">Portfolio!$C$8</f>
        <v>201.820053142712</v>
      </c>
      <c r="I49" s="30" t="n">
        <f aca="false">H49-G49</f>
        <v>0.0200531427123849</v>
      </c>
      <c r="J49" s="31" t="n">
        <v>0.050000001</v>
      </c>
      <c r="K49" s="25" t="str">
        <f aca="false">IF(ISERROR(I49),"FAIL",IF(ABS(I49)&lt;=J49,"PASS","FAIL"))</f>
        <v>PASS</v>
      </c>
    </row>
    <row r="50" customFormat="false" ht="15" hidden="false" customHeight="false" outlineLevel="0" collapsed="false">
      <c r="B50" s="26" t="n">
        <v>40</v>
      </c>
      <c r="C50" s="9" t="s">
        <v>64</v>
      </c>
      <c r="D50" s="9" t="s">
        <v>216</v>
      </c>
      <c r="E50" s="9" t="s">
        <v>217</v>
      </c>
      <c r="F50" s="27" t="s">
        <v>218</v>
      </c>
      <c r="G50" s="32" t="n">
        <v>952.6</v>
      </c>
      <c r="H50" s="33" t="n">
        <f aca="false">Portfolio!$C$9</f>
        <v>952.551817854712</v>
      </c>
      <c r="I50" s="30" t="n">
        <f aca="false">H50-G50</f>
        <v>-0.0481821452877966</v>
      </c>
      <c r="J50" s="31" t="n">
        <v>0.050000001</v>
      </c>
      <c r="K50" s="25" t="str">
        <f aca="false">IF(ISERROR(I50),"FAIL",IF(ABS(I50)&lt;=J50,"PASS","FAIL"))</f>
        <v>PASS</v>
      </c>
    </row>
    <row r="51" customFormat="false" ht="15" hidden="false" customHeight="false" outlineLevel="0" collapsed="false">
      <c r="B51" s="26" t="n">
        <v>41</v>
      </c>
      <c r="C51" s="9" t="s">
        <v>64</v>
      </c>
      <c r="D51" s="9" t="s">
        <v>219</v>
      </c>
      <c r="E51" s="9" t="s">
        <v>90</v>
      </c>
      <c r="F51" s="27" t="s">
        <v>124</v>
      </c>
      <c r="G51" s="28" t="n">
        <v>0.1021</v>
      </c>
      <c r="H51" s="29" t="n">
        <f aca="false">Portfolio!$C$17</f>
        <v>0.102105976694522</v>
      </c>
      <c r="I51" s="30" t="n">
        <f aca="false">H51-G51</f>
        <v>5.97669452247207E-006</v>
      </c>
      <c r="J51" s="31" t="n">
        <v>5.0001E-005</v>
      </c>
      <c r="K51" s="25" t="str">
        <f aca="false">IF(ISERROR(I51),"FAIL",IF(ABS(I51)&lt;=J51,"PASS","FAIL"))</f>
        <v>PASS</v>
      </c>
    </row>
    <row r="52" customFormat="false" ht="15" hidden="false" customHeight="false" outlineLevel="0" collapsed="false">
      <c r="B52" s="26" t="n">
        <v>42</v>
      </c>
      <c r="C52" s="9" t="s">
        <v>64</v>
      </c>
      <c r="D52" s="9" t="s">
        <v>220</v>
      </c>
      <c r="E52" s="9" t="s">
        <v>221</v>
      </c>
      <c r="F52" s="27" t="s">
        <v>222</v>
      </c>
      <c r="G52" s="28" t="n">
        <v>0.1019</v>
      </c>
      <c r="H52" s="29" t="n">
        <f aca="false">Portfolio!$O$21</f>
        <v>0.101858287506482</v>
      </c>
      <c r="I52" s="30" t="n">
        <f aca="false">H52-G52</f>
        <v>-4.17124935175178E-005</v>
      </c>
      <c r="J52" s="31" t="n">
        <v>5.0001E-005</v>
      </c>
      <c r="K52" s="25" t="str">
        <f aca="false">IF(ISERROR(I52),"FAIL",IF(ABS(I52)&lt;=J52,"PASS","FAIL"))</f>
        <v>PASS</v>
      </c>
    </row>
    <row r="53" customFormat="false" ht="15" hidden="false" customHeight="false" outlineLevel="0" collapsed="false">
      <c r="B53" s="26" t="n">
        <v>43</v>
      </c>
      <c r="C53" s="9" t="s">
        <v>64</v>
      </c>
      <c r="D53" s="9" t="s">
        <v>223</v>
      </c>
      <c r="E53" s="9" t="s">
        <v>94</v>
      </c>
      <c r="F53" s="27" t="s">
        <v>224</v>
      </c>
      <c r="G53" s="28" t="n">
        <v>0.102</v>
      </c>
      <c r="H53" s="29" t="n">
        <f aca="false">Portfolio!$O$22</f>
        <v>0.102028750440684</v>
      </c>
      <c r="I53" s="30" t="n">
        <f aca="false">H53-G53</f>
        <v>2.87504406843303E-005</v>
      </c>
      <c r="J53" s="31" t="n">
        <v>5.0001E-005</v>
      </c>
      <c r="K53" s="25" t="str">
        <f aca="false">IF(ISERROR(I53),"FAIL",IF(ABS(I53)&lt;=J53,"PASS","FAIL"))</f>
        <v>PASS</v>
      </c>
    </row>
    <row r="54" customFormat="false" ht="15" hidden="false" customHeight="false" outlineLevel="0" collapsed="false">
      <c r="B54" s="26" t="n">
        <v>44</v>
      </c>
      <c r="C54" s="9" t="s">
        <v>64</v>
      </c>
      <c r="D54" s="9" t="s">
        <v>225</v>
      </c>
      <c r="E54" s="9" t="s">
        <v>95</v>
      </c>
      <c r="F54" s="27" t="s">
        <v>226</v>
      </c>
      <c r="G54" s="28" t="n">
        <v>0.0617</v>
      </c>
      <c r="H54" s="29" t="n">
        <f aca="false">Portfolio!$O$23</f>
        <v>0.0617244415128305</v>
      </c>
      <c r="I54" s="30" t="n">
        <f aca="false">H54-G54</f>
        <v>2.44415128305142E-005</v>
      </c>
      <c r="J54" s="31" t="n">
        <v>5.0001E-005</v>
      </c>
      <c r="K54" s="25" t="str">
        <f aca="false">IF(ISERROR(I54),"FAIL",IF(ABS(I54)&lt;=J54,"PASS","FAIL"))</f>
        <v>PASS</v>
      </c>
    </row>
    <row r="55" customFormat="false" ht="15" hidden="false" customHeight="true" outlineLevel="0" collapsed="false">
      <c r="B55" s="26" t="n">
        <v>45</v>
      </c>
      <c r="C55" s="9" t="s">
        <v>227</v>
      </c>
      <c r="D55" s="9" t="s">
        <v>228</v>
      </c>
      <c r="E55" s="34" t="s">
        <v>229</v>
      </c>
      <c r="F55" s="27" t="s">
        <v>230</v>
      </c>
      <c r="G55" s="31" t="n">
        <v>0</v>
      </c>
      <c r="H55" s="30" t="n">
        <f aca="false">Flows!D10+NPV(Flows!$O$10,Flows!E10:N10)</f>
        <v>0</v>
      </c>
      <c r="I55" s="30" t="n">
        <f aca="false">H55-G55</f>
        <v>0</v>
      </c>
      <c r="J55" s="35" t="n">
        <v>1E-005</v>
      </c>
      <c r="K55" s="25" t="str">
        <f aca="false">IF(ISERROR(I55),"FAIL",IF(ABS(I55)&lt;=J55,"PASS","FAIL"))</f>
        <v>PASS</v>
      </c>
    </row>
    <row r="56" customFormat="false" ht="15" hidden="false" customHeight="true" outlineLevel="0" collapsed="false">
      <c r="B56" s="26" t="n">
        <v>46</v>
      </c>
      <c r="C56" s="9" t="s">
        <v>227</v>
      </c>
      <c r="D56" s="9" t="s">
        <v>228</v>
      </c>
      <c r="E56" s="34" t="s">
        <v>231</v>
      </c>
      <c r="F56" s="27" t="s">
        <v>230</v>
      </c>
      <c r="G56" s="31" t="n">
        <v>0</v>
      </c>
      <c r="H56" s="30" t="n">
        <f aca="false">SUM(Flows!D10:N10)-SUM(Flows!D7:N9)</f>
        <v>0</v>
      </c>
      <c r="I56" s="30" t="n">
        <f aca="false">H56-G56</f>
        <v>0</v>
      </c>
      <c r="J56" s="35" t="n">
        <v>1E-009</v>
      </c>
      <c r="K56" s="25" t="str">
        <f aca="false">IF(ISERROR(I56),"FAIL",IF(ABS(I56)&lt;=J56,"PASS","FAIL"))</f>
        <v>PASS</v>
      </c>
    </row>
    <row r="57" customFormat="false" ht="30" hidden="false" customHeight="true" outlineLevel="0" collapsed="false">
      <c r="B57" s="26" t="n">
        <v>47</v>
      </c>
      <c r="C57" s="9" t="s">
        <v>227</v>
      </c>
      <c r="D57" s="9" t="s">
        <v>228</v>
      </c>
      <c r="E57" s="34" t="s">
        <v>232</v>
      </c>
      <c r="F57" s="27" t="s">
        <v>230</v>
      </c>
      <c r="G57" s="31" t="n">
        <v>0</v>
      </c>
      <c r="H57" s="30" t="n">
        <f aca="false">Flows!D22+NPV(Flows!$O$22,Flows!E22:N22)</f>
        <v>0</v>
      </c>
      <c r="I57" s="30" t="n">
        <f aca="false">H57-G57</f>
        <v>0</v>
      </c>
      <c r="J57" s="35" t="n">
        <v>1E-005</v>
      </c>
      <c r="K57" s="25" t="str">
        <f aca="false">IF(ISERROR(I57),"FAIL",IF(ABS(I57)&lt;=J57,"PASS","FAIL"))</f>
        <v>PASS</v>
      </c>
    </row>
    <row r="58" customFormat="false" ht="30" hidden="false" customHeight="true" outlineLevel="0" collapsed="false">
      <c r="B58" s="26" t="n">
        <v>48</v>
      </c>
      <c r="C58" s="9" t="s">
        <v>227</v>
      </c>
      <c r="D58" s="9" t="s">
        <v>228</v>
      </c>
      <c r="E58" s="34" t="s">
        <v>233</v>
      </c>
      <c r="F58" s="27" t="s">
        <v>230</v>
      </c>
      <c r="G58" s="31" t="n">
        <v>0</v>
      </c>
      <c r="H58" s="30" t="n">
        <f aca="false">SUM(Flows!D22:N22)-SUM(Flows!D19:N21)</f>
        <v>0</v>
      </c>
      <c r="I58" s="30" t="n">
        <f aca="false">H58-G58</f>
        <v>0</v>
      </c>
      <c r="J58" s="35" t="n">
        <v>1E-009</v>
      </c>
      <c r="K58" s="25" t="str">
        <f aca="false">IF(ISERROR(I58),"FAIL",IF(ABS(I58)&lt;=J58,"PASS","FAIL"))</f>
        <v>PASS</v>
      </c>
    </row>
    <row r="59" customFormat="false" ht="30" hidden="false" customHeight="true" outlineLevel="0" collapsed="false">
      <c r="B59" s="26" t="n">
        <v>49</v>
      </c>
      <c r="C59" s="9" t="s">
        <v>227</v>
      </c>
      <c r="D59" s="9" t="s">
        <v>228</v>
      </c>
      <c r="E59" s="34" t="s">
        <v>234</v>
      </c>
      <c r="F59" s="27" t="s">
        <v>230</v>
      </c>
      <c r="G59" s="31" t="n">
        <v>0</v>
      </c>
      <c r="H59" s="30" t="n">
        <f aca="false">Flows!D34+NPV(Flows!$O$34,Flows!E34:N34)</f>
        <v>0</v>
      </c>
      <c r="I59" s="30" t="n">
        <f aca="false">H59-G59</f>
        <v>0</v>
      </c>
      <c r="J59" s="35" t="n">
        <v>1E-005</v>
      </c>
      <c r="K59" s="25" t="str">
        <f aca="false">IF(ISERROR(I59),"FAIL",IF(ABS(I59)&lt;=J59,"PASS","FAIL"))</f>
        <v>PASS</v>
      </c>
    </row>
    <row r="60" customFormat="false" ht="30" hidden="false" customHeight="true" outlineLevel="0" collapsed="false">
      <c r="B60" s="26" t="n">
        <v>50</v>
      </c>
      <c r="C60" s="9" t="s">
        <v>227</v>
      </c>
      <c r="D60" s="9" t="s">
        <v>228</v>
      </c>
      <c r="E60" s="34" t="s">
        <v>235</v>
      </c>
      <c r="F60" s="27" t="s">
        <v>230</v>
      </c>
      <c r="G60" s="31" t="n">
        <v>0</v>
      </c>
      <c r="H60" s="30" t="n">
        <f aca="false">SUM(Flows!D34:N34)-SUM(Flows!D31:N33)</f>
        <v>0</v>
      </c>
      <c r="I60" s="30" t="n">
        <f aca="false">H60-G60</f>
        <v>0</v>
      </c>
      <c r="J60" s="35" t="n">
        <v>1E-009</v>
      </c>
      <c r="K60" s="25" t="str">
        <f aca="false">IF(ISERROR(I60),"FAIL",IF(ABS(I60)&lt;=J60,"PASS","FAIL"))</f>
        <v>PASS</v>
      </c>
    </row>
    <row r="61" customFormat="false" ht="30" hidden="false" customHeight="true" outlineLevel="0" collapsed="false">
      <c r="B61" s="26" t="n">
        <v>51</v>
      </c>
      <c r="C61" s="9" t="s">
        <v>227</v>
      </c>
      <c r="D61" s="9" t="s">
        <v>228</v>
      </c>
      <c r="E61" s="34" t="s">
        <v>236</v>
      </c>
      <c r="F61" s="27" t="s">
        <v>230</v>
      </c>
      <c r="G61" s="31" t="n">
        <v>0</v>
      </c>
      <c r="H61" s="30" t="n">
        <f aca="false">Flows!D46+NPV(Flows!$O$46,Flows!E46:N46)</f>
        <v>0</v>
      </c>
      <c r="I61" s="30" t="n">
        <f aca="false">H61-G61</f>
        <v>0</v>
      </c>
      <c r="J61" s="35" t="n">
        <v>1E-005</v>
      </c>
      <c r="K61" s="25" t="str">
        <f aca="false">IF(ISERROR(I61),"FAIL",IF(ABS(I61)&lt;=J61,"PASS","FAIL"))</f>
        <v>PASS</v>
      </c>
    </row>
    <row r="62" customFormat="false" ht="30" hidden="false" customHeight="true" outlineLevel="0" collapsed="false">
      <c r="B62" s="26" t="n">
        <v>52</v>
      </c>
      <c r="C62" s="9" t="s">
        <v>227</v>
      </c>
      <c r="D62" s="9" t="s">
        <v>228</v>
      </c>
      <c r="E62" s="34" t="s">
        <v>237</v>
      </c>
      <c r="F62" s="27" t="s">
        <v>230</v>
      </c>
      <c r="G62" s="31" t="n">
        <v>0</v>
      </c>
      <c r="H62" s="30" t="n">
        <f aca="false">SUM(Flows!D46:N46)-SUM(Flows!D43:N45)</f>
        <v>0</v>
      </c>
      <c r="I62" s="30" t="n">
        <f aca="false">H62-G62</f>
        <v>0</v>
      </c>
      <c r="J62" s="35" t="n">
        <v>1E-009</v>
      </c>
      <c r="K62" s="25" t="str">
        <f aca="false">IF(ISERROR(I62),"FAIL",IF(ABS(I62)&lt;=J62,"PASS","FAIL"))</f>
        <v>PASS</v>
      </c>
    </row>
    <row r="63" customFormat="false" ht="30" hidden="false" customHeight="true" outlineLevel="0" collapsed="false">
      <c r="B63" s="26" t="n">
        <v>53</v>
      </c>
      <c r="C63" s="9" t="s">
        <v>227</v>
      </c>
      <c r="D63" s="9" t="s">
        <v>228</v>
      </c>
      <c r="E63" s="34" t="s">
        <v>238</v>
      </c>
      <c r="F63" s="27" t="s">
        <v>230</v>
      </c>
      <c r="G63" s="31" t="n">
        <v>0</v>
      </c>
      <c r="H63" s="30" t="n">
        <f aca="false">Flows!D58+NPV(Flows!$O$58,Flows!E58:N58)</f>
        <v>0</v>
      </c>
      <c r="I63" s="30" t="n">
        <f aca="false">H63-G63</f>
        <v>0</v>
      </c>
      <c r="J63" s="35" t="n">
        <v>1E-005</v>
      </c>
      <c r="K63" s="25" t="str">
        <f aca="false">IF(ISERROR(I63),"FAIL",IF(ABS(I63)&lt;=J63,"PASS","FAIL"))</f>
        <v>PASS</v>
      </c>
    </row>
    <row r="64" customFormat="false" ht="30" hidden="false" customHeight="true" outlineLevel="0" collapsed="false">
      <c r="B64" s="26" t="n">
        <v>54</v>
      </c>
      <c r="C64" s="9" t="s">
        <v>227</v>
      </c>
      <c r="D64" s="9" t="s">
        <v>228</v>
      </c>
      <c r="E64" s="34" t="s">
        <v>239</v>
      </c>
      <c r="F64" s="27" t="s">
        <v>230</v>
      </c>
      <c r="G64" s="31" t="n">
        <v>0</v>
      </c>
      <c r="H64" s="30" t="n">
        <f aca="false">SUM(Flows!D58:N58)-SUM(Flows!D55:N57)</f>
        <v>0</v>
      </c>
      <c r="I64" s="30" t="n">
        <f aca="false">H64-G64</f>
        <v>0</v>
      </c>
      <c r="J64" s="35" t="n">
        <v>1E-009</v>
      </c>
      <c r="K64" s="25" t="str">
        <f aca="false">IF(ISERROR(I64),"FAIL",IF(ABS(I64)&lt;=J64,"PASS","FAIL"))</f>
        <v>PASS</v>
      </c>
    </row>
    <row r="65" customFormat="false" ht="30" hidden="false" customHeight="true" outlineLevel="0" collapsed="false">
      <c r="B65" s="26" t="n">
        <v>55</v>
      </c>
      <c r="C65" s="9" t="s">
        <v>227</v>
      </c>
      <c r="D65" s="9" t="s">
        <v>228</v>
      </c>
      <c r="E65" s="34" t="s">
        <v>240</v>
      </c>
      <c r="F65" s="27" t="s">
        <v>230</v>
      </c>
      <c r="G65" s="31" t="n">
        <v>0</v>
      </c>
      <c r="H65" s="30" t="n">
        <f aca="false">Flows!D70+NPV(Flows!$O$70,Flows!E70:N70)</f>
        <v>0</v>
      </c>
      <c r="I65" s="30" t="n">
        <f aca="false">H65-G65</f>
        <v>0</v>
      </c>
      <c r="J65" s="35" t="n">
        <v>1E-005</v>
      </c>
      <c r="K65" s="25" t="str">
        <f aca="false">IF(ISERROR(I65),"FAIL",IF(ABS(I65)&lt;=J65,"PASS","FAIL"))</f>
        <v>PASS</v>
      </c>
    </row>
    <row r="66" customFormat="false" ht="30" hidden="false" customHeight="true" outlineLevel="0" collapsed="false">
      <c r="B66" s="26" t="n">
        <v>56</v>
      </c>
      <c r="C66" s="9" t="s">
        <v>227</v>
      </c>
      <c r="D66" s="9" t="s">
        <v>228</v>
      </c>
      <c r="E66" s="34" t="s">
        <v>241</v>
      </c>
      <c r="F66" s="27" t="s">
        <v>230</v>
      </c>
      <c r="G66" s="31" t="n">
        <v>0</v>
      </c>
      <c r="H66" s="30" t="n">
        <f aca="false">SUM(Flows!D70:N70)-SUM(Flows!D67:N69)</f>
        <v>0</v>
      </c>
      <c r="I66" s="30" t="n">
        <f aca="false">H66-G66</f>
        <v>0</v>
      </c>
      <c r="J66" s="35" t="n">
        <v>1E-009</v>
      </c>
      <c r="K66" s="25" t="str">
        <f aca="false">IF(ISERROR(I66),"FAIL",IF(ABS(I66)&lt;=J66,"PASS","FAIL"))</f>
        <v>PASS</v>
      </c>
    </row>
    <row r="67" customFormat="false" ht="30" hidden="false" customHeight="true" outlineLevel="0" collapsed="false">
      <c r="B67" s="26" t="n">
        <v>57</v>
      </c>
      <c r="C67" s="9" t="s">
        <v>227</v>
      </c>
      <c r="D67" s="9" t="s">
        <v>228</v>
      </c>
      <c r="E67" s="34" t="s">
        <v>242</v>
      </c>
      <c r="F67" s="27" t="s">
        <v>230</v>
      </c>
      <c r="G67" s="31" t="n">
        <v>0</v>
      </c>
      <c r="H67" s="30" t="n">
        <f aca="false">Flows!D82+NPV(Flows!$O$82,Flows!E82:N82)</f>
        <v>0</v>
      </c>
      <c r="I67" s="30" t="n">
        <f aca="false">H67-G67</f>
        <v>0</v>
      </c>
      <c r="J67" s="35" t="n">
        <v>1E-005</v>
      </c>
      <c r="K67" s="25" t="str">
        <f aca="false">IF(ISERROR(I67),"FAIL",IF(ABS(I67)&lt;=J67,"PASS","FAIL"))</f>
        <v>PASS</v>
      </c>
    </row>
    <row r="68" customFormat="false" ht="30" hidden="false" customHeight="true" outlineLevel="0" collapsed="false">
      <c r="B68" s="26" t="n">
        <v>58</v>
      </c>
      <c r="C68" s="9" t="s">
        <v>227</v>
      </c>
      <c r="D68" s="9" t="s">
        <v>228</v>
      </c>
      <c r="E68" s="34" t="s">
        <v>243</v>
      </c>
      <c r="F68" s="27" t="s">
        <v>230</v>
      </c>
      <c r="G68" s="31" t="n">
        <v>0</v>
      </c>
      <c r="H68" s="30" t="n">
        <f aca="false">SUM(Flows!D82:N82)-SUM(Flows!D79:N81)</f>
        <v>0</v>
      </c>
      <c r="I68" s="30" t="n">
        <f aca="false">H68-G68</f>
        <v>0</v>
      </c>
      <c r="J68" s="35" t="n">
        <v>1E-009</v>
      </c>
      <c r="K68" s="25" t="str">
        <f aca="false">IF(ISERROR(I68),"FAIL",IF(ABS(I68)&lt;=J68,"PASS","FAIL"))</f>
        <v>PASS</v>
      </c>
    </row>
    <row r="69" customFormat="false" ht="15" hidden="false" customHeight="true" outlineLevel="0" collapsed="false">
      <c r="B69" s="26" t="n">
        <v>59</v>
      </c>
      <c r="C69" s="9" t="s">
        <v>227</v>
      </c>
      <c r="D69" s="9" t="s">
        <v>228</v>
      </c>
      <c r="E69" s="34" t="s">
        <v>244</v>
      </c>
      <c r="F69" s="27" t="s">
        <v>230</v>
      </c>
      <c r="G69" s="31" t="n">
        <v>0</v>
      </c>
      <c r="H69" s="30" t="n">
        <f aca="false">Flows!D94+NPV(Flows!$O$94,Flows!E94:N94)</f>
        <v>0</v>
      </c>
      <c r="I69" s="30" t="n">
        <f aca="false">H69-G69</f>
        <v>0</v>
      </c>
      <c r="J69" s="35" t="n">
        <v>1E-005</v>
      </c>
      <c r="K69" s="25" t="str">
        <f aca="false">IF(ISERROR(I69),"FAIL",IF(ABS(I69)&lt;=J69,"PASS","FAIL"))</f>
        <v>PASS</v>
      </c>
    </row>
    <row r="70" customFormat="false" ht="30" hidden="false" customHeight="true" outlineLevel="0" collapsed="false">
      <c r="B70" s="26" t="n">
        <v>60</v>
      </c>
      <c r="C70" s="9" t="s">
        <v>227</v>
      </c>
      <c r="D70" s="9" t="s">
        <v>228</v>
      </c>
      <c r="E70" s="34" t="s">
        <v>245</v>
      </c>
      <c r="F70" s="27" t="s">
        <v>230</v>
      </c>
      <c r="G70" s="31" t="n">
        <v>0</v>
      </c>
      <c r="H70" s="30" t="n">
        <f aca="false">SUM(Flows!D94:N94)-SUM(Flows!D91:N93)</f>
        <v>0</v>
      </c>
      <c r="I70" s="30" t="n">
        <f aca="false">H70-G70</f>
        <v>0</v>
      </c>
      <c r="J70" s="35" t="n">
        <v>1E-009</v>
      </c>
      <c r="K70" s="25" t="str">
        <f aca="false">IF(ISERROR(I70),"FAIL",IF(ABS(I70)&lt;=J70,"PASS","FAIL"))</f>
        <v>PASS</v>
      </c>
    </row>
    <row r="71" customFormat="false" ht="30" hidden="false" customHeight="true" outlineLevel="0" collapsed="false">
      <c r="B71" s="26" t="n">
        <v>61</v>
      </c>
      <c r="C71" s="9" t="s">
        <v>227</v>
      </c>
      <c r="D71" s="9" t="s">
        <v>228</v>
      </c>
      <c r="E71" s="34" t="s">
        <v>246</v>
      </c>
      <c r="F71" s="27" t="s">
        <v>230</v>
      </c>
      <c r="G71" s="31" t="n">
        <v>0</v>
      </c>
      <c r="H71" s="30" t="n">
        <f aca="false">Flows!D106+NPV(Flows!$O$106,Flows!E106:N106)</f>
        <v>0</v>
      </c>
      <c r="I71" s="30" t="n">
        <f aca="false">H71-G71</f>
        <v>0</v>
      </c>
      <c r="J71" s="35" t="n">
        <v>1E-005</v>
      </c>
      <c r="K71" s="25" t="str">
        <f aca="false">IF(ISERROR(I71),"FAIL",IF(ABS(I71)&lt;=J71,"PASS","FAIL"))</f>
        <v>PASS</v>
      </c>
    </row>
    <row r="72" customFormat="false" ht="30" hidden="false" customHeight="true" outlineLevel="0" collapsed="false">
      <c r="B72" s="26" t="n">
        <v>62</v>
      </c>
      <c r="C72" s="9" t="s">
        <v>227</v>
      </c>
      <c r="D72" s="9" t="s">
        <v>228</v>
      </c>
      <c r="E72" s="34" t="s">
        <v>247</v>
      </c>
      <c r="F72" s="27" t="s">
        <v>230</v>
      </c>
      <c r="G72" s="31" t="n">
        <v>0</v>
      </c>
      <c r="H72" s="30" t="n">
        <f aca="false">SUM(Flows!D106:N106)-SUM(Flows!D103:N105)</f>
        <v>0</v>
      </c>
      <c r="I72" s="30" t="n">
        <f aca="false">H72-G72</f>
        <v>0</v>
      </c>
      <c r="J72" s="35" t="n">
        <v>1E-009</v>
      </c>
      <c r="K72" s="25" t="str">
        <f aca="false">IF(ISERROR(I72),"FAIL",IF(ABS(I72)&lt;=J72,"PASS","FAIL"))</f>
        <v>PASS</v>
      </c>
    </row>
    <row r="73" customFormat="false" ht="15" hidden="false" customHeight="true" outlineLevel="0" collapsed="false">
      <c r="B73" s="26" t="n">
        <v>63</v>
      </c>
      <c r="C73" s="9" t="s">
        <v>64</v>
      </c>
      <c r="D73" s="9" t="s">
        <v>228</v>
      </c>
      <c r="E73" s="34" t="s">
        <v>248</v>
      </c>
      <c r="F73" s="27" t="s">
        <v>230</v>
      </c>
      <c r="G73" s="31" t="n">
        <v>0</v>
      </c>
      <c r="H73" s="30" t="n">
        <f aca="false">Portfolio!$C$11+Portfolio!$C$12+Portfolio!$C$13-1</f>
        <v>0</v>
      </c>
      <c r="I73" s="30" t="n">
        <f aca="false">H73-G73</f>
        <v>0</v>
      </c>
      <c r="J73" s="35" t="n">
        <v>1E-012</v>
      </c>
      <c r="K73" s="25" t="str">
        <f aca="false">IF(ISERROR(I73),"FAIL",IF(ABS(I73)&lt;=J73,"PASS","FAIL"))</f>
        <v>PASS</v>
      </c>
    </row>
    <row r="74" customFormat="false" ht="30" hidden="false" customHeight="true" outlineLevel="0" collapsed="false">
      <c r="B74" s="26" t="n">
        <v>64</v>
      </c>
      <c r="C74" s="9" t="s">
        <v>64</v>
      </c>
      <c r="D74" s="9" t="s">
        <v>228</v>
      </c>
      <c r="E74" s="34" t="s">
        <v>249</v>
      </c>
      <c r="F74" s="27" t="s">
        <v>230</v>
      </c>
      <c r="G74" s="31" t="n">
        <v>0</v>
      </c>
      <c r="H74" s="30" t="n">
        <f aca="false">IF(Portfolio!$C$6&lt;=Portfolio!$C$14,0,1)</f>
        <v>0</v>
      </c>
      <c r="I74" s="30" t="n">
        <f aca="false">H74-G74</f>
        <v>0</v>
      </c>
      <c r="J74" s="35" t="n">
        <v>0</v>
      </c>
      <c r="K74" s="25" t="str">
        <f aca="false">IF(ISERROR(I74),"FAIL",IF(ABS(I74)&lt;=J74,"PASS","FAIL"))</f>
        <v>PASS</v>
      </c>
    </row>
    <row r="75" customFormat="false" ht="15" hidden="false" customHeight="true" outlineLevel="0" collapsed="false">
      <c r="B75" s="26" t="n">
        <v>65</v>
      </c>
      <c r="C75" s="9" t="s">
        <v>64</v>
      </c>
      <c r="D75" s="9" t="s">
        <v>228</v>
      </c>
      <c r="E75" s="34" t="s">
        <v>250</v>
      </c>
      <c r="F75" s="27" t="s">
        <v>230</v>
      </c>
      <c r="G75" s="31" t="n">
        <v>0</v>
      </c>
      <c r="H75" s="30" t="n">
        <f aca="false">Portfolio!D21+NPV(Portfolio!$O$21,Portfolio!$E$21:$N$21)</f>
        <v>0</v>
      </c>
      <c r="I75" s="30" t="n">
        <f aca="false">H75-G75</f>
        <v>0</v>
      </c>
      <c r="J75" s="35" t="n">
        <v>1E-005</v>
      </c>
      <c r="K75" s="25" t="str">
        <f aca="false">IF(ISERROR(I75),"FAIL",IF(ABS(I75)&lt;=J75,"PASS","FAIL"))</f>
        <v>PASS</v>
      </c>
    </row>
    <row r="76" customFormat="false" ht="30" hidden="false" customHeight="true" outlineLevel="0" collapsed="false">
      <c r="B76" s="26" t="n">
        <v>66</v>
      </c>
      <c r="C76" s="9" t="s">
        <v>64</v>
      </c>
      <c r="D76" s="9" t="s">
        <v>228</v>
      </c>
      <c r="E76" s="34" t="s">
        <v>251</v>
      </c>
      <c r="F76" s="27" t="s">
        <v>230</v>
      </c>
      <c r="G76" s="31" t="n">
        <v>0</v>
      </c>
      <c r="H76" s="30" t="n">
        <f aca="false">Portfolio!D22+NPV(Portfolio!$O$22,Portfolio!$E$22:$N$22)</f>
        <v>0</v>
      </c>
      <c r="I76" s="30" t="n">
        <f aca="false">H76-G76</f>
        <v>0</v>
      </c>
      <c r="J76" s="35" t="n">
        <v>1E-005</v>
      </c>
      <c r="K76" s="25" t="str">
        <f aca="false">IF(ISERROR(I76),"FAIL",IF(ABS(I76)&lt;=J76,"PASS","FAIL"))</f>
        <v>PASS</v>
      </c>
    </row>
    <row r="77" customFormat="false" ht="30" hidden="false" customHeight="true" outlineLevel="0" collapsed="false">
      <c r="B77" s="26" t="n">
        <v>67</v>
      </c>
      <c r="C77" s="9" t="s">
        <v>64</v>
      </c>
      <c r="D77" s="9" t="s">
        <v>228</v>
      </c>
      <c r="E77" s="34" t="s">
        <v>252</v>
      </c>
      <c r="F77" s="27" t="s">
        <v>230</v>
      </c>
      <c r="G77" s="31" t="n">
        <v>0</v>
      </c>
      <c r="H77" s="30" t="n">
        <f aca="false">Portfolio!D23+NPV(Portfolio!$O$23,Portfolio!$E$23:$N$23)</f>
        <v>0</v>
      </c>
      <c r="I77" s="30" t="n">
        <f aca="false">H77-G77</f>
        <v>0</v>
      </c>
      <c r="J77" s="35" t="n">
        <v>1E-005</v>
      </c>
      <c r="K77" s="25" t="str">
        <f aca="false">IF(ISERROR(I77),"FAIL",IF(ABS(I77)&lt;=J77,"PASS","FAIL"))</f>
        <v>PASS</v>
      </c>
    </row>
  </sheetData>
  <mergeCells count="4">
    <mergeCell ref="C5:D5"/>
    <mergeCell ref="C6:D6"/>
    <mergeCell ref="C7:D7"/>
    <mergeCell ref="C8:D8"/>
  </mergeCells>
  <conditionalFormatting sqref="K11:K77">
    <cfRule type="cellIs" priority="2" operator="equal" aboveAverage="0" equalAverage="0" bottom="0" percent="0" rank="0" text="" dxfId="0">
      <formula>"FAIL"</formula>
    </cfRule>
  </conditionalFormatting>
  <conditionalFormatting sqref="E7">
    <cfRule type="cellIs" priority="3" operator="greaterThan" aboveAverage="0" equalAverage="0" bottom="0" percent="0" rank="0" text="" dxfId="0">
      <formula>0</formula>
    </cfRule>
  </conditionalFormatting>
  <conditionalFormatting sqref="E8">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2026-09-25T09:06:14Z</dcterms:created>
  <dc:creator>openpyxl</dc:creator>
  <dc:description/>
  <dc:language>en-US</dc:language>
  <cp:lastModifiedBy/>
  <dcterms:modified xsi:type="dcterms:W3CDTF">2026-09-25T09:06:14Z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