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1. The Inputs" sheetId="2" state="visible" r:id="rId4"/>
    <sheet name="2. The Three Models" sheetId="3" state="visible" r:id="rId5"/>
    <sheet name="3. The Cash Flows" sheetId="4" state="visible" r:id="rId6"/>
    <sheet name="4. Scenarios" sheetId="5" state="visible" r:id="rId7"/>
    <sheet name="5. The Escalator" sheetId="6" state="visible" r:id="rId8"/>
    <sheet name="6. Powered Land" sheetId="7" state="visible" r:id="rId9"/>
    <sheet name="7. 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<sst xmlns="http://schemas.openxmlformats.org/spreadsheetml/2006/main" count="243" uniqueCount="225">
  <si>
    <t xml:space="preserve">The Underwrite, Computed — The Data Center Development Handbook, Chapter 13 and Appendix G</t>
  </si>
  <si>
    <t xml:space="preserve">Every figure in Appendix G is recomputed here, live.</t>
  </si>
  <si>
    <t xml:space="preserve">Amber cells are inputs. You may overwrite any of them. Grey cells are formulas.</t>
  </si>
  <si>
    <t xml:space="preserve">Sheet 1 holds every input. Rows 5 to 16 are the book's own figures from Chapter 13. Rows 17 to 26 are</t>
  </si>
  <si>
    <t xml:space="preserve">ADDED — the chapter states no development period, no interest rate, no draw profile, no escalator and</t>
  </si>
  <si>
    <t xml:space="preserve">no exit convention, and a levered return cannot be computed without them. One of the added inputs is</t>
  </si>
  <si>
    <t xml:space="preserve">not invented: the construction rate of 6.3 per cent is what the chapter's own '$75 million of additional</t>
  </si>
  <si>
    <t xml:space="preserve">interest' for a twelve-month slip implies on a drawn balance of $1,188 million.</t>
  </si>
  <si>
    <t xml:space="preserve">Sheet 2 reconciles the three business models to the figures Chapter 13 prints. If a cell there stops</t>
  </si>
  <si>
    <t xml:space="preserve">agreeing with the book after you change an input, you have moved away from the chapter — which may be</t>
  </si>
  <si>
    <t xml:space="preserve">what you want, but you should know you did it.</t>
  </si>
  <si>
    <t xml:space="preserve">Sheet 3 is the monthly cash flow, five scenarios side by side: base, an eight per cent rent miss, a</t>
  </si>
  <si>
    <t xml:space="preserve">twelve-month energization slip, the correlated case, and a flat-rent case. Each column is driven by its</t>
  </si>
  <si>
    <t xml:space="preserve">own parameter block at the top, so you can change one scenario without touching the others.</t>
  </si>
  <si>
    <t xml:space="preserve">Sheet 4 reads the levered returns off sheet 3 and puts them beside each other in basis points.</t>
  </si>
  <si>
    <t xml:space="preserve">Sheet 5 prices the escalator: what a point of escalation is worth in face rent over a fifteen-year lease.</t>
  </si>
  <si>
    <t xml:space="preserve">Sheet 6 is the powered-land hit rate, where the break-even is a single cell.</t>
  </si>
  <si>
    <t xml:space="preserve">Sheet 7 carries thirty-one controls, and all of them pass as shipped. FIVE test this file against the</t>
  </si>
  <si>
    <t xml:space="preserve">BOOK rather than against the appendix. Three more are findings written as controls. And two sit side by</t>
  </si>
  <si>
    <t xml:space="preserve">side on the one figure this file corrects: a rent miss priced on first-year rent, which reproduces the</t>
  </si>
  <si>
    <t xml:space="preserve">chapter exactly, and the same miss priced on escalated rent, which is twenty-three per cent larger.</t>
  </si>
  <si>
    <t xml:space="preserve">Nothing is locked, protected or watermarked. The site, the tenant and the lender are the book's own</t>
  </si>
  <si>
    <t xml:space="preserve">invented case; the added inputs are labelled ADDED with the reason.</t>
  </si>
  <si>
    <t xml:space="preserve">Fund the calendar, then price it</t>
  </si>
  <si>
    <t xml:space="preserve">Rows 5 to 16 are Chapter 13's own figures. Rows 17 to 26 are ADDED.</t>
  </si>
  <si>
    <t xml:space="preserve">Input</t>
  </si>
  <si>
    <t xml:space="preserve">Value</t>
  </si>
  <si>
    <t xml:space="preserve">Where it comes from</t>
  </si>
  <si>
    <t xml:space="preserve">Contracted capacity, MW</t>
  </si>
  <si>
    <t xml:space="preserve">Chapter 13 — the illustrative campus</t>
  </si>
  <si>
    <t xml:space="preserve">Turnkey capital cost, $ per MW</t>
  </si>
  <si>
    <t xml:space="preserve">Chapter 13 §559</t>
  </si>
  <si>
    <t xml:space="preserve">Powered shell capital cost, $ per MW</t>
  </si>
  <si>
    <t xml:space="preserve">Chapter 13 §558</t>
  </si>
  <si>
    <t xml:space="preserve">Turnkey rent, $ per kW-month net of power</t>
  </si>
  <si>
    <t xml:space="preserve">Shell rent, $ per kW-month</t>
  </si>
  <si>
    <t xml:space="preserve">Turnkey net operating income, $</t>
  </si>
  <si>
    <t xml:space="preserve">Shell net operating income, $</t>
  </si>
  <si>
    <t xml:space="preserve">Turnkey exit capitalisation rate</t>
  </si>
  <si>
    <t xml:space="preserve">Shell exit capitalisation rate</t>
  </si>
  <si>
    <t xml:space="preserve">Loan to cost, construction</t>
  </si>
  <si>
    <t xml:space="preserve">Chapter 13 §578</t>
  </si>
  <si>
    <t xml:space="preserve">Hold period, years</t>
  </si>
  <si>
    <t xml:space="preserve">Land: acres / $ per acre / pre-development $</t>
  </si>
  <si>
    <t xml:space="preserve">Chapter 13 §557 — acres</t>
  </si>
  <si>
    <t xml:space="preserve">Development period, months</t>
  </si>
  <si>
    <t xml:space="preserve">ADDED — site control to energization</t>
  </si>
  <si>
    <t xml:space="preserve">Construction interest rate</t>
  </si>
  <si>
    <t xml:space="preserve">ADDED — implied by the chapter's own $75m of delay interest on $1,188m</t>
  </si>
  <si>
    <t xml:space="preserve">Rent escalator, per year</t>
  </si>
  <si>
    <t xml:space="preserve">ADDED — the chapter debates 2% against 3% and states neither</t>
  </si>
  <si>
    <t xml:space="preserve">Cost of sale, share of gross</t>
  </si>
  <si>
    <t xml:space="preserve">ADDED</t>
  </si>
  <si>
    <t xml:space="preserve">Extended overheads during delay, $ per month</t>
  </si>
  <si>
    <t xml:space="preserve">ADDED — from the chapter's own $95m less $75m over twelve months</t>
  </si>
  <si>
    <t xml:space="preserve">Draw profile steepness (logistic k)</t>
  </si>
  <si>
    <t xml:space="preserve">ADDED — S-curve shape</t>
  </si>
  <si>
    <t xml:space="preserve">Land: $ per acre</t>
  </si>
  <si>
    <t xml:space="preserve">Chapter 13 §557</t>
  </si>
  <si>
    <t xml:space="preserve">Land: pre-development spend, $</t>
  </si>
  <si>
    <t xml:space="preserve">Land: sale price, $ per MW</t>
  </si>
  <si>
    <t xml:space="preserve">Land: years to sale</t>
  </si>
  <si>
    <t xml:space="preserve">Ten of the added inputs are terms of a loan, a lease or a construction contract. None is a guess about the market.</t>
  </si>
  <si>
    <t xml:space="preserve">The same site, three businesses — reconciled to Chapter 13</t>
  </si>
  <si>
    <t xml:space="preserve">Turnkey</t>
  </si>
  <si>
    <t xml:space="preserve">Powered shell</t>
  </si>
  <si>
    <t xml:space="preserve">Powered land</t>
  </si>
  <si>
    <t xml:space="preserve">What Chapter 13 prints</t>
  </si>
  <si>
    <t xml:space="preserve">Capital cost, $</t>
  </si>
  <si>
    <t xml:space="preserve">1,980m / 900m / 11.6m</t>
  </si>
  <si>
    <t xml:space="preserve">Gross rent, $</t>
  </si>
  <si>
    <t xml:space="preserve">about 227m / about 97m</t>
  </si>
  <si>
    <t xml:space="preserve">Net operating income, $</t>
  </si>
  <si>
    <t xml:space="preserve">215m / about 92m</t>
  </si>
  <si>
    <t xml:space="preserve">Net operating income, share of gross</t>
  </si>
  <si>
    <t xml:space="preserve">not stated</t>
  </si>
  <si>
    <t xml:space="preserve">Yield on cost</t>
  </si>
  <si>
    <t xml:space="preserve">10.9% / 10.2%</t>
  </si>
  <si>
    <t xml:space="preserve">Exit capitalisation rate</t>
  </si>
  <si>
    <t xml:space="preserve">7.75% / 7.5%</t>
  </si>
  <si>
    <t xml:space="preserve">Stabilised value, $</t>
  </si>
  <si>
    <t xml:space="preserve">about 2,770m / 1,227m</t>
  </si>
  <si>
    <t xml:space="preserve">Value created, $</t>
  </si>
  <si>
    <t xml:space="preserve">about 790m / about 330m</t>
  </si>
  <si>
    <t xml:space="preserve">Spread over exit cap, basis points</t>
  </si>
  <si>
    <t xml:space="preserve">310 / 270</t>
  </si>
  <si>
    <t xml:space="preserve">Sale proceeds, $</t>
  </si>
  <si>
    <t xml:space="preserve">45m</t>
  </si>
  <si>
    <t xml:space="preserve">Multiple on basis</t>
  </si>
  <si>
    <t xml:space="preserve">close to fourfold</t>
  </si>
  <si>
    <t xml:space="preserve">Annual return</t>
  </si>
  <si>
    <t xml:space="preserve">Yield on cost and the net-to-gross share are the same ratio only because cost and gross rent are set independently; both are shown so each can be checked against the chapter separately.</t>
  </si>
  <si>
    <t xml:space="preserve">Monthly equity cash flow, five scenarios</t>
  </si>
  <si>
    <t xml:space="preserve">Each column is driven by its own parameter block. Change one without touching the others.</t>
  </si>
  <si>
    <t xml:space="preserve">Scenario</t>
  </si>
  <si>
    <t xml:space="preserve">Base</t>
  </si>
  <si>
    <t xml:space="preserve">Rent miss 8%</t>
  </si>
  <si>
    <t xml:space="preserve">Delay 12 months</t>
  </si>
  <si>
    <t xml:space="preserve">Correlated</t>
  </si>
  <si>
    <t xml:space="preserve">Flat rent</t>
  </si>
  <si>
    <t xml:space="preserve">Cost +5% alone</t>
  </si>
  <si>
    <t xml:space="preserve">Exit cap +25bp alone</t>
  </si>
  <si>
    <t xml:space="preserve">Rent factor</t>
  </si>
  <si>
    <t xml:space="preserve">Cost factor</t>
  </si>
  <si>
    <t xml:space="preserve">Delay, months</t>
  </si>
  <si>
    <t xml:space="preserve">Exit cap adjustment</t>
  </si>
  <si>
    <t xml:space="preserve">Escalator</t>
  </si>
  <si>
    <t xml:space="preserve">Cost, $</t>
  </si>
  <si>
    <t xml:space="preserve">Debt, $</t>
  </si>
  <si>
    <t xml:space="preserve">Equity before delay, $</t>
  </si>
  <si>
    <t xml:space="preserve">Exit NOI, $</t>
  </si>
  <si>
    <t xml:space="preserve">Gross sale, $</t>
  </si>
  <si>
    <t xml:space="preserve">LEVERED IRR</t>
  </si>
  <si>
    <t xml:space="preserve">month</t>
  </si>
  <si>
    <t xml:space="preserve">cum. draw</t>
  </si>
  <si>
    <t xml:space="preserve">monthly weight</t>
  </si>
  <si>
    <t xml:space="preserve">total</t>
  </si>
  <si>
    <t xml:space="preserve">The rent miss against the delay</t>
  </si>
  <si>
    <t xml:space="preserve">Read on the chapter's own basis — flat rent — so the comparison is like for like with its text.</t>
  </si>
  <si>
    <t xml:space="preserve">Levered return</t>
  </si>
  <si>
    <t xml:space="preserve">Against base, bp</t>
  </si>
  <si>
    <t xml:space="preserve">Capital call, $</t>
  </si>
  <si>
    <t xml:space="preserve">Note</t>
  </si>
  <si>
    <t xml:space="preserve">Base, escalator 3%</t>
  </si>
  <si>
    <t xml:space="preserve">the file default</t>
  </si>
  <si>
    <t xml:space="preserve">permanent, and it escalates</t>
  </si>
  <si>
    <t xml:space="preserve">equity funds it — lenders do not enlarge for delay</t>
  </si>
  <si>
    <t xml:space="preserve">delay + 5% cost + 8% rent + 25bp of exit cap</t>
  </si>
  <si>
    <t xml:space="preserve">Flat rent (the chapter basis)</t>
  </si>
  <si>
    <t xml:space="preserve">the chapter's 'high teens'</t>
  </si>
  <si>
    <t xml:space="preserve">Capital call as a share of committed equity</t>
  </si>
  <si>
    <t xml:space="preserve">twelve-month delay</t>
  </si>
  <si>
    <t xml:space="preserve">correlated case</t>
  </si>
  <si>
    <t xml:space="preserve">against the equity the partners committed at close, not the enlarged budget</t>
  </si>
  <si>
    <t xml:space="preserve">delay, $ per MW</t>
  </si>
  <si>
    <t xml:space="preserve">Do the effects add?</t>
  </si>
  <si>
    <t xml:space="preserve">sum of the four effects taken alone, bp</t>
  </si>
  <si>
    <t xml:space="preserve">cost +5% alone, bp</t>
  </si>
  <si>
    <t xml:space="preserve">combined case, bp</t>
  </si>
  <si>
    <t xml:space="preserve">exit cap +25bp alone, bp</t>
  </si>
  <si>
    <t xml:space="preserve">difference</t>
  </si>
  <si>
    <t xml:space="preserve">A combined case is not the sum of its parts. Run it, do not add it.</t>
  </si>
  <si>
    <t xml:space="preserve">What a point of escalation is worth</t>
  </si>
  <si>
    <t xml:space="preserve">Chapter 13: the gap between a 2 and a 3 per cent escalator over fifteen years is a larger value swing than most first-year rent negotiations.</t>
  </si>
  <si>
    <t xml:space="preserve">Lease term, years</t>
  </si>
  <si>
    <t xml:space="preserve">Escalator, low</t>
  </si>
  <si>
    <t xml:space="preserve">Escalator, high</t>
  </si>
  <si>
    <t xml:space="preserve">Net rent received over the term, low escalator, $</t>
  </si>
  <si>
    <t xml:space="preserve">Net rent received over the term, high escalator, $</t>
  </si>
  <si>
    <t xml:space="preserve">Gap, $</t>
  </si>
  <si>
    <t xml:space="preserve">Gap, share of the low-escalator total</t>
  </si>
  <si>
    <t xml:space="preserve">First-year rent uplift needed to match, at the low escalator</t>
  </si>
  <si>
    <t xml:space="preserve">Face rent required, $ per kW-month</t>
  </si>
  <si>
    <t xml:space="preserve">Difference, $ per kW-month</t>
  </si>
  <si>
    <t xml:space="preserve">ONE POINT OF ESCALATOR IS WORTH THIS SHARE OF FACE RENT</t>
  </si>
  <si>
    <t xml:space="preserve">The chapter is right. A tenant offering a dollar of first-year rent for a point of escalation is offering about a seventh of what it is asking for.</t>
  </si>
  <si>
    <t xml:space="preserve">The hit rate the chapter does not state</t>
  </si>
  <si>
    <t xml:space="preserve">Chapter 13: pre-development spend is an option premium, and 'most sites never get there'. This is how many.</t>
  </si>
  <si>
    <t xml:space="preserve">Basis per site attempted, $</t>
  </si>
  <si>
    <t xml:space="preserve">Sale proceeds per site that gets there, $</t>
  </si>
  <si>
    <t xml:space="preserve">Multiple on the winners</t>
  </si>
  <si>
    <t xml:space="preserve">BREAK-EVEN HIT RATE</t>
  </si>
  <si>
    <t xml:space="preserve">Hit rate</t>
  </si>
  <si>
    <t xml:space="preserve">Expected value per site, $</t>
  </si>
  <si>
    <t xml:space="preserve">A near-fourfold multiple on the winners is a losing business below one site in four. Write the assumed hit rate into the approval memo beside the kill criteria.</t>
  </si>
  <si>
    <t xml:space="preserve">Every figure in Appendix G, recomputed here</t>
  </si>
  <si>
    <t xml:space="preserve">FIVE controls test this file against the BOOK. One fails on purpose when a rent miss is priced on first-year rent.</t>
  </si>
  <si>
    <t xml:space="preserve">Figure</t>
  </si>
  <si>
    <t xml:space="preserve">Appendix G</t>
  </si>
  <si>
    <t xml:space="preserve">This file</t>
  </si>
  <si>
    <t xml:space="preserve">Status</t>
  </si>
  <si>
    <t xml:space="preserve">BOOK: turnkey capital cost, $</t>
  </si>
  <si>
    <t xml:space="preserve">BOOK: turnkey gross rent, $</t>
  </si>
  <si>
    <t xml:space="preserve">Chapter 13 prints 'about 227m'</t>
  </si>
  <si>
    <t xml:space="preserve">BOOK: turnkey yield on cost</t>
  </si>
  <si>
    <t xml:space="preserve">Chapter 13 prints 10.9%</t>
  </si>
  <si>
    <t xml:space="preserve">BOOK: turnkey value created, $</t>
  </si>
  <si>
    <t xml:space="preserve">Chapter 13 prints 'about 790m'</t>
  </si>
  <si>
    <t xml:space="preserve">BOOK: delay interest, $</t>
  </si>
  <si>
    <t xml:space="preserve">Chapter 13 prints 'roughly $75 million'</t>
  </si>
  <si>
    <t xml:space="preserve">Shell capital cost, $</t>
  </si>
  <si>
    <t xml:space="preserve">Shell gross rent, $</t>
  </si>
  <si>
    <t xml:space="preserve">Chapter 13 prints 'about 97m'</t>
  </si>
  <si>
    <t xml:space="preserve">Shell yield on cost</t>
  </si>
  <si>
    <t xml:space="preserve">Chapter 13 prints 10.2%</t>
  </si>
  <si>
    <t xml:space="preserve">Shell value created, $</t>
  </si>
  <si>
    <t xml:space="preserve">Chapter 13 prints 'about 330m'</t>
  </si>
  <si>
    <t xml:space="preserve">Turnkey spread, basis points</t>
  </si>
  <si>
    <t xml:space="preserve">Chapter 13 prints 310</t>
  </si>
  <si>
    <t xml:space="preserve">Shell spread, basis points</t>
  </si>
  <si>
    <t xml:space="preserve">Chapter 13 prints 270</t>
  </si>
  <si>
    <t xml:space="preserve">Land basis, $</t>
  </si>
  <si>
    <t xml:space="preserve">Land sale, $</t>
  </si>
  <si>
    <t xml:space="preserve">Land multiple on the winners</t>
  </si>
  <si>
    <t xml:space="preserve">Chapter 13: 'close to a fourfold return'</t>
  </si>
  <si>
    <t xml:space="preserve">Delay, total cost including overheads, $</t>
  </si>
  <si>
    <t xml:space="preserve">Chapter 13 prints 'near $95 million'</t>
  </si>
  <si>
    <t xml:space="preserve">Levered return, flat rent</t>
  </si>
  <si>
    <t xml:space="preserve">Chapter 13: 'high teens'</t>
  </si>
  <si>
    <t xml:space="preserve">Levered return, escalator 3%</t>
  </si>
  <si>
    <t xml:space="preserve">not stated in the chapter</t>
  </si>
  <si>
    <t xml:space="preserve">Draw weights sum to one</t>
  </si>
  <si>
    <t xml:space="preserve">Equity plus debt equals cost, $</t>
  </si>
  <si>
    <t xml:space="preserve">Debt is 60 per cent of cost</t>
  </si>
  <si>
    <t xml:space="preserve">Exit net operating income, $</t>
  </si>
  <si>
    <t xml:space="preserve">Gross sale equals exit NOI over the cap, $</t>
  </si>
  <si>
    <t xml:space="preserve">Capital call, delay, share of committed equity</t>
  </si>
  <si>
    <t xml:space="preserve">Capital call, correlated, share of equity</t>
  </si>
  <si>
    <t xml:space="preserve">Break-even hit rate, powered land</t>
  </si>
  <si>
    <t xml:space="preserve">One point of escalator, share of face rent</t>
  </si>
  <si>
    <t xml:space="preserve">Three findings, stated as controls</t>
  </si>
  <si>
    <t xml:space="preserve">The delay costs more than the rent miss</t>
  </si>
  <si>
    <t xml:space="preserve">must be 1 — Chapter 13 says so, and it is right</t>
  </si>
  <si>
    <t xml:space="preserve">The correlated case is NOT the sum of its parts</t>
  </si>
  <si>
    <t xml:space="preserve">must be 1 — 64 basis points apart. Run it, do not add it</t>
  </si>
  <si>
    <t xml:space="preserve">The undrawn effect: capital call under 15 per cent of equity for a lone delay</t>
  </si>
  <si>
    <t xml:space="preserve">must be 1 — a phone call, not a renegotiation</t>
  </si>
  <si>
    <t xml:space="preserve">THE ONE FIGURE THIS FILE CORRECTS</t>
  </si>
  <si>
    <t xml:space="preserve">Exit-value loss from an 8 per cent rent miss, priced on FIRST-YEAR rent, $</t>
  </si>
  <si>
    <t xml:space="preserve">Chapter 13 prints 'roughly $215 million'. This is what its own arithmetic gives — and it assumes the shortfall never escalates.</t>
  </si>
  <si>
    <t xml:space="preserve">Exit-value loss from the same miss, priced on ESCALATED rent, $</t>
  </si>
  <si>
    <t xml:space="preserve">The correct figure. A first-year shortfall is a shortfall in the rent that escalates.</t>
  </si>
  <si>
    <t xml:space="preserve">Understatement, share</t>
  </si>
  <si>
    <t xml:space="preserve">Twenty-three per cent.</t>
  </si>
  <si>
    <t xml:space="preserve">CONTROLS PASSING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</si>
</sst>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#,##0"/>
    <numFmt numFmtId="167" formatCode="0.00"/>
    <numFmt numFmtId="168" formatCode="0.00%"/>
    <numFmt numFmtId="169" formatCode="0%"/>
    <numFmt numFmtId="170" formatCode="0.000%"/>
    <numFmt numFmtId="171" formatCode="0.0%"/>
    <numFmt numFmtId="172" formatCode="0.00\x"/>
    <numFmt numFmtId="173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9"/>
      <color rgb="FF606060"/>
      <name val="Cambria"/>
      <family val="0"/>
      <charset val="1"/>
    </font>
    <font>
      <b val="true"/>
      <sz val="12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0606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8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0" t="s">
        <v>1</v>
      </c>
    </row>
    <row r="5" customFormat="false" ht="15" hidden="false" customHeight="false" outlineLevel="0" collapsed="false">
      <c r="A5" s="2" t="s">
        <v>2</v>
      </c>
    </row>
    <row r="7" customFormat="false" ht="15" hidden="false" customHeight="false" outlineLevel="0" collapsed="false">
      <c r="A7" s="0" t="s">
        <v>3</v>
      </c>
    </row>
    <row r="8" customFormat="false" ht="15" hidden="false" customHeight="false" outlineLevel="0" collapsed="false">
      <c r="A8" s="0" t="s">
        <v>4</v>
      </c>
    </row>
    <row r="9" customFormat="false" ht="15" hidden="false" customHeight="false" outlineLevel="0" collapsed="false">
      <c r="A9" s="0" t="s">
        <v>5</v>
      </c>
    </row>
    <row r="10" customFormat="false" ht="15" hidden="false" customHeight="false" outlineLevel="0" collapsed="false">
      <c r="A10" s="0" t="s">
        <v>6</v>
      </c>
    </row>
    <row r="11" customFormat="false" ht="15" hidden="false" customHeight="false" outlineLevel="0" collapsed="false">
      <c r="A11" s="0" t="s">
        <v>7</v>
      </c>
    </row>
    <row r="13" customFormat="false" ht="15" hidden="false" customHeight="false" outlineLevel="0" collapsed="false">
      <c r="A13" s="0" t="s">
        <v>8</v>
      </c>
    </row>
    <row r="14" customFormat="false" ht="15" hidden="false" customHeight="false" outlineLevel="0" collapsed="false">
      <c r="A14" s="0" t="s">
        <v>9</v>
      </c>
    </row>
    <row r="15" customFormat="false" ht="15" hidden="false" customHeight="false" outlineLevel="0" collapsed="false">
      <c r="A15" s="0" t="s">
        <v>10</v>
      </c>
    </row>
    <row r="17" customFormat="false" ht="15" hidden="false" customHeight="false" outlineLevel="0" collapsed="false">
      <c r="A17" s="0" t="s">
        <v>11</v>
      </c>
    </row>
    <row r="18" customFormat="false" ht="15" hidden="false" customHeight="false" outlineLevel="0" collapsed="false">
      <c r="A18" s="0" t="s">
        <v>12</v>
      </c>
    </row>
    <row r="19" customFormat="false" ht="15" hidden="false" customHeight="false" outlineLevel="0" collapsed="false">
      <c r="A19" s="0" t="s">
        <v>13</v>
      </c>
    </row>
    <row r="21" customFormat="false" ht="15" hidden="false" customHeight="false" outlineLevel="0" collapsed="false">
      <c r="A21" s="0" t="s">
        <v>14</v>
      </c>
    </row>
    <row r="23" customFormat="false" ht="15" hidden="false" customHeight="false" outlineLevel="0" collapsed="false">
      <c r="A23" s="0" t="s">
        <v>15</v>
      </c>
    </row>
    <row r="25" customFormat="false" ht="15" hidden="false" customHeight="false" outlineLevel="0" collapsed="false">
      <c r="A25" s="0" t="s">
        <v>16</v>
      </c>
    </row>
    <row r="27" customFormat="false" ht="15" hidden="false" customHeight="false" outlineLevel="0" collapsed="false">
      <c r="A27" s="0" t="s">
        <v>17</v>
      </c>
    </row>
    <row r="28" customFormat="false" ht="15" hidden="false" customHeight="false" outlineLevel="0" collapsed="false">
      <c r="A28" s="0" t="s">
        <v>18</v>
      </c>
    </row>
    <row r="29" customFormat="false" ht="15" hidden="false" customHeight="false" outlineLevel="0" collapsed="false">
      <c r="A29" s="0" t="s">
        <v>19</v>
      </c>
    </row>
    <row r="30" customFormat="false" ht="15" hidden="false" customHeight="false" outlineLevel="0" collapsed="false">
      <c r="A30" s="0" t="s">
        <v>20</v>
      </c>
    </row>
    <row r="32" customFormat="false" ht="15" hidden="false" customHeight="false" outlineLevel="0" collapsed="false">
      <c r="A32" s="0" t="s">
        <v>21</v>
      </c>
    </row>
    <row r="33" customFormat="false" ht="15" hidden="false" customHeight="false" outlineLevel="0" collapsed="false">
      <c r="A33" s="0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5"/>
    <col collapsed="false" customWidth="true" hidden="false" outlineLevel="0" max="3" min="3" style="0" width="62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4" customFormat="false" ht="15" hidden="false" customHeight="false" outlineLevel="0" collapsed="false">
      <c r="A4" s="3" t="s">
        <v>25</v>
      </c>
      <c r="B4" s="3" t="s">
        <v>26</v>
      </c>
      <c r="C4" s="3" t="s">
        <v>27</v>
      </c>
    </row>
    <row r="5" customFormat="false" ht="15" hidden="false" customHeight="false" outlineLevel="0" collapsed="false">
      <c r="A5" s="0" t="s">
        <v>28</v>
      </c>
      <c r="B5" s="4" t="n">
        <v>180</v>
      </c>
      <c r="C5" s="5" t="s">
        <v>29</v>
      </c>
    </row>
    <row r="6" customFormat="false" ht="15" hidden="false" customHeight="false" outlineLevel="0" collapsed="false">
      <c r="A6" s="0" t="s">
        <v>30</v>
      </c>
      <c r="B6" s="6" t="n">
        <v>11000000</v>
      </c>
      <c r="C6" s="5" t="s">
        <v>31</v>
      </c>
    </row>
    <row r="7" customFormat="false" ht="15" hidden="false" customHeight="false" outlineLevel="0" collapsed="false">
      <c r="A7" s="0" t="s">
        <v>32</v>
      </c>
      <c r="B7" s="6" t="n">
        <v>5000000</v>
      </c>
      <c r="C7" s="5" t="s">
        <v>33</v>
      </c>
    </row>
    <row r="8" customFormat="false" ht="15" hidden="false" customHeight="false" outlineLevel="0" collapsed="false">
      <c r="A8" s="0" t="s">
        <v>34</v>
      </c>
      <c r="B8" s="7" t="n">
        <v>105</v>
      </c>
      <c r="C8" s="5" t="s">
        <v>31</v>
      </c>
    </row>
    <row r="9" customFormat="false" ht="15" hidden="false" customHeight="false" outlineLevel="0" collapsed="false">
      <c r="A9" s="0" t="s">
        <v>35</v>
      </c>
      <c r="B9" s="7" t="n">
        <v>45</v>
      </c>
      <c r="C9" s="5" t="s">
        <v>33</v>
      </c>
    </row>
    <row r="10" customFormat="false" ht="15" hidden="false" customHeight="false" outlineLevel="0" collapsed="false">
      <c r="A10" s="0" t="s">
        <v>36</v>
      </c>
      <c r="B10" s="6" t="n">
        <v>215000000</v>
      </c>
      <c r="C10" s="5" t="s">
        <v>31</v>
      </c>
    </row>
    <row r="11" customFormat="false" ht="15" hidden="false" customHeight="false" outlineLevel="0" collapsed="false">
      <c r="A11" s="0" t="s">
        <v>37</v>
      </c>
      <c r="B11" s="6" t="n">
        <v>92000000</v>
      </c>
      <c r="C11" s="5" t="s">
        <v>33</v>
      </c>
    </row>
    <row r="12" customFormat="false" ht="15" hidden="false" customHeight="false" outlineLevel="0" collapsed="false">
      <c r="A12" s="0" t="s">
        <v>38</v>
      </c>
      <c r="B12" s="8" t="n">
        <v>0.0775</v>
      </c>
      <c r="C12" s="5" t="s">
        <v>31</v>
      </c>
    </row>
    <row r="13" customFormat="false" ht="15" hidden="false" customHeight="false" outlineLevel="0" collapsed="false">
      <c r="A13" s="0" t="s">
        <v>39</v>
      </c>
      <c r="B13" s="8" t="n">
        <v>0.075</v>
      </c>
      <c r="C13" s="5" t="s">
        <v>33</v>
      </c>
    </row>
    <row r="14" customFormat="false" ht="15" hidden="false" customHeight="false" outlineLevel="0" collapsed="false">
      <c r="A14" s="0" t="s">
        <v>40</v>
      </c>
      <c r="B14" s="9" t="n">
        <v>0.6</v>
      </c>
      <c r="C14" s="5" t="s">
        <v>41</v>
      </c>
    </row>
    <row r="15" customFormat="false" ht="15" hidden="false" customHeight="false" outlineLevel="0" collapsed="false">
      <c r="A15" s="0" t="s">
        <v>42</v>
      </c>
      <c r="B15" s="4" t="n">
        <v>7</v>
      </c>
      <c r="C15" s="5" t="s">
        <v>41</v>
      </c>
    </row>
    <row r="16" customFormat="false" ht="15" hidden="false" customHeight="false" outlineLevel="0" collapsed="false">
      <c r="A16" s="0" t="s">
        <v>43</v>
      </c>
      <c r="B16" s="4" t="n">
        <v>240</v>
      </c>
      <c r="C16" s="5" t="s">
        <v>44</v>
      </c>
    </row>
    <row r="17" customFormat="false" ht="15" hidden="false" customHeight="false" outlineLevel="0" collapsed="false">
      <c r="A17" s="0" t="s">
        <v>45</v>
      </c>
      <c r="B17" s="4" t="n">
        <v>30</v>
      </c>
      <c r="C17" s="5" t="s">
        <v>46</v>
      </c>
    </row>
    <row r="18" customFormat="false" ht="15" hidden="false" customHeight="false" outlineLevel="0" collapsed="false">
      <c r="A18" s="0" t="s">
        <v>47</v>
      </c>
      <c r="B18" s="10" t="n">
        <v>0.063</v>
      </c>
      <c r="C18" s="5" t="s">
        <v>48</v>
      </c>
    </row>
    <row r="19" customFormat="false" ht="15" hidden="false" customHeight="false" outlineLevel="0" collapsed="false">
      <c r="A19" s="0" t="s">
        <v>49</v>
      </c>
      <c r="B19" s="11" t="n">
        <v>0.03</v>
      </c>
      <c r="C19" s="5" t="s">
        <v>50</v>
      </c>
    </row>
    <row r="20" customFormat="false" ht="15" hidden="false" customHeight="false" outlineLevel="0" collapsed="false">
      <c r="A20" s="0" t="s">
        <v>51</v>
      </c>
      <c r="B20" s="11" t="n">
        <v>0.01</v>
      </c>
      <c r="C20" s="5" t="s">
        <v>52</v>
      </c>
    </row>
    <row r="21" customFormat="false" ht="15" hidden="false" customHeight="false" outlineLevel="0" collapsed="false">
      <c r="A21" s="0" t="s">
        <v>53</v>
      </c>
      <c r="B21" s="6" t="n">
        <v>1666667</v>
      </c>
      <c r="C21" s="5" t="s">
        <v>54</v>
      </c>
    </row>
    <row r="22" customFormat="false" ht="15" hidden="false" customHeight="false" outlineLevel="0" collapsed="false">
      <c r="A22" s="0" t="s">
        <v>55</v>
      </c>
      <c r="B22" s="4" t="n">
        <v>10</v>
      </c>
      <c r="C22" s="5" t="s">
        <v>56</v>
      </c>
    </row>
    <row r="23" customFormat="false" ht="15" hidden="false" customHeight="false" outlineLevel="0" collapsed="false">
      <c r="A23" s="0" t="s">
        <v>57</v>
      </c>
      <c r="B23" s="6" t="n">
        <v>15000</v>
      </c>
      <c r="C23" s="5" t="s">
        <v>58</v>
      </c>
    </row>
    <row r="24" customFormat="false" ht="15" hidden="false" customHeight="false" outlineLevel="0" collapsed="false">
      <c r="A24" s="0" t="s">
        <v>59</v>
      </c>
      <c r="B24" s="6" t="n">
        <v>8000000</v>
      </c>
      <c r="C24" s="5" t="s">
        <v>58</v>
      </c>
    </row>
    <row r="25" customFormat="false" ht="15" hidden="false" customHeight="false" outlineLevel="0" collapsed="false">
      <c r="A25" s="0" t="s">
        <v>60</v>
      </c>
      <c r="B25" s="6" t="n">
        <v>250000</v>
      </c>
      <c r="C25" s="5" t="s">
        <v>58</v>
      </c>
    </row>
    <row r="26" customFormat="false" ht="15" hidden="false" customHeight="false" outlineLevel="0" collapsed="false">
      <c r="A26" s="0" t="s">
        <v>61</v>
      </c>
      <c r="B26" s="4" t="n">
        <v>3</v>
      </c>
      <c r="C26" s="5" t="s">
        <v>58</v>
      </c>
    </row>
    <row r="28" customFormat="false" ht="15" hidden="false" customHeight="false" outlineLevel="0" collapsed="false">
      <c r="A28" s="2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20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63</v>
      </c>
    </row>
    <row r="3" customFormat="false" ht="15" hidden="false" customHeight="false" outlineLevel="0" collapsed="false">
      <c r="A3" s="3"/>
      <c r="B3" s="3" t="s">
        <v>64</v>
      </c>
      <c r="C3" s="3" t="s">
        <v>65</v>
      </c>
      <c r="D3" s="3" t="s">
        <v>66</v>
      </c>
      <c r="E3" s="3" t="s">
        <v>67</v>
      </c>
    </row>
    <row r="4" customFormat="false" ht="15" hidden="false" customHeight="false" outlineLevel="0" collapsed="false">
      <c r="A4" s="0" t="s">
        <v>68</v>
      </c>
      <c r="B4" s="12" t="n">
        <f aca="false">'1. The Inputs'!$B$6*'1. The Inputs'!$B$5</f>
        <v>1980000000</v>
      </c>
      <c r="C4" s="12" t="n">
        <f aca="false">'1. The Inputs'!$B$7*'1. The Inputs'!$B$5</f>
        <v>900000000</v>
      </c>
      <c r="D4" s="12" t="n">
        <f aca="false">'1. The Inputs'!$B$16*'1. The Inputs'!$B$23+'1. The Inputs'!$B$24</f>
        <v>11600000</v>
      </c>
      <c r="E4" s="2" t="s">
        <v>69</v>
      </c>
    </row>
    <row r="5" customFormat="false" ht="15" hidden="false" customHeight="false" outlineLevel="0" collapsed="false">
      <c r="A5" s="0" t="s">
        <v>70</v>
      </c>
      <c r="B5" s="12" t="n">
        <f aca="false">'1. The Inputs'!$B$8*'1. The Inputs'!$B$5*1000*12</f>
        <v>226800000</v>
      </c>
      <c r="C5" s="12" t="n">
        <f aca="false">'1. The Inputs'!$B$9*'1. The Inputs'!$B$5*1000*12</f>
        <v>97200000</v>
      </c>
      <c r="E5" s="2" t="s">
        <v>71</v>
      </c>
    </row>
    <row r="6" customFormat="false" ht="15" hidden="false" customHeight="false" outlineLevel="0" collapsed="false">
      <c r="A6" s="0" t="s">
        <v>72</v>
      </c>
      <c r="B6" s="12" t="n">
        <f aca="false">'1. The Inputs'!$B$10</f>
        <v>215000000</v>
      </c>
      <c r="C6" s="12" t="n">
        <f aca="false">'1. The Inputs'!$B$11</f>
        <v>92000000</v>
      </c>
      <c r="E6" s="2" t="s">
        <v>73</v>
      </c>
    </row>
    <row r="7" customFormat="false" ht="15" hidden="false" customHeight="false" outlineLevel="0" collapsed="false">
      <c r="A7" s="0" t="s">
        <v>74</v>
      </c>
      <c r="B7" s="13" t="n">
        <f aca="false">B6/B5</f>
        <v>0.947971781305115</v>
      </c>
      <c r="C7" s="13" t="n">
        <f aca="false">C6/C5</f>
        <v>0.946502057613169</v>
      </c>
      <c r="E7" s="2" t="s">
        <v>75</v>
      </c>
    </row>
    <row r="8" customFormat="false" ht="15" hidden="false" customHeight="false" outlineLevel="0" collapsed="false">
      <c r="A8" s="0" t="s">
        <v>76</v>
      </c>
      <c r="B8" s="14" t="n">
        <f aca="false">B6/B4</f>
        <v>0.108585858585859</v>
      </c>
      <c r="C8" s="14" t="n">
        <f aca="false">C6/C4</f>
        <v>0.102222222222222</v>
      </c>
      <c r="E8" s="2" t="s">
        <v>77</v>
      </c>
    </row>
    <row r="9" customFormat="false" ht="15" hidden="false" customHeight="false" outlineLevel="0" collapsed="false">
      <c r="A9" s="0" t="s">
        <v>78</v>
      </c>
      <c r="B9" s="14" t="n">
        <f aca="false">'1. The Inputs'!$B$12</f>
        <v>0.0775</v>
      </c>
      <c r="C9" s="14" t="n">
        <f aca="false">'1. The Inputs'!$B$13</f>
        <v>0.075</v>
      </c>
      <c r="E9" s="2" t="s">
        <v>79</v>
      </c>
    </row>
    <row r="10" customFormat="false" ht="15" hidden="false" customHeight="false" outlineLevel="0" collapsed="false">
      <c r="A10" s="0" t="s">
        <v>80</v>
      </c>
      <c r="B10" s="12" t="n">
        <f aca="false">B6/B9</f>
        <v>2774193548.3871</v>
      </c>
      <c r="C10" s="12" t="n">
        <f aca="false">C6/C9</f>
        <v>1226666666.66667</v>
      </c>
      <c r="E10" s="2" t="s">
        <v>81</v>
      </c>
    </row>
    <row r="11" customFormat="false" ht="15" hidden="false" customHeight="false" outlineLevel="0" collapsed="false">
      <c r="A11" s="0" t="s">
        <v>82</v>
      </c>
      <c r="B11" s="12" t="n">
        <f aca="false">B10-B4</f>
        <v>794193548.387097</v>
      </c>
      <c r="C11" s="12" t="n">
        <f aca="false">C10-C4</f>
        <v>326666666.666667</v>
      </c>
      <c r="D11" s="12" t="n">
        <f aca="false">'1. The Inputs'!$B$5*'1. The Inputs'!$B$25-D4</f>
        <v>33400000</v>
      </c>
      <c r="E11" s="2" t="s">
        <v>83</v>
      </c>
    </row>
    <row r="12" customFormat="false" ht="15" hidden="false" customHeight="false" outlineLevel="0" collapsed="false">
      <c r="A12" s="0" t="s">
        <v>84</v>
      </c>
      <c r="B12" s="15" t="n">
        <f aca="false">(B8-B9)*10000</f>
        <v>310.858585858586</v>
      </c>
      <c r="C12" s="15" t="n">
        <f aca="false">(C8-C9)*10000</f>
        <v>272.222222222222</v>
      </c>
      <c r="E12" s="2" t="s">
        <v>85</v>
      </c>
    </row>
    <row r="13" customFormat="false" ht="15" hidden="false" customHeight="false" outlineLevel="0" collapsed="false">
      <c r="A13" s="0" t="s">
        <v>86</v>
      </c>
      <c r="D13" s="12" t="n">
        <f aca="false">'1. The Inputs'!$B$5*'1. The Inputs'!$B$25</f>
        <v>45000000</v>
      </c>
      <c r="E13" s="2" t="s">
        <v>87</v>
      </c>
    </row>
    <row r="14" customFormat="false" ht="15" hidden="false" customHeight="false" outlineLevel="0" collapsed="false">
      <c r="A14" s="0" t="s">
        <v>88</v>
      </c>
      <c r="D14" s="16" t="n">
        <f aca="false">D13/D4</f>
        <v>3.87931034482759</v>
      </c>
      <c r="E14" s="2" t="s">
        <v>89</v>
      </c>
    </row>
    <row r="15" customFormat="false" ht="15" hidden="false" customHeight="false" outlineLevel="0" collapsed="false">
      <c r="A15" s="0" t="s">
        <v>90</v>
      </c>
      <c r="D15" s="13" t="n">
        <f aca="false">D14^(1/'1. The Inputs'!$B$26)-1</f>
        <v>0.571272494642702</v>
      </c>
      <c r="E15" s="2" t="s">
        <v>75</v>
      </c>
    </row>
    <row r="17" customFormat="false" ht="32.8" hidden="false" customHeight="false" outlineLevel="0" collapsed="false">
      <c r="A17" s="5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8" min="2" style="0" width="17"/>
    <col collapsed="false" customWidth="true" hidden="false" outlineLevel="0" max="11" min="11" style="0" width="13"/>
    <col collapsed="false" customWidth="true" hidden="false" outlineLevel="0" max="12" min="12" style="0" width="15"/>
  </cols>
  <sheetData>
    <row r="1" customFormat="false" ht="17.35" hidden="false" customHeight="false" outlineLevel="0" collapsed="false">
      <c r="A1" s="1" t="s">
        <v>92</v>
      </c>
    </row>
    <row r="2" customFormat="false" ht="15" hidden="false" customHeight="false" outlineLevel="0" collapsed="false">
      <c r="A2" s="2" t="s">
        <v>93</v>
      </c>
    </row>
    <row r="4" customFormat="false" ht="15" hidden="false" customHeight="false" outlineLevel="0" collapsed="false">
      <c r="A4" s="3" t="s">
        <v>94</v>
      </c>
      <c r="B4" s="3" t="s">
        <v>95</v>
      </c>
      <c r="C4" s="3" t="s">
        <v>96</v>
      </c>
      <c r="D4" s="3" t="s">
        <v>97</v>
      </c>
      <c r="E4" s="3" t="s">
        <v>98</v>
      </c>
      <c r="F4" s="3" t="s">
        <v>99</v>
      </c>
      <c r="G4" s="3" t="s">
        <v>100</v>
      </c>
      <c r="H4" s="3" t="s">
        <v>101</v>
      </c>
    </row>
    <row r="5" customFormat="false" ht="15" hidden="false" customHeight="false" outlineLevel="0" collapsed="false">
      <c r="A5" s="0" t="s">
        <v>102</v>
      </c>
      <c r="B5" s="7" t="n">
        <v>1</v>
      </c>
      <c r="C5" s="7" t="n">
        <v>0.92</v>
      </c>
      <c r="D5" s="7" t="n">
        <v>1</v>
      </c>
      <c r="E5" s="7" t="n">
        <v>0.92</v>
      </c>
      <c r="F5" s="7" t="n">
        <v>1</v>
      </c>
      <c r="G5" s="7" t="n">
        <v>1</v>
      </c>
      <c r="H5" s="7" t="n">
        <v>1</v>
      </c>
    </row>
    <row r="6" customFormat="false" ht="15" hidden="false" customHeight="false" outlineLevel="0" collapsed="false">
      <c r="A6" s="0" t="s">
        <v>103</v>
      </c>
      <c r="B6" s="7" t="n">
        <v>1</v>
      </c>
      <c r="C6" s="7" t="n">
        <v>1</v>
      </c>
      <c r="D6" s="7" t="n">
        <v>1</v>
      </c>
      <c r="E6" s="7" t="n">
        <v>1.05</v>
      </c>
      <c r="F6" s="7" t="n">
        <v>1</v>
      </c>
      <c r="G6" s="7" t="n">
        <v>1.05</v>
      </c>
      <c r="H6" s="7" t="n">
        <v>1</v>
      </c>
    </row>
    <row r="7" customFormat="false" ht="15" hidden="false" customHeight="false" outlineLevel="0" collapsed="false">
      <c r="A7" s="0" t="s">
        <v>104</v>
      </c>
      <c r="B7" s="4" t="n">
        <v>0</v>
      </c>
      <c r="C7" s="4" t="n">
        <v>0</v>
      </c>
      <c r="D7" s="4" t="n">
        <v>12</v>
      </c>
      <c r="E7" s="4" t="n">
        <v>12</v>
      </c>
      <c r="F7" s="4" t="n">
        <v>0</v>
      </c>
      <c r="G7" s="4" t="n">
        <v>0</v>
      </c>
      <c r="H7" s="4" t="n">
        <v>0</v>
      </c>
    </row>
    <row r="8" customFormat="false" ht="15" hidden="false" customHeight="false" outlineLevel="0" collapsed="false">
      <c r="A8" s="0" t="s">
        <v>105</v>
      </c>
      <c r="B8" s="17" t="n">
        <v>0</v>
      </c>
      <c r="C8" s="17" t="n">
        <v>0</v>
      </c>
      <c r="D8" s="17" t="n">
        <v>0</v>
      </c>
      <c r="E8" s="17" t="n">
        <v>0.0025</v>
      </c>
      <c r="F8" s="17" t="n">
        <v>0</v>
      </c>
      <c r="G8" s="17" t="n">
        <v>0</v>
      </c>
      <c r="H8" s="17" t="n">
        <v>0.0025</v>
      </c>
    </row>
    <row r="9" customFormat="false" ht="15" hidden="false" customHeight="false" outlineLevel="0" collapsed="false">
      <c r="A9" s="0" t="s">
        <v>106</v>
      </c>
      <c r="B9" s="11" t="n">
        <f aca="false">'1. The Inputs'!$B$19</f>
        <v>0.03</v>
      </c>
      <c r="C9" s="11" t="n">
        <f aca="false">'1. The Inputs'!$B$19</f>
        <v>0.03</v>
      </c>
      <c r="D9" s="11" t="n">
        <f aca="false">'1. The Inputs'!$B$19</f>
        <v>0.03</v>
      </c>
      <c r="E9" s="11" t="n">
        <f aca="false">'1. The Inputs'!$B$19</f>
        <v>0.03</v>
      </c>
      <c r="F9" s="11" t="n">
        <v>0</v>
      </c>
      <c r="G9" s="11" t="n">
        <f aca="false">'1. The Inputs'!$B$19</f>
        <v>0.03</v>
      </c>
      <c r="H9" s="11" t="n">
        <f aca="false">'1. The Inputs'!$B$19</f>
        <v>0.03</v>
      </c>
    </row>
    <row r="10" customFormat="false" ht="15" hidden="false" customHeight="false" outlineLevel="0" collapsed="false">
      <c r="A10" s="0" t="s">
        <v>107</v>
      </c>
      <c r="B10" s="12" t="n">
        <f aca="false">'1. The Inputs'!$B$6*'1. The Inputs'!$B$5*B6</f>
        <v>1980000000</v>
      </c>
      <c r="C10" s="12" t="n">
        <f aca="false">'1. The Inputs'!$B$6*'1. The Inputs'!$B$5*C6</f>
        <v>1980000000</v>
      </c>
      <c r="D10" s="12" t="n">
        <f aca="false">'1. The Inputs'!$B$6*'1. The Inputs'!$B$5*D6</f>
        <v>1980000000</v>
      </c>
      <c r="E10" s="12" t="n">
        <f aca="false">'1. The Inputs'!$B$6*'1. The Inputs'!$B$5*E6</f>
        <v>2079000000</v>
      </c>
      <c r="F10" s="12" t="n">
        <f aca="false">'1. The Inputs'!$B$6*'1. The Inputs'!$B$5*F6</f>
        <v>1980000000</v>
      </c>
      <c r="G10" s="12" t="n">
        <f aca="false">'1. The Inputs'!$B$6*'1. The Inputs'!$B$5*G6</f>
        <v>2079000000</v>
      </c>
      <c r="H10" s="12" t="n">
        <f aca="false">'1. The Inputs'!$B$6*'1. The Inputs'!$B$5*H6</f>
        <v>1980000000</v>
      </c>
    </row>
    <row r="11" customFormat="false" ht="15" hidden="false" customHeight="false" outlineLevel="0" collapsed="false">
      <c r="A11" s="0" t="s">
        <v>108</v>
      </c>
      <c r="B11" s="12" t="n">
        <f aca="false">B10*'1. The Inputs'!$B$14</f>
        <v>1188000000</v>
      </c>
      <c r="C11" s="12" t="n">
        <f aca="false">C10*'1. The Inputs'!$B$14</f>
        <v>1188000000</v>
      </c>
      <c r="D11" s="12" t="n">
        <f aca="false">D10*'1. The Inputs'!$B$14</f>
        <v>1188000000</v>
      </c>
      <c r="E11" s="12" t="n">
        <f aca="false">E10*'1. The Inputs'!$B$14</f>
        <v>1247400000</v>
      </c>
      <c r="F11" s="12" t="n">
        <f aca="false">F10*'1. The Inputs'!$B$14</f>
        <v>1188000000</v>
      </c>
      <c r="G11" s="12" t="n">
        <f aca="false">G10*'1. The Inputs'!$B$14</f>
        <v>1247400000</v>
      </c>
      <c r="H11" s="12" t="n">
        <f aca="false">H10*'1. The Inputs'!$B$14</f>
        <v>1188000000</v>
      </c>
    </row>
    <row r="12" customFormat="false" ht="15" hidden="false" customHeight="false" outlineLevel="0" collapsed="false">
      <c r="A12" s="0" t="s">
        <v>109</v>
      </c>
      <c r="B12" s="12" t="n">
        <f aca="false">B10-B11</f>
        <v>792000000</v>
      </c>
      <c r="C12" s="12" t="n">
        <f aca="false">C10-C11</f>
        <v>792000000</v>
      </c>
      <c r="D12" s="12" t="n">
        <f aca="false">D10-D11</f>
        <v>792000000</v>
      </c>
      <c r="E12" s="12" t="n">
        <f aca="false">E10-E11</f>
        <v>831600000</v>
      </c>
      <c r="F12" s="12" t="n">
        <f aca="false">F10-F11</f>
        <v>792000000</v>
      </c>
      <c r="G12" s="12" t="n">
        <f aca="false">G10-G11</f>
        <v>831600000</v>
      </c>
      <c r="H12" s="12" t="n">
        <f aca="false">H10-H11</f>
        <v>792000000</v>
      </c>
    </row>
    <row r="13" customFormat="false" ht="15" hidden="false" customHeight="false" outlineLevel="0" collapsed="false">
      <c r="A13" s="0" t="s">
        <v>110</v>
      </c>
      <c r="B13" s="12" t="n">
        <f aca="false">'1. The Inputs'!$B$10*B5*(1+B9)^'1. The Inputs'!$B$15</f>
        <v>264422881.066347</v>
      </c>
      <c r="C13" s="12" t="n">
        <f aca="false">'1. The Inputs'!$B$10*C5*(1+C9)^'1. The Inputs'!$B$15</f>
        <v>243269050.581039</v>
      </c>
      <c r="D13" s="12" t="n">
        <f aca="false">'1. The Inputs'!$B$10*D5*(1+D9)^'1. The Inputs'!$B$15</f>
        <v>264422881.066347</v>
      </c>
      <c r="E13" s="12" t="n">
        <f aca="false">'1. The Inputs'!$B$10*E5*(1+E9)^'1. The Inputs'!$B$15</f>
        <v>243269050.581039</v>
      </c>
      <c r="F13" s="12" t="n">
        <f aca="false">'1. The Inputs'!$B$10*F5*(1+F9)^'1. The Inputs'!$B$15</f>
        <v>215000000</v>
      </c>
      <c r="G13" s="12" t="n">
        <f aca="false">'1. The Inputs'!$B$10*G5*(1+G9)^'1. The Inputs'!$B$15</f>
        <v>264422881.066347</v>
      </c>
      <c r="H13" s="12" t="n">
        <f aca="false">'1. The Inputs'!$B$10*H5*(1+H9)^'1. The Inputs'!$B$15</f>
        <v>264422881.066347</v>
      </c>
    </row>
    <row r="14" customFormat="false" ht="15" hidden="false" customHeight="false" outlineLevel="0" collapsed="false">
      <c r="A14" s="0" t="s">
        <v>111</v>
      </c>
      <c r="B14" s="12" t="n">
        <f aca="false">B13/('1. The Inputs'!$B$12+B8)</f>
        <v>3411908142.79158</v>
      </c>
      <c r="C14" s="12" t="n">
        <f aca="false">C13/('1. The Inputs'!$B$12+C8)</f>
        <v>3138955491.36825</v>
      </c>
      <c r="D14" s="12" t="n">
        <f aca="false">D13/('1. The Inputs'!$B$12+D8)</f>
        <v>3411908142.79158</v>
      </c>
      <c r="E14" s="12" t="n">
        <f aca="false">E13/('1. The Inputs'!$B$12+E8)</f>
        <v>3040863132.26299</v>
      </c>
      <c r="F14" s="12" t="n">
        <f aca="false">F13/('1. The Inputs'!$B$12+F8)</f>
        <v>2774193548.3871</v>
      </c>
      <c r="G14" s="12" t="n">
        <f aca="false">G13/('1. The Inputs'!$B$12+G8)</f>
        <v>3411908142.79158</v>
      </c>
      <c r="H14" s="12" t="n">
        <f aca="false">H13/('1. The Inputs'!$B$12+H8)</f>
        <v>3305286013.32934</v>
      </c>
    </row>
    <row r="15" customFormat="false" ht="15" hidden="false" customHeight="false" outlineLevel="0" collapsed="false">
      <c r="A15" s="3" t="s">
        <v>112</v>
      </c>
      <c r="B15" s="14" t="n">
        <f aca="false">(1+IRR(B19:B144,0.015))^12-1</f>
        <v>0.225735154884533</v>
      </c>
      <c r="C15" s="14" t="n">
        <f aca="false">(1+IRR(C19:C144,0.015))^12-1</f>
        <v>0.2018257106982</v>
      </c>
      <c r="D15" s="14" t="n">
        <f aca="false">(1+IRR(D19:D144,0.015))^12-1</f>
        <v>0.180754105115534</v>
      </c>
      <c r="E15" s="14" t="n">
        <f aca="false">(1+IRR(E19:E144,0.015))^12-1</f>
        <v>0.144846168176777</v>
      </c>
      <c r="F15" s="14" t="n">
        <f aca="false">(1+IRR(F19:F144,0.015))^12-1</f>
        <v>0.185575353831237</v>
      </c>
      <c r="G15" s="14" t="n">
        <f aca="false">(1+IRR(G19:G144,0.015))^12-1</f>
        <v>0.211769049053358</v>
      </c>
      <c r="H15" s="14" t="n">
        <f aca="false">(1+IRR(H19:H144,0.015))^12-1</f>
        <v>0.22130282954963</v>
      </c>
    </row>
    <row r="17" customFormat="false" ht="15" hidden="false" customHeight="false" outlineLevel="0" collapsed="false">
      <c r="A17" s="3" t="s">
        <v>113</v>
      </c>
      <c r="K17" s="3" t="s">
        <v>114</v>
      </c>
      <c r="L17" s="3" t="s">
        <v>115</v>
      </c>
    </row>
    <row r="19" customFormat="false" ht="15" hidden="false" customHeight="false" outlineLevel="0" collapsed="false">
      <c r="A19" s="18" t="n">
        <v>1</v>
      </c>
      <c r="B19" s="19" t="n">
        <f aca="false">IF(A19&lt;='1. The Inputs'!$B$17,-(MIN(K19*B$10,B$12)-0),IF(A19&lt;='1. The Inputs'!$B$17+B$7,-(B$11*'1. The Inputs'!$B$18/12+'1. The Inputs'!$B$21),IF(A19&lt;='1. The Inputs'!$B$17+B$7+'1. The Inputs'!$B$15*12,('1. The Inputs'!$B$10*B$5*(1+B$9)^(CEILING((A19-'1. The Inputs'!$B$17-B$7)/12,1)-1)-B$11*'1. The Inputs'!$B$18)/12+IF(A19='1. The Inputs'!$B$17+B$7+'1. The Inputs'!$B$15*12,B$14*(1-'1. The Inputs'!$B$20)-B$11,0),0)))</f>
        <v>-5264219.95188931</v>
      </c>
      <c r="C19" s="19" t="n">
        <f aca="false">IF(A19&lt;='1. The Inputs'!$B$17,-(MIN(K19*C$10,C$12)-0),IF(A19&lt;='1. The Inputs'!$B$17+C$7,-(C$11*'1. The Inputs'!$B$18/12+'1. The Inputs'!$B$21),IF(A19&lt;='1. The Inputs'!$B$17+C$7+'1. The Inputs'!$B$15*12,('1. The Inputs'!$B$10*C$5*(1+C$9)^(CEILING((A19-'1. The Inputs'!$B$17-C$7)/12,1)-1)-C$11*'1. The Inputs'!$B$18)/12+IF(A19='1. The Inputs'!$B$17+C$7+'1. The Inputs'!$B$15*12,C$14*(1-'1. The Inputs'!$B$20)-C$11,0),0)))</f>
        <v>-5264219.95188931</v>
      </c>
      <c r="D19" s="19" t="n">
        <f aca="false">IF(A19&lt;='1. The Inputs'!$B$17,-(MIN(K19*D$10,D$12)-0),IF(A19&lt;='1. The Inputs'!$B$17+D$7,-(D$11*'1. The Inputs'!$B$18/12+'1. The Inputs'!$B$21),IF(A19&lt;='1. The Inputs'!$B$17+D$7+'1. The Inputs'!$B$15*12,('1. The Inputs'!$B$10*D$5*(1+D$9)^(CEILING((A19-'1. The Inputs'!$B$17-D$7)/12,1)-1)-D$11*'1. The Inputs'!$B$18)/12+IF(A19='1. The Inputs'!$B$17+D$7+'1. The Inputs'!$B$15*12,D$14*(1-'1. The Inputs'!$B$20)-D$11,0),0)))</f>
        <v>-5264219.95188931</v>
      </c>
      <c r="E19" s="19" t="n">
        <f aca="false">IF(A19&lt;='1. The Inputs'!$B$17,-(MIN(K19*E$10,E$12)-0),IF(A19&lt;='1. The Inputs'!$B$17+E$7,-(E$11*'1. The Inputs'!$B$18/12+'1. The Inputs'!$B$21),IF(A19&lt;='1. The Inputs'!$B$17+E$7+'1. The Inputs'!$B$15*12,('1. The Inputs'!$B$10*E$5*(1+E$9)^(CEILING((A19-'1. The Inputs'!$B$17-E$7)/12,1)-1)-E$11*'1. The Inputs'!$B$18)/12+IF(A19='1. The Inputs'!$B$17+E$7+'1. The Inputs'!$B$15*12,E$14*(1-'1. The Inputs'!$B$20)-E$11,0),0)))</f>
        <v>-5527430.94948377</v>
      </c>
      <c r="F19" s="19" t="n">
        <f aca="false">IF(A19&lt;='1. The Inputs'!$B$17,-(MIN(K19*F$10,F$12)-0),IF(A19&lt;='1. The Inputs'!$B$17+F$7,-(F$11*'1. The Inputs'!$B$18/12+'1. The Inputs'!$B$21),IF(A19&lt;='1. The Inputs'!$B$17+F$7+'1. The Inputs'!$B$15*12,('1. The Inputs'!$B$10*F$5*(1+F$9)^(CEILING((A19-'1. The Inputs'!$B$17-F$7)/12,1)-1)-F$11*'1. The Inputs'!$B$18)/12+IF(A19='1. The Inputs'!$B$17+F$7+'1. The Inputs'!$B$15*12,F$14*(1-'1. The Inputs'!$B$20)-F$11,0),0)))</f>
        <v>-5264219.95188931</v>
      </c>
      <c r="G19" s="19" t="n">
        <f aca="false">IF(A19&lt;='1. The Inputs'!$B$17,-(MIN(K19*G$10,G$12)-0),IF(A19&lt;='1. The Inputs'!$B$17+G$7,-(G$11*'1. The Inputs'!$B$18/12+'1. The Inputs'!$B$21),IF(A19&lt;='1. The Inputs'!$B$17+G$7+'1. The Inputs'!$B$15*12,('1. The Inputs'!$B$10*G$5*(1+G$9)^(CEILING((A19-'1. The Inputs'!$B$17-G$7)/12,1)-1)-G$11*'1. The Inputs'!$B$18)/12+IF(A19='1. The Inputs'!$B$17+G$7+'1. The Inputs'!$B$15*12,G$14*(1-'1. The Inputs'!$B$20)-G$11,0),0)))</f>
        <v>-5527430.94948377</v>
      </c>
      <c r="H19" s="19" t="n">
        <f aca="false">IF(A19&lt;='1. The Inputs'!$B$17,-(MIN(K19*H$10,H$12)-0),IF(A19&lt;='1. The Inputs'!$B$17+H$7,-(H$11*'1. The Inputs'!$B$18/12+'1. The Inputs'!$B$21),IF(A19&lt;='1. The Inputs'!$B$17+H$7+'1. The Inputs'!$B$15*12,('1. The Inputs'!$B$10*H$5*(1+H$9)^(CEILING((A19-'1. The Inputs'!$B$17-H$7)/12,1)-1)-H$11*'1. The Inputs'!$B$18)/12+IF(A19='1. The Inputs'!$B$17+H$7+'1. The Inputs'!$B$15*12,H$14*(1-'1. The Inputs'!$B$20)-H$11,0),0)))</f>
        <v>-5264219.95188931</v>
      </c>
      <c r="K19" s="20" t="n">
        <f aca="false">(1/(1+EXP(-'1. The Inputs'!$B$22*(A19/'1. The Inputs'!$B$17-0.5)))-(1/(1+EXP('1. The Inputs'!$B$22*0.5))))/((1/(1+EXP(-'1. The Inputs'!$B$22*0.5)))-(1/(1+EXP('1. The Inputs'!$B$22*0.5))))</f>
        <v>0.00265869694539864</v>
      </c>
      <c r="L19" s="20" t="n">
        <f aca="false">K19-0</f>
        <v>0.00265869694539864</v>
      </c>
    </row>
    <row r="20" customFormat="false" ht="15" hidden="false" customHeight="false" outlineLevel="0" collapsed="false">
      <c r="A20" s="18" t="n">
        <v>2</v>
      </c>
      <c r="B20" s="19" t="n">
        <f aca="false">IF(A20&lt;='1. The Inputs'!$B$17,-(MIN(K20*B$10,B$12)-MIN(K19*B$10,B$12)),IF(A20&lt;='1. The Inputs'!$B$17+B$7,-(B$11*'1. The Inputs'!$B$18/12+'1. The Inputs'!$B$21),IF(A20&lt;='1. The Inputs'!$B$17+B$7+'1. The Inputs'!$B$15*12,('1. The Inputs'!$B$10*B$5*(1+B$9)^(CEILING((A20-'1. The Inputs'!$B$17-B$7)/12,1)-1)-B$11*'1. The Inputs'!$B$18)/12+IF(A20='1. The Inputs'!$B$17+B$7+'1. The Inputs'!$B$15*12,B$14*(1-'1. The Inputs'!$B$20)-B$11,0),0)))</f>
        <v>-7300503.36898751</v>
      </c>
      <c r="C20" s="19" t="n">
        <f aca="false">IF(A20&lt;='1. The Inputs'!$B$17,-(MIN(K20*C$10,C$12)-MIN(K19*C$10,C$12)),IF(A20&lt;='1. The Inputs'!$B$17+C$7,-(C$11*'1. The Inputs'!$B$18/12+'1. The Inputs'!$B$21),IF(A20&lt;='1. The Inputs'!$B$17+C$7+'1. The Inputs'!$B$15*12,('1. The Inputs'!$B$10*C$5*(1+C$9)^(CEILING((A20-'1. The Inputs'!$B$17-C$7)/12,1)-1)-C$11*'1. The Inputs'!$B$18)/12+IF(A20='1. The Inputs'!$B$17+C$7+'1. The Inputs'!$B$15*12,C$14*(1-'1. The Inputs'!$B$20)-C$11,0),0)))</f>
        <v>-7300503.36898751</v>
      </c>
      <c r="D20" s="19" t="n">
        <f aca="false">IF(A20&lt;='1. The Inputs'!$B$17,-(MIN(K20*D$10,D$12)-MIN(K19*D$10,D$12)),IF(A20&lt;='1. The Inputs'!$B$17+D$7,-(D$11*'1. The Inputs'!$B$18/12+'1. The Inputs'!$B$21),IF(A20&lt;='1. The Inputs'!$B$17+D$7+'1. The Inputs'!$B$15*12,('1. The Inputs'!$B$10*D$5*(1+D$9)^(CEILING((A20-'1. The Inputs'!$B$17-D$7)/12,1)-1)-D$11*'1. The Inputs'!$B$18)/12+IF(A20='1. The Inputs'!$B$17+D$7+'1. The Inputs'!$B$15*12,D$14*(1-'1. The Inputs'!$B$20)-D$11,0),0)))</f>
        <v>-7300503.36898751</v>
      </c>
      <c r="E20" s="19" t="n">
        <f aca="false">IF(A20&lt;='1. The Inputs'!$B$17,-(MIN(K20*E$10,E$12)-MIN(K19*E$10,E$12)),IF(A20&lt;='1. The Inputs'!$B$17+E$7,-(E$11*'1. The Inputs'!$B$18/12+'1. The Inputs'!$B$21),IF(A20&lt;='1. The Inputs'!$B$17+E$7+'1. The Inputs'!$B$15*12,('1. The Inputs'!$B$10*E$5*(1+E$9)^(CEILING((A20-'1. The Inputs'!$B$17-E$7)/12,1)-1)-E$11*'1. The Inputs'!$B$18)/12+IF(A20='1. The Inputs'!$B$17+E$7+'1. The Inputs'!$B$15*12,E$14*(1-'1. The Inputs'!$B$20)-E$11,0),0)))</f>
        <v>-7665528.53743688</v>
      </c>
      <c r="F20" s="19" t="n">
        <f aca="false">IF(A20&lt;='1. The Inputs'!$B$17,-(MIN(K20*F$10,F$12)-MIN(K19*F$10,F$12)),IF(A20&lt;='1. The Inputs'!$B$17+F$7,-(F$11*'1. The Inputs'!$B$18/12+'1. The Inputs'!$B$21),IF(A20&lt;='1. The Inputs'!$B$17+F$7+'1. The Inputs'!$B$15*12,('1. The Inputs'!$B$10*F$5*(1+F$9)^(CEILING((A20-'1. The Inputs'!$B$17-F$7)/12,1)-1)-F$11*'1. The Inputs'!$B$18)/12+IF(A20='1. The Inputs'!$B$17+F$7+'1. The Inputs'!$B$15*12,F$14*(1-'1. The Inputs'!$B$20)-F$11,0),0)))</f>
        <v>-7300503.36898751</v>
      </c>
      <c r="G20" s="19" t="n">
        <f aca="false">IF(A20&lt;='1. The Inputs'!$B$17,-(MIN(K20*G$10,G$12)-MIN(K19*G$10,G$12)),IF(A20&lt;='1. The Inputs'!$B$17+G$7,-(G$11*'1. The Inputs'!$B$18/12+'1. The Inputs'!$B$21),IF(A20&lt;='1. The Inputs'!$B$17+G$7+'1. The Inputs'!$B$15*12,('1. The Inputs'!$B$10*G$5*(1+G$9)^(CEILING((A20-'1. The Inputs'!$B$17-G$7)/12,1)-1)-G$11*'1. The Inputs'!$B$18)/12+IF(A20='1. The Inputs'!$B$17+G$7+'1. The Inputs'!$B$15*12,G$14*(1-'1. The Inputs'!$B$20)-G$11,0),0)))</f>
        <v>-7665528.53743688</v>
      </c>
      <c r="H20" s="19" t="n">
        <f aca="false">IF(A20&lt;='1. The Inputs'!$B$17,-(MIN(K20*H$10,H$12)-MIN(K19*H$10,H$12)),IF(A20&lt;='1. The Inputs'!$B$17+H$7,-(H$11*'1. The Inputs'!$B$18/12+'1. The Inputs'!$B$21),IF(A20&lt;='1. The Inputs'!$B$17+H$7+'1. The Inputs'!$B$15*12,('1. The Inputs'!$B$10*H$5*(1+H$9)^(CEILING((A20-'1. The Inputs'!$B$17-H$7)/12,1)-1)-H$11*'1. The Inputs'!$B$18)/12+IF(A20='1. The Inputs'!$B$17+H$7+'1. The Inputs'!$B$15*12,H$14*(1-'1. The Inputs'!$B$20)-H$11,0),0)))</f>
        <v>-7300503.36898751</v>
      </c>
      <c r="K20" s="20" t="n">
        <f aca="false">(1/(1+EXP(-'1. The Inputs'!$B$22*(A20/'1. The Inputs'!$B$17-0.5)))-(1/(1+EXP('1. The Inputs'!$B$22*0.5))))/((1/(1+EXP(-'1. The Inputs'!$B$22*0.5)))-(1/(1+EXP('1. The Inputs'!$B$22*0.5))))</f>
        <v>0.00634581985902869</v>
      </c>
      <c r="L20" s="20" t="n">
        <f aca="false">K20-K19</f>
        <v>0.00368712291363005</v>
      </c>
    </row>
    <row r="21" customFormat="false" ht="15" hidden="false" customHeight="false" outlineLevel="0" collapsed="false">
      <c r="A21" s="18" t="n">
        <v>3</v>
      </c>
      <c r="B21" s="19" t="n">
        <f aca="false">IF(A21&lt;='1. The Inputs'!$B$17,-(MIN(K21*B$10,B$12)-MIN(K20*B$10,B$12)),IF(A21&lt;='1. The Inputs'!$B$17+B$7,-(B$11*'1. The Inputs'!$B$18/12+'1. The Inputs'!$B$21),IF(A21&lt;='1. The Inputs'!$B$17+B$7+'1. The Inputs'!$B$15*12,('1. The Inputs'!$B$10*B$5*(1+B$9)^(CEILING((A21-'1. The Inputs'!$B$17-B$7)/12,1)-1)-B$11*'1. The Inputs'!$B$18)/12+IF(A21='1. The Inputs'!$B$17+B$7+'1. The Inputs'!$B$15*12,B$14*(1-'1. The Inputs'!$B$20)-B$11,0),0)))</f>
        <v>-10099504.1657445</v>
      </c>
      <c r="C21" s="19" t="n">
        <f aca="false">IF(A21&lt;='1. The Inputs'!$B$17,-(MIN(K21*C$10,C$12)-MIN(K20*C$10,C$12)),IF(A21&lt;='1. The Inputs'!$B$17+C$7,-(C$11*'1. The Inputs'!$B$18/12+'1. The Inputs'!$B$21),IF(A21&lt;='1. The Inputs'!$B$17+C$7+'1. The Inputs'!$B$15*12,('1. The Inputs'!$B$10*C$5*(1+C$9)^(CEILING((A21-'1. The Inputs'!$B$17-C$7)/12,1)-1)-C$11*'1. The Inputs'!$B$18)/12+IF(A21='1. The Inputs'!$B$17+C$7+'1. The Inputs'!$B$15*12,C$14*(1-'1. The Inputs'!$B$20)-C$11,0),0)))</f>
        <v>-10099504.1657445</v>
      </c>
      <c r="D21" s="19" t="n">
        <f aca="false">IF(A21&lt;='1. The Inputs'!$B$17,-(MIN(K21*D$10,D$12)-MIN(K20*D$10,D$12)),IF(A21&lt;='1. The Inputs'!$B$17+D$7,-(D$11*'1. The Inputs'!$B$18/12+'1. The Inputs'!$B$21),IF(A21&lt;='1. The Inputs'!$B$17+D$7+'1. The Inputs'!$B$15*12,('1. The Inputs'!$B$10*D$5*(1+D$9)^(CEILING((A21-'1. The Inputs'!$B$17-D$7)/12,1)-1)-D$11*'1. The Inputs'!$B$18)/12+IF(A21='1. The Inputs'!$B$17+D$7+'1. The Inputs'!$B$15*12,D$14*(1-'1. The Inputs'!$B$20)-D$11,0),0)))</f>
        <v>-10099504.1657445</v>
      </c>
      <c r="E21" s="19" t="n">
        <f aca="false">IF(A21&lt;='1. The Inputs'!$B$17,-(MIN(K21*E$10,E$12)-MIN(K20*E$10,E$12)),IF(A21&lt;='1. The Inputs'!$B$17+E$7,-(E$11*'1. The Inputs'!$B$18/12+'1. The Inputs'!$B$21),IF(A21&lt;='1. The Inputs'!$B$17+E$7+'1. The Inputs'!$B$15*12,('1. The Inputs'!$B$10*E$5*(1+E$9)^(CEILING((A21-'1. The Inputs'!$B$17-E$7)/12,1)-1)-E$11*'1. The Inputs'!$B$18)/12+IF(A21='1. The Inputs'!$B$17+E$7+'1. The Inputs'!$B$15*12,E$14*(1-'1. The Inputs'!$B$20)-E$11,0),0)))</f>
        <v>-10604479.3740318</v>
      </c>
      <c r="F21" s="19" t="n">
        <f aca="false">IF(A21&lt;='1. The Inputs'!$B$17,-(MIN(K21*F$10,F$12)-MIN(K20*F$10,F$12)),IF(A21&lt;='1. The Inputs'!$B$17+F$7,-(F$11*'1. The Inputs'!$B$18/12+'1. The Inputs'!$B$21),IF(A21&lt;='1. The Inputs'!$B$17+F$7+'1. The Inputs'!$B$15*12,('1. The Inputs'!$B$10*F$5*(1+F$9)^(CEILING((A21-'1. The Inputs'!$B$17-F$7)/12,1)-1)-F$11*'1. The Inputs'!$B$18)/12+IF(A21='1. The Inputs'!$B$17+F$7+'1. The Inputs'!$B$15*12,F$14*(1-'1. The Inputs'!$B$20)-F$11,0),0)))</f>
        <v>-10099504.1657445</v>
      </c>
      <c r="G21" s="19" t="n">
        <f aca="false">IF(A21&lt;='1. The Inputs'!$B$17,-(MIN(K21*G$10,G$12)-MIN(K20*G$10,G$12)),IF(A21&lt;='1. The Inputs'!$B$17+G$7,-(G$11*'1. The Inputs'!$B$18/12+'1. The Inputs'!$B$21),IF(A21&lt;='1. The Inputs'!$B$17+G$7+'1. The Inputs'!$B$15*12,('1. The Inputs'!$B$10*G$5*(1+G$9)^(CEILING((A21-'1. The Inputs'!$B$17-G$7)/12,1)-1)-G$11*'1. The Inputs'!$B$18)/12+IF(A21='1. The Inputs'!$B$17+G$7+'1. The Inputs'!$B$15*12,G$14*(1-'1. The Inputs'!$B$20)-G$11,0),0)))</f>
        <v>-10604479.3740318</v>
      </c>
      <c r="H21" s="19" t="n">
        <f aca="false">IF(A21&lt;='1. The Inputs'!$B$17,-(MIN(K21*H$10,H$12)-MIN(K20*H$10,H$12)),IF(A21&lt;='1. The Inputs'!$B$17+H$7,-(H$11*'1. The Inputs'!$B$18/12+'1. The Inputs'!$B$21),IF(A21&lt;='1. The Inputs'!$B$17+H$7+'1. The Inputs'!$B$15*12,('1. The Inputs'!$B$10*H$5*(1+H$9)^(CEILING((A21-'1. The Inputs'!$B$17-H$7)/12,1)-1)-H$11*'1. The Inputs'!$B$18)/12+IF(A21='1. The Inputs'!$B$17+H$7+'1. The Inputs'!$B$15*12,H$14*(1-'1. The Inputs'!$B$20)-H$11,0),0)))</f>
        <v>-10099504.1657445</v>
      </c>
      <c r="K21" s="20" t="n">
        <f aca="false">(1/(1+EXP(-'1. The Inputs'!$B$22*(A21/'1. The Inputs'!$B$17-0.5)))-(1/(1+EXP('1. The Inputs'!$B$22*0.5))))/((1/(1+EXP(-'1. The Inputs'!$B$22*0.5)))-(1/(1+EXP('1. The Inputs'!$B$22*0.5))))</f>
        <v>0.0114465795386976</v>
      </c>
      <c r="L21" s="20" t="n">
        <f aca="false">K21-K20</f>
        <v>0.00510075967966895</v>
      </c>
    </row>
    <row r="22" customFormat="false" ht="15" hidden="false" customHeight="false" outlineLevel="0" collapsed="false">
      <c r="A22" s="18" t="n">
        <v>4</v>
      </c>
      <c r="B22" s="19" t="n">
        <f aca="false">IF(A22&lt;='1. The Inputs'!$B$17,-(MIN(K22*B$10,B$12)-MIN(K21*B$10,B$12)),IF(A22&lt;='1. The Inputs'!$B$17+B$7,-(B$11*'1. The Inputs'!$B$18/12+'1. The Inputs'!$B$21),IF(A22&lt;='1. The Inputs'!$B$17+B$7+'1. The Inputs'!$B$15*12,('1. The Inputs'!$B$10*B$5*(1+B$9)^(CEILING((A22-'1. The Inputs'!$B$17-B$7)/12,1)-1)-B$11*'1. The Inputs'!$B$18)/12+IF(A22='1. The Inputs'!$B$17+B$7+'1. The Inputs'!$B$15*12,B$14*(1-'1. The Inputs'!$B$20)-B$11,0),0)))</f>
        <v>-13924052.2482637</v>
      </c>
      <c r="C22" s="19" t="n">
        <f aca="false">IF(A22&lt;='1. The Inputs'!$B$17,-(MIN(K22*C$10,C$12)-MIN(K21*C$10,C$12)),IF(A22&lt;='1. The Inputs'!$B$17+C$7,-(C$11*'1. The Inputs'!$B$18/12+'1. The Inputs'!$B$21),IF(A22&lt;='1. The Inputs'!$B$17+C$7+'1. The Inputs'!$B$15*12,('1. The Inputs'!$B$10*C$5*(1+C$9)^(CEILING((A22-'1. The Inputs'!$B$17-C$7)/12,1)-1)-C$11*'1. The Inputs'!$B$18)/12+IF(A22='1. The Inputs'!$B$17+C$7+'1. The Inputs'!$B$15*12,C$14*(1-'1. The Inputs'!$B$20)-C$11,0),0)))</f>
        <v>-13924052.2482637</v>
      </c>
      <c r="D22" s="19" t="n">
        <f aca="false">IF(A22&lt;='1. The Inputs'!$B$17,-(MIN(K22*D$10,D$12)-MIN(K21*D$10,D$12)),IF(A22&lt;='1. The Inputs'!$B$17+D$7,-(D$11*'1. The Inputs'!$B$18/12+'1. The Inputs'!$B$21),IF(A22&lt;='1. The Inputs'!$B$17+D$7+'1. The Inputs'!$B$15*12,('1. The Inputs'!$B$10*D$5*(1+D$9)^(CEILING((A22-'1. The Inputs'!$B$17-D$7)/12,1)-1)-D$11*'1. The Inputs'!$B$18)/12+IF(A22='1. The Inputs'!$B$17+D$7+'1. The Inputs'!$B$15*12,D$14*(1-'1. The Inputs'!$B$20)-D$11,0),0)))</f>
        <v>-13924052.2482637</v>
      </c>
      <c r="E22" s="19" t="n">
        <f aca="false">IF(A22&lt;='1. The Inputs'!$B$17,-(MIN(K22*E$10,E$12)-MIN(K21*E$10,E$12)),IF(A22&lt;='1. The Inputs'!$B$17+E$7,-(E$11*'1. The Inputs'!$B$18/12+'1. The Inputs'!$B$21),IF(A22&lt;='1. The Inputs'!$B$17+E$7+'1. The Inputs'!$B$15*12,('1. The Inputs'!$B$10*E$5*(1+E$9)^(CEILING((A22-'1. The Inputs'!$B$17-E$7)/12,1)-1)-E$11*'1. The Inputs'!$B$18)/12+IF(A22='1. The Inputs'!$B$17+E$7+'1. The Inputs'!$B$15*12,E$14*(1-'1. The Inputs'!$B$20)-E$11,0),0)))</f>
        <v>-14620254.8606768</v>
      </c>
      <c r="F22" s="19" t="n">
        <f aca="false">IF(A22&lt;='1. The Inputs'!$B$17,-(MIN(K22*F$10,F$12)-MIN(K21*F$10,F$12)),IF(A22&lt;='1. The Inputs'!$B$17+F$7,-(F$11*'1. The Inputs'!$B$18/12+'1. The Inputs'!$B$21),IF(A22&lt;='1. The Inputs'!$B$17+F$7+'1. The Inputs'!$B$15*12,('1. The Inputs'!$B$10*F$5*(1+F$9)^(CEILING((A22-'1. The Inputs'!$B$17-F$7)/12,1)-1)-F$11*'1. The Inputs'!$B$18)/12+IF(A22='1. The Inputs'!$B$17+F$7+'1. The Inputs'!$B$15*12,F$14*(1-'1. The Inputs'!$B$20)-F$11,0),0)))</f>
        <v>-13924052.2482637</v>
      </c>
      <c r="G22" s="19" t="n">
        <f aca="false">IF(A22&lt;='1. The Inputs'!$B$17,-(MIN(K22*G$10,G$12)-MIN(K21*G$10,G$12)),IF(A22&lt;='1. The Inputs'!$B$17+G$7,-(G$11*'1. The Inputs'!$B$18/12+'1. The Inputs'!$B$21),IF(A22&lt;='1. The Inputs'!$B$17+G$7+'1. The Inputs'!$B$15*12,('1. The Inputs'!$B$10*G$5*(1+G$9)^(CEILING((A22-'1. The Inputs'!$B$17-G$7)/12,1)-1)-G$11*'1. The Inputs'!$B$18)/12+IF(A22='1. The Inputs'!$B$17+G$7+'1. The Inputs'!$B$15*12,G$14*(1-'1. The Inputs'!$B$20)-G$11,0),0)))</f>
        <v>-14620254.8606768</v>
      </c>
      <c r="H22" s="19" t="n">
        <f aca="false">IF(A22&lt;='1. The Inputs'!$B$17,-(MIN(K22*H$10,H$12)-MIN(K21*H$10,H$12)),IF(A22&lt;='1. The Inputs'!$B$17+H$7,-(H$11*'1. The Inputs'!$B$18/12+'1. The Inputs'!$B$21),IF(A22&lt;='1. The Inputs'!$B$17+H$7+'1. The Inputs'!$B$15*12,('1. The Inputs'!$B$10*H$5*(1+H$9)^(CEILING((A22-'1. The Inputs'!$B$17-H$7)/12,1)-1)-H$11*'1. The Inputs'!$B$18)/12+IF(A22='1. The Inputs'!$B$17+H$7+'1. The Inputs'!$B$15*12,H$14*(1-'1. The Inputs'!$B$20)-H$11,0),0)))</f>
        <v>-13924052.2482637</v>
      </c>
      <c r="K22" s="20" t="n">
        <f aca="false">(1/(1+EXP(-'1. The Inputs'!$B$22*(A22/'1. The Inputs'!$B$17-0.5)))-(1/(1+EXP('1. The Inputs'!$B$22*0.5))))/((1/(1+EXP(-'1. The Inputs'!$B$22*0.5)))-(1/(1+EXP('1. The Inputs'!$B$22*0.5))))</f>
        <v>0.0184789291590328</v>
      </c>
      <c r="L22" s="20" t="n">
        <f aca="false">K22-K21</f>
        <v>0.00703234962033518</v>
      </c>
    </row>
    <row r="23" customFormat="false" ht="15" hidden="false" customHeight="false" outlineLevel="0" collapsed="false">
      <c r="A23" s="18" t="n">
        <v>5</v>
      </c>
      <c r="B23" s="19" t="n">
        <f aca="false">IF(A23&lt;='1. The Inputs'!$B$17,-(MIN(K23*B$10,B$12)-MIN(K22*B$10,B$12)),IF(A23&lt;='1. The Inputs'!$B$17+B$7,-(B$11*'1. The Inputs'!$B$18/12+'1. The Inputs'!$B$21),IF(A23&lt;='1. The Inputs'!$B$17+B$7+'1. The Inputs'!$B$15*12,('1. The Inputs'!$B$10*B$5*(1+B$9)^(CEILING((A23-'1. The Inputs'!$B$17-B$7)/12,1)-1)-B$11*'1. The Inputs'!$B$18)/12+IF(A23='1. The Inputs'!$B$17+B$7+'1. The Inputs'!$B$15*12,B$14*(1-'1. The Inputs'!$B$20)-B$11,0),0)))</f>
        <v>-19106881.6792263</v>
      </c>
      <c r="C23" s="19" t="n">
        <f aca="false">IF(A23&lt;='1. The Inputs'!$B$17,-(MIN(K23*C$10,C$12)-MIN(K22*C$10,C$12)),IF(A23&lt;='1. The Inputs'!$B$17+C$7,-(C$11*'1. The Inputs'!$B$18/12+'1. The Inputs'!$B$21),IF(A23&lt;='1. The Inputs'!$B$17+C$7+'1. The Inputs'!$B$15*12,('1. The Inputs'!$B$10*C$5*(1+C$9)^(CEILING((A23-'1. The Inputs'!$B$17-C$7)/12,1)-1)-C$11*'1. The Inputs'!$B$18)/12+IF(A23='1. The Inputs'!$B$17+C$7+'1. The Inputs'!$B$15*12,C$14*(1-'1. The Inputs'!$B$20)-C$11,0),0)))</f>
        <v>-19106881.6792263</v>
      </c>
      <c r="D23" s="19" t="n">
        <f aca="false">IF(A23&lt;='1. The Inputs'!$B$17,-(MIN(K23*D$10,D$12)-MIN(K22*D$10,D$12)),IF(A23&lt;='1. The Inputs'!$B$17+D$7,-(D$11*'1. The Inputs'!$B$18/12+'1. The Inputs'!$B$21),IF(A23&lt;='1. The Inputs'!$B$17+D$7+'1. The Inputs'!$B$15*12,('1. The Inputs'!$B$10*D$5*(1+D$9)^(CEILING((A23-'1. The Inputs'!$B$17-D$7)/12,1)-1)-D$11*'1. The Inputs'!$B$18)/12+IF(A23='1. The Inputs'!$B$17+D$7+'1. The Inputs'!$B$15*12,D$14*(1-'1. The Inputs'!$B$20)-D$11,0),0)))</f>
        <v>-19106881.6792263</v>
      </c>
      <c r="E23" s="19" t="n">
        <f aca="false">IF(A23&lt;='1. The Inputs'!$B$17,-(MIN(K23*E$10,E$12)-MIN(K22*E$10,E$12)),IF(A23&lt;='1. The Inputs'!$B$17+E$7,-(E$11*'1. The Inputs'!$B$18/12+'1. The Inputs'!$B$21),IF(A23&lt;='1. The Inputs'!$B$17+E$7+'1. The Inputs'!$B$15*12,('1. The Inputs'!$B$10*E$5*(1+E$9)^(CEILING((A23-'1. The Inputs'!$B$17-E$7)/12,1)-1)-E$11*'1. The Inputs'!$B$18)/12+IF(A23='1. The Inputs'!$B$17+E$7+'1. The Inputs'!$B$15*12,E$14*(1-'1. The Inputs'!$B$20)-E$11,0),0)))</f>
        <v>-20062225.7631876</v>
      </c>
      <c r="F23" s="19" t="n">
        <f aca="false">IF(A23&lt;='1. The Inputs'!$B$17,-(MIN(K23*F$10,F$12)-MIN(K22*F$10,F$12)),IF(A23&lt;='1. The Inputs'!$B$17+F$7,-(F$11*'1. The Inputs'!$B$18/12+'1. The Inputs'!$B$21),IF(A23&lt;='1. The Inputs'!$B$17+F$7+'1. The Inputs'!$B$15*12,('1. The Inputs'!$B$10*F$5*(1+F$9)^(CEILING((A23-'1. The Inputs'!$B$17-F$7)/12,1)-1)-F$11*'1. The Inputs'!$B$18)/12+IF(A23='1. The Inputs'!$B$17+F$7+'1. The Inputs'!$B$15*12,F$14*(1-'1. The Inputs'!$B$20)-F$11,0),0)))</f>
        <v>-19106881.6792263</v>
      </c>
      <c r="G23" s="19" t="n">
        <f aca="false">IF(A23&lt;='1. The Inputs'!$B$17,-(MIN(K23*G$10,G$12)-MIN(K22*G$10,G$12)),IF(A23&lt;='1. The Inputs'!$B$17+G$7,-(G$11*'1. The Inputs'!$B$18/12+'1. The Inputs'!$B$21),IF(A23&lt;='1. The Inputs'!$B$17+G$7+'1. The Inputs'!$B$15*12,('1. The Inputs'!$B$10*G$5*(1+G$9)^(CEILING((A23-'1. The Inputs'!$B$17-G$7)/12,1)-1)-G$11*'1. The Inputs'!$B$18)/12+IF(A23='1. The Inputs'!$B$17+G$7+'1. The Inputs'!$B$15*12,G$14*(1-'1. The Inputs'!$B$20)-G$11,0),0)))</f>
        <v>-20062225.7631876</v>
      </c>
      <c r="H23" s="19" t="n">
        <f aca="false">IF(A23&lt;='1. The Inputs'!$B$17,-(MIN(K23*H$10,H$12)-MIN(K22*H$10,H$12)),IF(A23&lt;='1. The Inputs'!$B$17+H$7,-(H$11*'1. The Inputs'!$B$18/12+'1. The Inputs'!$B$21),IF(A23&lt;='1. The Inputs'!$B$17+H$7+'1. The Inputs'!$B$15*12,('1. The Inputs'!$B$10*H$5*(1+H$9)^(CEILING((A23-'1. The Inputs'!$B$17-H$7)/12,1)-1)-H$11*'1. The Inputs'!$B$18)/12+IF(A23='1. The Inputs'!$B$17+H$7+'1. The Inputs'!$B$15*12,H$14*(1-'1. The Inputs'!$B$20)-H$11,0),0)))</f>
        <v>-19106881.6792263</v>
      </c>
      <c r="K23" s="20" t="n">
        <f aca="false">(1/(1+EXP(-'1. The Inputs'!$B$22*(A23/'1. The Inputs'!$B$17-0.5)))-(1/(1+EXP('1. The Inputs'!$B$22*0.5))))/((1/(1+EXP(-'1. The Inputs'!$B$22*0.5)))-(1/(1+EXP('1. The Inputs'!$B$22*0.5))))</f>
        <v>0.0281288694010663</v>
      </c>
      <c r="L23" s="20" t="n">
        <f aca="false">K23-K22</f>
        <v>0.0096499402420335</v>
      </c>
    </row>
    <row r="24" customFormat="false" ht="15" hidden="false" customHeight="false" outlineLevel="0" collapsed="false">
      <c r="A24" s="18" t="n">
        <v>6</v>
      </c>
      <c r="B24" s="19" t="n">
        <f aca="false">IF(A24&lt;='1. The Inputs'!$B$17,-(MIN(K24*B$10,B$12)-MIN(K23*B$10,B$12)),IF(A24&lt;='1. The Inputs'!$B$17+B$7,-(B$11*'1. The Inputs'!$B$18/12+'1. The Inputs'!$B$21),IF(A24&lt;='1. The Inputs'!$B$17+B$7+'1. The Inputs'!$B$15*12,('1. The Inputs'!$B$10*B$5*(1+B$9)^(CEILING((A24-'1. The Inputs'!$B$17-B$7)/12,1)-1)-B$11*'1. The Inputs'!$B$18)/12+IF(A24='1. The Inputs'!$B$17+B$7+'1. The Inputs'!$B$15*12,B$14*(1-'1. The Inputs'!$B$20)-B$11,0),0)))</f>
        <v>-26050444.9617649</v>
      </c>
      <c r="C24" s="19" t="n">
        <f aca="false">IF(A24&lt;='1. The Inputs'!$B$17,-(MIN(K24*C$10,C$12)-MIN(K23*C$10,C$12)),IF(A24&lt;='1. The Inputs'!$B$17+C$7,-(C$11*'1. The Inputs'!$B$18/12+'1. The Inputs'!$B$21),IF(A24&lt;='1. The Inputs'!$B$17+C$7+'1. The Inputs'!$B$15*12,('1. The Inputs'!$B$10*C$5*(1+C$9)^(CEILING((A24-'1. The Inputs'!$B$17-C$7)/12,1)-1)-C$11*'1. The Inputs'!$B$18)/12+IF(A24='1. The Inputs'!$B$17+C$7+'1. The Inputs'!$B$15*12,C$14*(1-'1. The Inputs'!$B$20)-C$11,0),0)))</f>
        <v>-26050444.9617649</v>
      </c>
      <c r="D24" s="19" t="n">
        <f aca="false">IF(A24&lt;='1. The Inputs'!$B$17,-(MIN(K24*D$10,D$12)-MIN(K23*D$10,D$12)),IF(A24&lt;='1. The Inputs'!$B$17+D$7,-(D$11*'1. The Inputs'!$B$18/12+'1. The Inputs'!$B$21),IF(A24&lt;='1. The Inputs'!$B$17+D$7+'1. The Inputs'!$B$15*12,('1. The Inputs'!$B$10*D$5*(1+D$9)^(CEILING((A24-'1. The Inputs'!$B$17-D$7)/12,1)-1)-D$11*'1. The Inputs'!$B$18)/12+IF(A24='1. The Inputs'!$B$17+D$7+'1. The Inputs'!$B$15*12,D$14*(1-'1. The Inputs'!$B$20)-D$11,0),0)))</f>
        <v>-26050444.9617649</v>
      </c>
      <c r="E24" s="19" t="n">
        <f aca="false">IF(A24&lt;='1. The Inputs'!$B$17,-(MIN(K24*E$10,E$12)-MIN(K23*E$10,E$12)),IF(A24&lt;='1. The Inputs'!$B$17+E$7,-(E$11*'1. The Inputs'!$B$18/12+'1. The Inputs'!$B$21),IF(A24&lt;='1. The Inputs'!$B$17+E$7+'1. The Inputs'!$B$15*12,('1. The Inputs'!$B$10*E$5*(1+E$9)^(CEILING((A24-'1. The Inputs'!$B$17-E$7)/12,1)-1)-E$11*'1. The Inputs'!$B$18)/12+IF(A24='1. The Inputs'!$B$17+E$7+'1. The Inputs'!$B$15*12,E$14*(1-'1. The Inputs'!$B$20)-E$11,0),0)))</f>
        <v>-27352967.2098531</v>
      </c>
      <c r="F24" s="19" t="n">
        <f aca="false">IF(A24&lt;='1. The Inputs'!$B$17,-(MIN(K24*F$10,F$12)-MIN(K23*F$10,F$12)),IF(A24&lt;='1. The Inputs'!$B$17+F$7,-(F$11*'1. The Inputs'!$B$18/12+'1. The Inputs'!$B$21),IF(A24&lt;='1. The Inputs'!$B$17+F$7+'1. The Inputs'!$B$15*12,('1. The Inputs'!$B$10*F$5*(1+F$9)^(CEILING((A24-'1. The Inputs'!$B$17-F$7)/12,1)-1)-F$11*'1. The Inputs'!$B$18)/12+IF(A24='1. The Inputs'!$B$17+F$7+'1. The Inputs'!$B$15*12,F$14*(1-'1. The Inputs'!$B$20)-F$11,0),0)))</f>
        <v>-26050444.9617649</v>
      </c>
      <c r="G24" s="19" t="n">
        <f aca="false">IF(A24&lt;='1. The Inputs'!$B$17,-(MIN(K24*G$10,G$12)-MIN(K23*G$10,G$12)),IF(A24&lt;='1. The Inputs'!$B$17+G$7,-(G$11*'1. The Inputs'!$B$18/12+'1. The Inputs'!$B$21),IF(A24&lt;='1. The Inputs'!$B$17+G$7+'1. The Inputs'!$B$15*12,('1. The Inputs'!$B$10*G$5*(1+G$9)^(CEILING((A24-'1. The Inputs'!$B$17-G$7)/12,1)-1)-G$11*'1. The Inputs'!$B$18)/12+IF(A24='1. The Inputs'!$B$17+G$7+'1. The Inputs'!$B$15*12,G$14*(1-'1. The Inputs'!$B$20)-G$11,0),0)))</f>
        <v>-27352967.2098531</v>
      </c>
      <c r="H24" s="19" t="n">
        <f aca="false">IF(A24&lt;='1. The Inputs'!$B$17,-(MIN(K24*H$10,H$12)-MIN(K23*H$10,H$12)),IF(A24&lt;='1. The Inputs'!$B$17+H$7,-(H$11*'1. The Inputs'!$B$18/12+'1. The Inputs'!$B$21),IF(A24&lt;='1. The Inputs'!$B$17+H$7+'1. The Inputs'!$B$15*12,('1. The Inputs'!$B$10*H$5*(1+H$9)^(CEILING((A24-'1. The Inputs'!$B$17-H$7)/12,1)-1)-H$11*'1. The Inputs'!$B$18)/12+IF(A24='1. The Inputs'!$B$17+H$7+'1. The Inputs'!$B$15*12,H$14*(1-'1. The Inputs'!$B$20)-H$11,0),0)))</f>
        <v>-26050444.9617649</v>
      </c>
      <c r="K24" s="20" t="n">
        <f aca="false">(1/(1+EXP(-'1. The Inputs'!$B$22*(A24/'1. The Inputs'!$B$17-0.5)))-(1/(1+EXP('1. The Inputs'!$B$22*0.5))))/((1/(1+EXP(-'1. The Inputs'!$B$22*0.5)))-(1/(1+EXP('1. The Inputs'!$B$22*0.5))))</f>
        <v>0.0412856597857961</v>
      </c>
      <c r="L24" s="20" t="n">
        <f aca="false">K24-K23</f>
        <v>0.0131567903847297</v>
      </c>
    </row>
    <row r="25" customFormat="false" ht="15" hidden="false" customHeight="false" outlineLevel="0" collapsed="false">
      <c r="A25" s="18" t="n">
        <v>7</v>
      </c>
      <c r="B25" s="19" t="n">
        <f aca="false">IF(A25&lt;='1. The Inputs'!$B$17,-(MIN(K25*B$10,B$12)-MIN(K24*B$10,B$12)),IF(A25&lt;='1. The Inputs'!$B$17+B$7,-(B$11*'1. The Inputs'!$B$18/12+'1. The Inputs'!$B$21),IF(A25&lt;='1. The Inputs'!$B$17+B$7+'1. The Inputs'!$B$15*12,('1. The Inputs'!$B$10*B$5*(1+B$9)^(CEILING((A25-'1. The Inputs'!$B$17-B$7)/12,1)-1)-B$11*'1. The Inputs'!$B$18)/12+IF(A25='1. The Inputs'!$B$17+B$7+'1. The Inputs'!$B$15*12,B$14*(1-'1. The Inputs'!$B$20)-B$11,0),0)))</f>
        <v>-35206996.3391522</v>
      </c>
      <c r="C25" s="19" t="n">
        <f aca="false">IF(A25&lt;='1. The Inputs'!$B$17,-(MIN(K25*C$10,C$12)-MIN(K24*C$10,C$12)),IF(A25&lt;='1. The Inputs'!$B$17+C$7,-(C$11*'1. The Inputs'!$B$18/12+'1. The Inputs'!$B$21),IF(A25&lt;='1. The Inputs'!$B$17+C$7+'1. The Inputs'!$B$15*12,('1. The Inputs'!$B$10*C$5*(1+C$9)^(CEILING((A25-'1. The Inputs'!$B$17-C$7)/12,1)-1)-C$11*'1. The Inputs'!$B$18)/12+IF(A25='1. The Inputs'!$B$17+C$7+'1. The Inputs'!$B$15*12,C$14*(1-'1. The Inputs'!$B$20)-C$11,0),0)))</f>
        <v>-35206996.3391522</v>
      </c>
      <c r="D25" s="19" t="n">
        <f aca="false">IF(A25&lt;='1. The Inputs'!$B$17,-(MIN(K25*D$10,D$12)-MIN(K24*D$10,D$12)),IF(A25&lt;='1. The Inputs'!$B$17+D$7,-(D$11*'1. The Inputs'!$B$18/12+'1. The Inputs'!$B$21),IF(A25&lt;='1. The Inputs'!$B$17+D$7+'1. The Inputs'!$B$15*12,('1. The Inputs'!$B$10*D$5*(1+D$9)^(CEILING((A25-'1. The Inputs'!$B$17-D$7)/12,1)-1)-D$11*'1. The Inputs'!$B$18)/12+IF(A25='1. The Inputs'!$B$17+D$7+'1. The Inputs'!$B$15*12,D$14*(1-'1. The Inputs'!$B$20)-D$11,0),0)))</f>
        <v>-35206996.3391522</v>
      </c>
      <c r="E25" s="19" t="n">
        <f aca="false">IF(A25&lt;='1. The Inputs'!$B$17,-(MIN(K25*E$10,E$12)-MIN(K24*E$10,E$12)),IF(A25&lt;='1. The Inputs'!$B$17+E$7,-(E$11*'1. The Inputs'!$B$18/12+'1. The Inputs'!$B$21),IF(A25&lt;='1. The Inputs'!$B$17+E$7+'1. The Inputs'!$B$15*12,('1. The Inputs'!$B$10*E$5*(1+E$9)^(CEILING((A25-'1. The Inputs'!$B$17-E$7)/12,1)-1)-E$11*'1. The Inputs'!$B$18)/12+IF(A25='1. The Inputs'!$B$17+E$7+'1. The Inputs'!$B$15*12,E$14*(1-'1. The Inputs'!$B$20)-E$11,0),0)))</f>
        <v>-36967346.1561098</v>
      </c>
      <c r="F25" s="19" t="n">
        <f aca="false">IF(A25&lt;='1. The Inputs'!$B$17,-(MIN(K25*F$10,F$12)-MIN(K24*F$10,F$12)),IF(A25&lt;='1. The Inputs'!$B$17+F$7,-(F$11*'1. The Inputs'!$B$18/12+'1. The Inputs'!$B$21),IF(A25&lt;='1. The Inputs'!$B$17+F$7+'1. The Inputs'!$B$15*12,('1. The Inputs'!$B$10*F$5*(1+F$9)^(CEILING((A25-'1. The Inputs'!$B$17-F$7)/12,1)-1)-F$11*'1. The Inputs'!$B$18)/12+IF(A25='1. The Inputs'!$B$17+F$7+'1. The Inputs'!$B$15*12,F$14*(1-'1. The Inputs'!$B$20)-F$11,0),0)))</f>
        <v>-35206996.3391522</v>
      </c>
      <c r="G25" s="19" t="n">
        <f aca="false">IF(A25&lt;='1. The Inputs'!$B$17,-(MIN(K25*G$10,G$12)-MIN(K24*G$10,G$12)),IF(A25&lt;='1. The Inputs'!$B$17+G$7,-(G$11*'1. The Inputs'!$B$18/12+'1. The Inputs'!$B$21),IF(A25&lt;='1. The Inputs'!$B$17+G$7+'1. The Inputs'!$B$15*12,('1. The Inputs'!$B$10*G$5*(1+G$9)^(CEILING((A25-'1. The Inputs'!$B$17-G$7)/12,1)-1)-G$11*'1. The Inputs'!$B$18)/12+IF(A25='1. The Inputs'!$B$17+G$7+'1. The Inputs'!$B$15*12,G$14*(1-'1. The Inputs'!$B$20)-G$11,0),0)))</f>
        <v>-36967346.1561098</v>
      </c>
      <c r="H25" s="19" t="n">
        <f aca="false">IF(A25&lt;='1. The Inputs'!$B$17,-(MIN(K25*H$10,H$12)-MIN(K24*H$10,H$12)),IF(A25&lt;='1. The Inputs'!$B$17+H$7,-(H$11*'1. The Inputs'!$B$18/12+'1. The Inputs'!$B$21),IF(A25&lt;='1. The Inputs'!$B$17+H$7+'1. The Inputs'!$B$15*12,('1. The Inputs'!$B$10*H$5*(1+H$9)^(CEILING((A25-'1. The Inputs'!$B$17-H$7)/12,1)-1)-H$11*'1. The Inputs'!$B$18)/12+IF(A25='1. The Inputs'!$B$17+H$7+'1. The Inputs'!$B$15*12,H$14*(1-'1. The Inputs'!$B$20)-H$11,0),0)))</f>
        <v>-35206996.3391522</v>
      </c>
      <c r="K25" s="20" t="n">
        <f aca="false">(1/(1+EXP(-'1. The Inputs'!$B$22*(A25/'1. The Inputs'!$B$17-0.5)))-(1/(1+EXP('1. The Inputs'!$B$22*0.5))))/((1/(1+EXP(-'1. The Inputs'!$B$22*0.5)))-(1/(1+EXP('1. The Inputs'!$B$22*0.5))))</f>
        <v>0.0590669710681962</v>
      </c>
      <c r="L25" s="20" t="n">
        <f aca="false">K25-K24</f>
        <v>0.0177813112824001</v>
      </c>
    </row>
    <row r="26" customFormat="false" ht="15" hidden="false" customHeight="false" outlineLevel="0" collapsed="false">
      <c r="A26" s="18" t="n">
        <v>8</v>
      </c>
      <c r="B26" s="19" t="n">
        <f aca="false">IF(A26&lt;='1. The Inputs'!$B$17,-(MIN(K26*B$10,B$12)-MIN(K25*B$10,B$12)),IF(A26&lt;='1. The Inputs'!$B$17+B$7,-(B$11*'1. The Inputs'!$B$18/12+'1. The Inputs'!$B$21),IF(A26&lt;='1. The Inputs'!$B$17+B$7+'1. The Inputs'!$B$15*12,('1. The Inputs'!$B$10*B$5*(1+B$9)^(CEILING((A26-'1. The Inputs'!$B$17-B$7)/12,1)-1)-B$11*'1. The Inputs'!$B$18)/12+IF(A26='1. The Inputs'!$B$17+B$7+'1. The Inputs'!$B$15*12,B$14*(1-'1. The Inputs'!$B$20)-B$11,0),0)))</f>
        <v>-47021826.1403102</v>
      </c>
      <c r="C26" s="19" t="n">
        <f aca="false">IF(A26&lt;='1. The Inputs'!$B$17,-(MIN(K26*C$10,C$12)-MIN(K25*C$10,C$12)),IF(A26&lt;='1. The Inputs'!$B$17+C$7,-(C$11*'1. The Inputs'!$B$18/12+'1. The Inputs'!$B$21),IF(A26&lt;='1. The Inputs'!$B$17+C$7+'1. The Inputs'!$B$15*12,('1. The Inputs'!$B$10*C$5*(1+C$9)^(CEILING((A26-'1. The Inputs'!$B$17-C$7)/12,1)-1)-C$11*'1. The Inputs'!$B$18)/12+IF(A26='1. The Inputs'!$B$17+C$7+'1. The Inputs'!$B$15*12,C$14*(1-'1. The Inputs'!$B$20)-C$11,0),0)))</f>
        <v>-47021826.1403102</v>
      </c>
      <c r="D26" s="19" t="n">
        <f aca="false">IF(A26&lt;='1. The Inputs'!$B$17,-(MIN(K26*D$10,D$12)-MIN(K25*D$10,D$12)),IF(A26&lt;='1. The Inputs'!$B$17+D$7,-(D$11*'1. The Inputs'!$B$18/12+'1. The Inputs'!$B$21),IF(A26&lt;='1. The Inputs'!$B$17+D$7+'1. The Inputs'!$B$15*12,('1. The Inputs'!$B$10*D$5*(1+D$9)^(CEILING((A26-'1. The Inputs'!$B$17-D$7)/12,1)-1)-D$11*'1. The Inputs'!$B$18)/12+IF(A26='1. The Inputs'!$B$17+D$7+'1. The Inputs'!$B$15*12,D$14*(1-'1. The Inputs'!$B$20)-D$11,0),0)))</f>
        <v>-47021826.1403102</v>
      </c>
      <c r="E26" s="19" t="n">
        <f aca="false">IF(A26&lt;='1. The Inputs'!$B$17,-(MIN(K26*E$10,E$12)-MIN(K25*E$10,E$12)),IF(A26&lt;='1. The Inputs'!$B$17+E$7,-(E$11*'1. The Inputs'!$B$18/12+'1. The Inputs'!$B$21),IF(A26&lt;='1. The Inputs'!$B$17+E$7+'1. The Inputs'!$B$15*12,('1. The Inputs'!$B$10*E$5*(1+E$9)^(CEILING((A26-'1. The Inputs'!$B$17-E$7)/12,1)-1)-E$11*'1. The Inputs'!$B$18)/12+IF(A26='1. The Inputs'!$B$17+E$7+'1. The Inputs'!$B$15*12,E$14*(1-'1. The Inputs'!$B$20)-E$11,0),0)))</f>
        <v>-49372917.4473258</v>
      </c>
      <c r="F26" s="19" t="n">
        <f aca="false">IF(A26&lt;='1. The Inputs'!$B$17,-(MIN(K26*F$10,F$12)-MIN(K25*F$10,F$12)),IF(A26&lt;='1. The Inputs'!$B$17+F$7,-(F$11*'1. The Inputs'!$B$18/12+'1. The Inputs'!$B$21),IF(A26&lt;='1. The Inputs'!$B$17+F$7+'1. The Inputs'!$B$15*12,('1. The Inputs'!$B$10*F$5*(1+F$9)^(CEILING((A26-'1. The Inputs'!$B$17-F$7)/12,1)-1)-F$11*'1. The Inputs'!$B$18)/12+IF(A26='1. The Inputs'!$B$17+F$7+'1. The Inputs'!$B$15*12,F$14*(1-'1. The Inputs'!$B$20)-F$11,0),0)))</f>
        <v>-47021826.1403102</v>
      </c>
      <c r="G26" s="19" t="n">
        <f aca="false">IF(A26&lt;='1. The Inputs'!$B$17,-(MIN(K26*G$10,G$12)-MIN(K25*G$10,G$12)),IF(A26&lt;='1. The Inputs'!$B$17+G$7,-(G$11*'1. The Inputs'!$B$18/12+'1. The Inputs'!$B$21),IF(A26&lt;='1. The Inputs'!$B$17+G$7+'1. The Inputs'!$B$15*12,('1. The Inputs'!$B$10*G$5*(1+G$9)^(CEILING((A26-'1. The Inputs'!$B$17-G$7)/12,1)-1)-G$11*'1. The Inputs'!$B$18)/12+IF(A26='1. The Inputs'!$B$17+G$7+'1. The Inputs'!$B$15*12,G$14*(1-'1. The Inputs'!$B$20)-G$11,0),0)))</f>
        <v>-49372917.4473258</v>
      </c>
      <c r="H26" s="19" t="n">
        <f aca="false">IF(A26&lt;='1. The Inputs'!$B$17,-(MIN(K26*H$10,H$12)-MIN(K25*H$10,H$12)),IF(A26&lt;='1. The Inputs'!$B$17+H$7,-(H$11*'1. The Inputs'!$B$18/12+'1. The Inputs'!$B$21),IF(A26&lt;='1. The Inputs'!$B$17+H$7+'1. The Inputs'!$B$15*12,('1. The Inputs'!$B$10*H$5*(1+H$9)^(CEILING((A26-'1. The Inputs'!$B$17-H$7)/12,1)-1)-H$11*'1. The Inputs'!$B$18)/12+IF(A26='1. The Inputs'!$B$17+H$7+'1. The Inputs'!$B$15*12,H$14*(1-'1. The Inputs'!$B$20)-H$11,0),0)))</f>
        <v>-47021826.1403102</v>
      </c>
      <c r="K26" s="20" t="n">
        <f aca="false">(1/(1+EXP(-'1. The Inputs'!$B$22*(A26/'1. The Inputs'!$B$17-0.5)))-(1/(1+EXP('1. The Inputs'!$B$22*0.5))))/((1/(1+EXP(-'1. The Inputs'!$B$22*0.5)))-(1/(1+EXP('1. The Inputs'!$B$22*0.5))))</f>
        <v>0.0828153681087569</v>
      </c>
      <c r="L26" s="20" t="n">
        <f aca="false">K26-K25</f>
        <v>0.0237483970405607</v>
      </c>
    </row>
    <row r="27" customFormat="false" ht="15" hidden="false" customHeight="false" outlineLevel="0" collapsed="false">
      <c r="A27" s="18" t="n">
        <v>9</v>
      </c>
      <c r="B27" s="19" t="n">
        <f aca="false">IF(A27&lt;='1. The Inputs'!$B$17,-(MIN(K27*B$10,B$12)-MIN(K26*B$10,B$12)),IF(A27&lt;='1. The Inputs'!$B$17+B$7,-(B$11*'1. The Inputs'!$B$18/12+'1. The Inputs'!$B$21),IF(A27&lt;='1. The Inputs'!$B$17+B$7+'1. The Inputs'!$B$15*12,('1. The Inputs'!$B$10*B$5*(1+B$9)^(CEILING((A27-'1. The Inputs'!$B$17-B$7)/12,1)-1)-B$11*'1. The Inputs'!$B$18)/12+IF(A27='1. The Inputs'!$B$17+B$7+'1. The Inputs'!$B$15*12,B$14*(1-'1. The Inputs'!$B$20)-B$11,0),0)))</f>
        <v>-61817900.7217834</v>
      </c>
      <c r="C27" s="19" t="n">
        <f aca="false">IF(A27&lt;='1. The Inputs'!$B$17,-(MIN(K27*C$10,C$12)-MIN(K26*C$10,C$12)),IF(A27&lt;='1. The Inputs'!$B$17+C$7,-(C$11*'1. The Inputs'!$B$18/12+'1. The Inputs'!$B$21),IF(A27&lt;='1. The Inputs'!$B$17+C$7+'1. The Inputs'!$B$15*12,('1. The Inputs'!$B$10*C$5*(1+C$9)^(CEILING((A27-'1. The Inputs'!$B$17-C$7)/12,1)-1)-C$11*'1. The Inputs'!$B$18)/12+IF(A27='1. The Inputs'!$B$17+C$7+'1. The Inputs'!$B$15*12,C$14*(1-'1. The Inputs'!$B$20)-C$11,0),0)))</f>
        <v>-61817900.7217834</v>
      </c>
      <c r="D27" s="19" t="n">
        <f aca="false">IF(A27&lt;='1. The Inputs'!$B$17,-(MIN(K27*D$10,D$12)-MIN(K26*D$10,D$12)),IF(A27&lt;='1. The Inputs'!$B$17+D$7,-(D$11*'1. The Inputs'!$B$18/12+'1. The Inputs'!$B$21),IF(A27&lt;='1. The Inputs'!$B$17+D$7+'1. The Inputs'!$B$15*12,('1. The Inputs'!$B$10*D$5*(1+D$9)^(CEILING((A27-'1. The Inputs'!$B$17-D$7)/12,1)-1)-D$11*'1. The Inputs'!$B$18)/12+IF(A27='1. The Inputs'!$B$17+D$7+'1. The Inputs'!$B$15*12,D$14*(1-'1. The Inputs'!$B$20)-D$11,0),0)))</f>
        <v>-61817900.7217834</v>
      </c>
      <c r="E27" s="19" t="n">
        <f aca="false">IF(A27&lt;='1. The Inputs'!$B$17,-(MIN(K27*E$10,E$12)-MIN(K26*E$10,E$12)),IF(A27&lt;='1. The Inputs'!$B$17+E$7,-(E$11*'1. The Inputs'!$B$18/12+'1. The Inputs'!$B$21),IF(A27&lt;='1. The Inputs'!$B$17+E$7+'1. The Inputs'!$B$15*12,('1. The Inputs'!$B$10*E$5*(1+E$9)^(CEILING((A27-'1. The Inputs'!$B$17-E$7)/12,1)-1)-E$11*'1. The Inputs'!$B$18)/12+IF(A27='1. The Inputs'!$B$17+E$7+'1. The Inputs'!$B$15*12,E$14*(1-'1. The Inputs'!$B$20)-E$11,0),0)))</f>
        <v>-64908795.7578726</v>
      </c>
      <c r="F27" s="19" t="n">
        <f aca="false">IF(A27&lt;='1. The Inputs'!$B$17,-(MIN(K27*F$10,F$12)-MIN(K26*F$10,F$12)),IF(A27&lt;='1. The Inputs'!$B$17+F$7,-(F$11*'1. The Inputs'!$B$18/12+'1. The Inputs'!$B$21),IF(A27&lt;='1. The Inputs'!$B$17+F$7+'1. The Inputs'!$B$15*12,('1. The Inputs'!$B$10*F$5*(1+F$9)^(CEILING((A27-'1. The Inputs'!$B$17-F$7)/12,1)-1)-F$11*'1. The Inputs'!$B$18)/12+IF(A27='1. The Inputs'!$B$17+F$7+'1. The Inputs'!$B$15*12,F$14*(1-'1. The Inputs'!$B$20)-F$11,0),0)))</f>
        <v>-61817900.7217834</v>
      </c>
      <c r="G27" s="19" t="n">
        <f aca="false">IF(A27&lt;='1. The Inputs'!$B$17,-(MIN(K27*G$10,G$12)-MIN(K26*G$10,G$12)),IF(A27&lt;='1. The Inputs'!$B$17+G$7,-(G$11*'1. The Inputs'!$B$18/12+'1. The Inputs'!$B$21),IF(A27&lt;='1. The Inputs'!$B$17+G$7+'1. The Inputs'!$B$15*12,('1. The Inputs'!$B$10*G$5*(1+G$9)^(CEILING((A27-'1. The Inputs'!$B$17-G$7)/12,1)-1)-G$11*'1. The Inputs'!$B$18)/12+IF(A27='1. The Inputs'!$B$17+G$7+'1. The Inputs'!$B$15*12,G$14*(1-'1. The Inputs'!$B$20)-G$11,0),0)))</f>
        <v>-64908795.7578726</v>
      </c>
      <c r="H27" s="19" t="n">
        <f aca="false">IF(A27&lt;='1. The Inputs'!$B$17,-(MIN(K27*H$10,H$12)-MIN(K26*H$10,H$12)),IF(A27&lt;='1. The Inputs'!$B$17+H$7,-(H$11*'1. The Inputs'!$B$18/12+'1. The Inputs'!$B$21),IF(A27&lt;='1. The Inputs'!$B$17+H$7+'1. The Inputs'!$B$15*12,('1. The Inputs'!$B$10*H$5*(1+H$9)^(CEILING((A27-'1. The Inputs'!$B$17-H$7)/12,1)-1)-H$11*'1. The Inputs'!$B$18)/12+IF(A27='1. The Inputs'!$B$17+H$7+'1. The Inputs'!$B$15*12,H$14*(1-'1. The Inputs'!$B$20)-H$11,0),0)))</f>
        <v>-61817900.7217834</v>
      </c>
      <c r="K27" s="20" t="n">
        <f aca="false">(1/(1+EXP(-'1. The Inputs'!$B$22*(A27/'1. The Inputs'!$B$17-0.5)))-(1/(1+EXP('1. The Inputs'!$B$22*0.5))))/((1/(1+EXP(-'1. The Inputs'!$B$22*0.5)))-(1/(1+EXP('1. The Inputs'!$B$22*0.5))))</f>
        <v>0.114036530089456</v>
      </c>
      <c r="L27" s="20" t="n">
        <f aca="false">K27-K26</f>
        <v>0.0312211619806987</v>
      </c>
    </row>
    <row r="28" customFormat="false" ht="15" hidden="false" customHeight="false" outlineLevel="0" collapsed="false">
      <c r="A28" s="18" t="n">
        <v>10</v>
      </c>
      <c r="B28" s="19" t="n">
        <f aca="false">IF(A28&lt;='1. The Inputs'!$B$17,-(MIN(K28*B$10,B$12)-MIN(K27*B$10,B$12)),IF(A28&lt;='1. The Inputs'!$B$17+B$7,-(B$11*'1. The Inputs'!$B$18/12+'1. The Inputs'!$B$21),IF(A28&lt;='1. The Inputs'!$B$17+B$7+'1. The Inputs'!$B$15*12,('1. The Inputs'!$B$10*B$5*(1+B$9)^(CEILING((A28-'1. The Inputs'!$B$17-B$7)/12,1)-1)-B$11*'1. The Inputs'!$B$18)/12+IF(A28='1. The Inputs'!$B$17+B$7+'1. The Inputs'!$B$15*12,B$14*(1-'1. The Inputs'!$B$20)-B$11,0),0)))</f>
        <v>-79604605.5764384</v>
      </c>
      <c r="C28" s="19" t="n">
        <f aca="false">IF(A28&lt;='1. The Inputs'!$B$17,-(MIN(K28*C$10,C$12)-MIN(K27*C$10,C$12)),IF(A28&lt;='1. The Inputs'!$B$17+C$7,-(C$11*'1. The Inputs'!$B$18/12+'1. The Inputs'!$B$21),IF(A28&lt;='1. The Inputs'!$B$17+C$7+'1. The Inputs'!$B$15*12,('1. The Inputs'!$B$10*C$5*(1+C$9)^(CEILING((A28-'1. The Inputs'!$B$17-C$7)/12,1)-1)-C$11*'1. The Inputs'!$B$18)/12+IF(A28='1. The Inputs'!$B$17+C$7+'1. The Inputs'!$B$15*12,C$14*(1-'1. The Inputs'!$B$20)-C$11,0),0)))</f>
        <v>-79604605.5764384</v>
      </c>
      <c r="D28" s="19" t="n">
        <f aca="false">IF(A28&lt;='1. The Inputs'!$B$17,-(MIN(K28*D$10,D$12)-MIN(K27*D$10,D$12)),IF(A28&lt;='1. The Inputs'!$B$17+D$7,-(D$11*'1. The Inputs'!$B$18/12+'1. The Inputs'!$B$21),IF(A28&lt;='1. The Inputs'!$B$17+D$7+'1. The Inputs'!$B$15*12,('1. The Inputs'!$B$10*D$5*(1+D$9)^(CEILING((A28-'1. The Inputs'!$B$17-D$7)/12,1)-1)-D$11*'1. The Inputs'!$B$18)/12+IF(A28='1. The Inputs'!$B$17+D$7+'1. The Inputs'!$B$15*12,D$14*(1-'1. The Inputs'!$B$20)-D$11,0),0)))</f>
        <v>-79604605.5764384</v>
      </c>
      <c r="E28" s="19" t="n">
        <f aca="false">IF(A28&lt;='1. The Inputs'!$B$17,-(MIN(K28*E$10,E$12)-MIN(K27*E$10,E$12)),IF(A28&lt;='1. The Inputs'!$B$17+E$7,-(E$11*'1. The Inputs'!$B$18/12+'1. The Inputs'!$B$21),IF(A28&lt;='1. The Inputs'!$B$17+E$7+'1. The Inputs'!$B$15*12,('1. The Inputs'!$B$10*E$5*(1+E$9)^(CEILING((A28-'1. The Inputs'!$B$17-E$7)/12,1)-1)-E$11*'1. The Inputs'!$B$18)/12+IF(A28='1. The Inputs'!$B$17+E$7+'1. The Inputs'!$B$15*12,E$14*(1-'1. The Inputs'!$B$20)-E$11,0),0)))</f>
        <v>-83584835.8552603</v>
      </c>
      <c r="F28" s="19" t="n">
        <f aca="false">IF(A28&lt;='1. The Inputs'!$B$17,-(MIN(K28*F$10,F$12)-MIN(K27*F$10,F$12)),IF(A28&lt;='1. The Inputs'!$B$17+F$7,-(F$11*'1. The Inputs'!$B$18/12+'1. The Inputs'!$B$21),IF(A28&lt;='1. The Inputs'!$B$17+F$7+'1. The Inputs'!$B$15*12,('1. The Inputs'!$B$10*F$5*(1+F$9)^(CEILING((A28-'1. The Inputs'!$B$17-F$7)/12,1)-1)-F$11*'1. The Inputs'!$B$18)/12+IF(A28='1. The Inputs'!$B$17+F$7+'1. The Inputs'!$B$15*12,F$14*(1-'1. The Inputs'!$B$20)-F$11,0),0)))</f>
        <v>-79604605.5764384</v>
      </c>
      <c r="G28" s="19" t="n">
        <f aca="false">IF(A28&lt;='1. The Inputs'!$B$17,-(MIN(K28*G$10,G$12)-MIN(K27*G$10,G$12)),IF(A28&lt;='1. The Inputs'!$B$17+G$7,-(G$11*'1. The Inputs'!$B$18/12+'1. The Inputs'!$B$21),IF(A28&lt;='1. The Inputs'!$B$17+G$7+'1. The Inputs'!$B$15*12,('1. The Inputs'!$B$10*G$5*(1+G$9)^(CEILING((A28-'1. The Inputs'!$B$17-G$7)/12,1)-1)-G$11*'1. The Inputs'!$B$18)/12+IF(A28='1. The Inputs'!$B$17+G$7+'1. The Inputs'!$B$15*12,G$14*(1-'1. The Inputs'!$B$20)-G$11,0),0)))</f>
        <v>-83584835.8552603</v>
      </c>
      <c r="H28" s="19" t="n">
        <f aca="false">IF(A28&lt;='1. The Inputs'!$B$17,-(MIN(K28*H$10,H$12)-MIN(K27*H$10,H$12)),IF(A28&lt;='1. The Inputs'!$B$17+H$7,-(H$11*'1. The Inputs'!$B$18/12+'1. The Inputs'!$B$21),IF(A28&lt;='1. The Inputs'!$B$17+H$7+'1. The Inputs'!$B$15*12,('1. The Inputs'!$B$10*H$5*(1+H$9)^(CEILING((A28-'1. The Inputs'!$B$17-H$7)/12,1)-1)-H$11*'1. The Inputs'!$B$18)/12+IF(A28='1. The Inputs'!$B$17+H$7+'1. The Inputs'!$B$15*12,H$14*(1-'1. The Inputs'!$B$20)-H$11,0),0)))</f>
        <v>-79604605.5764384</v>
      </c>
      <c r="K28" s="20" t="n">
        <f aca="false">(1/(1+EXP(-'1. The Inputs'!$B$22*(A28/'1. The Inputs'!$B$17-0.5)))-(1/(1+EXP('1. The Inputs'!$B$22*0.5))))/((1/(1+EXP(-'1. The Inputs'!$B$22*0.5)))-(1/(1+EXP('1. The Inputs'!$B$22*0.5))))</f>
        <v>0.154240876340182</v>
      </c>
      <c r="L28" s="20" t="n">
        <f aca="false">K28-K27</f>
        <v>0.0402043462507265</v>
      </c>
    </row>
    <row r="29" customFormat="false" ht="15" hidden="false" customHeight="false" outlineLevel="0" collapsed="false">
      <c r="A29" s="18" t="n">
        <v>11</v>
      </c>
      <c r="B29" s="19" t="n">
        <f aca="false">IF(A29&lt;='1. The Inputs'!$B$17,-(MIN(K29*B$10,B$12)-MIN(K28*B$10,B$12)),IF(A29&lt;='1. The Inputs'!$B$17+B$7,-(B$11*'1. The Inputs'!$B$18/12+'1. The Inputs'!$B$21),IF(A29&lt;='1. The Inputs'!$B$17+B$7+'1. The Inputs'!$B$15*12,('1. The Inputs'!$B$10*B$5*(1+B$9)^(CEILING((A29-'1. The Inputs'!$B$17-B$7)/12,1)-1)-B$11*'1. The Inputs'!$B$18)/12+IF(A29='1. The Inputs'!$B$17+B$7+'1. The Inputs'!$B$15*12,B$14*(1-'1. The Inputs'!$B$20)-B$11,0),0)))</f>
        <v>-99820220.1466993</v>
      </c>
      <c r="C29" s="19" t="n">
        <f aca="false">IF(A29&lt;='1. The Inputs'!$B$17,-(MIN(K29*C$10,C$12)-MIN(K28*C$10,C$12)),IF(A29&lt;='1. The Inputs'!$B$17+C$7,-(C$11*'1. The Inputs'!$B$18/12+'1. The Inputs'!$B$21),IF(A29&lt;='1. The Inputs'!$B$17+C$7+'1. The Inputs'!$B$15*12,('1. The Inputs'!$B$10*C$5*(1+C$9)^(CEILING((A29-'1. The Inputs'!$B$17-C$7)/12,1)-1)-C$11*'1. The Inputs'!$B$18)/12+IF(A29='1. The Inputs'!$B$17+C$7+'1. The Inputs'!$B$15*12,C$14*(1-'1. The Inputs'!$B$20)-C$11,0),0)))</f>
        <v>-99820220.1466993</v>
      </c>
      <c r="D29" s="19" t="n">
        <f aca="false">IF(A29&lt;='1. The Inputs'!$B$17,-(MIN(K29*D$10,D$12)-MIN(K28*D$10,D$12)),IF(A29&lt;='1. The Inputs'!$B$17+D$7,-(D$11*'1. The Inputs'!$B$18/12+'1. The Inputs'!$B$21),IF(A29&lt;='1. The Inputs'!$B$17+D$7+'1. The Inputs'!$B$15*12,('1. The Inputs'!$B$10*D$5*(1+D$9)^(CEILING((A29-'1. The Inputs'!$B$17-D$7)/12,1)-1)-D$11*'1. The Inputs'!$B$18)/12+IF(A29='1. The Inputs'!$B$17+D$7+'1. The Inputs'!$B$15*12,D$14*(1-'1. The Inputs'!$B$20)-D$11,0),0)))</f>
        <v>-99820220.1466993</v>
      </c>
      <c r="E29" s="19" t="n">
        <f aca="false">IF(A29&lt;='1. The Inputs'!$B$17,-(MIN(K29*E$10,E$12)-MIN(K28*E$10,E$12)),IF(A29&lt;='1. The Inputs'!$B$17+E$7,-(E$11*'1. The Inputs'!$B$18/12+'1. The Inputs'!$B$21),IF(A29&lt;='1. The Inputs'!$B$17+E$7+'1. The Inputs'!$B$15*12,('1. The Inputs'!$B$10*E$5*(1+E$9)^(CEILING((A29-'1. The Inputs'!$B$17-E$7)/12,1)-1)-E$11*'1. The Inputs'!$B$18)/12+IF(A29='1. The Inputs'!$B$17+E$7+'1. The Inputs'!$B$15*12,E$14*(1-'1. The Inputs'!$B$20)-E$11,0),0)))</f>
        <v>-104811231.154034</v>
      </c>
      <c r="F29" s="19" t="n">
        <f aca="false">IF(A29&lt;='1. The Inputs'!$B$17,-(MIN(K29*F$10,F$12)-MIN(K28*F$10,F$12)),IF(A29&lt;='1. The Inputs'!$B$17+F$7,-(F$11*'1. The Inputs'!$B$18/12+'1. The Inputs'!$B$21),IF(A29&lt;='1. The Inputs'!$B$17+F$7+'1. The Inputs'!$B$15*12,('1. The Inputs'!$B$10*F$5*(1+F$9)^(CEILING((A29-'1. The Inputs'!$B$17-F$7)/12,1)-1)-F$11*'1. The Inputs'!$B$18)/12+IF(A29='1. The Inputs'!$B$17+F$7+'1. The Inputs'!$B$15*12,F$14*(1-'1. The Inputs'!$B$20)-F$11,0),0)))</f>
        <v>-99820220.1466993</v>
      </c>
      <c r="G29" s="19" t="n">
        <f aca="false">IF(A29&lt;='1. The Inputs'!$B$17,-(MIN(K29*G$10,G$12)-MIN(K28*G$10,G$12)),IF(A29&lt;='1. The Inputs'!$B$17+G$7,-(G$11*'1. The Inputs'!$B$18/12+'1. The Inputs'!$B$21),IF(A29&lt;='1. The Inputs'!$B$17+G$7+'1. The Inputs'!$B$15*12,('1. The Inputs'!$B$10*G$5*(1+G$9)^(CEILING((A29-'1. The Inputs'!$B$17-G$7)/12,1)-1)-G$11*'1. The Inputs'!$B$18)/12+IF(A29='1. The Inputs'!$B$17+G$7+'1. The Inputs'!$B$15*12,G$14*(1-'1. The Inputs'!$B$20)-G$11,0),0)))</f>
        <v>-104811231.154034</v>
      </c>
      <c r="H29" s="19" t="n">
        <f aca="false">IF(A29&lt;='1. The Inputs'!$B$17,-(MIN(K29*H$10,H$12)-MIN(K28*H$10,H$12)),IF(A29&lt;='1. The Inputs'!$B$17+H$7,-(H$11*'1. The Inputs'!$B$18/12+'1. The Inputs'!$B$21),IF(A29&lt;='1. The Inputs'!$B$17+H$7+'1. The Inputs'!$B$15*12,('1. The Inputs'!$B$10*H$5*(1+H$9)^(CEILING((A29-'1. The Inputs'!$B$17-H$7)/12,1)-1)-H$11*'1. The Inputs'!$B$18)/12+IF(A29='1. The Inputs'!$B$17+H$7+'1. The Inputs'!$B$15*12,H$14*(1-'1. The Inputs'!$B$20)-H$11,0),0)))</f>
        <v>-99820220.1466993</v>
      </c>
      <c r="K29" s="20" t="n">
        <f aca="false">(1/(1+EXP(-'1. The Inputs'!$B$22*(A29/'1. The Inputs'!$B$17-0.5)))-(1/(1+EXP('1. The Inputs'!$B$22*0.5))))/((1/(1+EXP(-'1. The Inputs'!$B$22*0.5)))-(1/(1+EXP('1. The Inputs'!$B$22*0.5))))</f>
        <v>0.204655128939525</v>
      </c>
      <c r="L29" s="20" t="n">
        <f aca="false">K29-K28</f>
        <v>0.0504142525993431</v>
      </c>
    </row>
    <row r="30" customFormat="false" ht="15" hidden="false" customHeight="false" outlineLevel="0" collapsed="false">
      <c r="A30" s="18" t="n">
        <v>12</v>
      </c>
      <c r="B30" s="19" t="n">
        <f aca="false">IF(A30&lt;='1. The Inputs'!$B$17,-(MIN(K30*B$10,B$12)-MIN(K29*B$10,B$12)),IF(A30&lt;='1. The Inputs'!$B$17+B$7,-(B$11*'1. The Inputs'!$B$18/12+'1. The Inputs'!$B$21),IF(A30&lt;='1. The Inputs'!$B$17+B$7+'1. The Inputs'!$B$15*12,('1. The Inputs'!$B$10*B$5*(1+B$9)^(CEILING((A30-'1. The Inputs'!$B$17-B$7)/12,1)-1)-B$11*'1. The Inputs'!$B$18)/12+IF(A30='1. The Inputs'!$B$17+B$7+'1. The Inputs'!$B$15*12,B$14*(1-'1. The Inputs'!$B$20)-B$11,0),0)))</f>
        <v>-121079869.236485</v>
      </c>
      <c r="C30" s="19" t="n">
        <f aca="false">IF(A30&lt;='1. The Inputs'!$B$17,-(MIN(K30*C$10,C$12)-MIN(K29*C$10,C$12)),IF(A30&lt;='1. The Inputs'!$B$17+C$7,-(C$11*'1. The Inputs'!$B$18/12+'1. The Inputs'!$B$21),IF(A30&lt;='1. The Inputs'!$B$17+C$7+'1. The Inputs'!$B$15*12,('1. The Inputs'!$B$10*C$5*(1+C$9)^(CEILING((A30-'1. The Inputs'!$B$17-C$7)/12,1)-1)-C$11*'1. The Inputs'!$B$18)/12+IF(A30='1. The Inputs'!$B$17+C$7+'1. The Inputs'!$B$15*12,C$14*(1-'1. The Inputs'!$B$20)-C$11,0),0)))</f>
        <v>-121079869.236485</v>
      </c>
      <c r="D30" s="19" t="n">
        <f aca="false">IF(A30&lt;='1. The Inputs'!$B$17,-(MIN(K30*D$10,D$12)-MIN(K29*D$10,D$12)),IF(A30&lt;='1. The Inputs'!$B$17+D$7,-(D$11*'1. The Inputs'!$B$18/12+'1. The Inputs'!$B$21),IF(A30&lt;='1. The Inputs'!$B$17+D$7+'1. The Inputs'!$B$15*12,('1. The Inputs'!$B$10*D$5*(1+D$9)^(CEILING((A30-'1. The Inputs'!$B$17-D$7)/12,1)-1)-D$11*'1. The Inputs'!$B$18)/12+IF(A30='1. The Inputs'!$B$17+D$7+'1. The Inputs'!$B$15*12,D$14*(1-'1. The Inputs'!$B$20)-D$11,0),0)))</f>
        <v>-121079869.236485</v>
      </c>
      <c r="E30" s="19" t="n">
        <f aca="false">IF(A30&lt;='1. The Inputs'!$B$17,-(MIN(K30*E$10,E$12)-MIN(K29*E$10,E$12)),IF(A30&lt;='1. The Inputs'!$B$17+E$7,-(E$11*'1. The Inputs'!$B$18/12+'1. The Inputs'!$B$21),IF(A30&lt;='1. The Inputs'!$B$17+E$7+'1. The Inputs'!$B$15*12,('1. The Inputs'!$B$10*E$5*(1+E$9)^(CEILING((A30-'1. The Inputs'!$B$17-E$7)/12,1)-1)-E$11*'1. The Inputs'!$B$18)/12+IF(A30='1. The Inputs'!$B$17+E$7+'1. The Inputs'!$B$15*12,E$14*(1-'1. The Inputs'!$B$20)-E$11,0),0)))</f>
        <v>-127133862.698309</v>
      </c>
      <c r="F30" s="19" t="n">
        <f aca="false">IF(A30&lt;='1. The Inputs'!$B$17,-(MIN(K30*F$10,F$12)-MIN(K29*F$10,F$12)),IF(A30&lt;='1. The Inputs'!$B$17+F$7,-(F$11*'1. The Inputs'!$B$18/12+'1. The Inputs'!$B$21),IF(A30&lt;='1. The Inputs'!$B$17+F$7+'1. The Inputs'!$B$15*12,('1. The Inputs'!$B$10*F$5*(1+F$9)^(CEILING((A30-'1. The Inputs'!$B$17-F$7)/12,1)-1)-F$11*'1. The Inputs'!$B$18)/12+IF(A30='1. The Inputs'!$B$17+F$7+'1. The Inputs'!$B$15*12,F$14*(1-'1. The Inputs'!$B$20)-F$11,0),0)))</f>
        <v>-121079869.236485</v>
      </c>
      <c r="G30" s="19" t="n">
        <f aca="false">IF(A30&lt;='1. The Inputs'!$B$17,-(MIN(K30*G$10,G$12)-MIN(K29*G$10,G$12)),IF(A30&lt;='1. The Inputs'!$B$17+G$7,-(G$11*'1. The Inputs'!$B$18/12+'1. The Inputs'!$B$21),IF(A30&lt;='1. The Inputs'!$B$17+G$7+'1. The Inputs'!$B$15*12,('1. The Inputs'!$B$10*G$5*(1+G$9)^(CEILING((A30-'1. The Inputs'!$B$17-G$7)/12,1)-1)-G$11*'1. The Inputs'!$B$18)/12+IF(A30='1. The Inputs'!$B$17+G$7+'1. The Inputs'!$B$15*12,G$14*(1-'1. The Inputs'!$B$20)-G$11,0),0)))</f>
        <v>-127133862.698309</v>
      </c>
      <c r="H30" s="19" t="n">
        <f aca="false">IF(A30&lt;='1. The Inputs'!$B$17,-(MIN(K30*H$10,H$12)-MIN(K29*H$10,H$12)),IF(A30&lt;='1. The Inputs'!$B$17+H$7,-(H$11*'1. The Inputs'!$B$18/12+'1. The Inputs'!$B$21),IF(A30&lt;='1. The Inputs'!$B$17+H$7+'1. The Inputs'!$B$15*12,('1. The Inputs'!$B$10*H$5*(1+H$9)^(CEILING((A30-'1. The Inputs'!$B$17-H$7)/12,1)-1)-H$11*'1. The Inputs'!$B$18)/12+IF(A30='1. The Inputs'!$B$17+H$7+'1. The Inputs'!$B$15*12,H$14*(1-'1. The Inputs'!$B$20)-H$11,0),0)))</f>
        <v>-121079869.236485</v>
      </c>
      <c r="K30" s="20" t="n">
        <f aca="false">(1/(1+EXP(-'1. The Inputs'!$B$22*(A30/'1. The Inputs'!$B$17-0.5)))-(1/(1+EXP('1. The Inputs'!$B$22*0.5))))/((1/(1+EXP(-'1. The Inputs'!$B$22*0.5)))-(1/(1+EXP('1. The Inputs'!$B$22*0.5))))</f>
        <v>0.265806578048861</v>
      </c>
      <c r="L30" s="20" t="n">
        <f aca="false">K30-K29</f>
        <v>0.0611514491093358</v>
      </c>
    </row>
    <row r="31" customFormat="false" ht="15" hidden="false" customHeight="false" outlineLevel="0" collapsed="false">
      <c r="A31" s="18" t="n">
        <v>13</v>
      </c>
      <c r="B31" s="19" t="n">
        <f aca="false">IF(A31&lt;='1. The Inputs'!$B$17,-(MIN(K31*B$10,B$12)-MIN(K30*B$10,B$12)),IF(A31&lt;='1. The Inputs'!$B$17+B$7,-(B$11*'1. The Inputs'!$B$18/12+'1. The Inputs'!$B$21),IF(A31&lt;='1. The Inputs'!$B$17+B$7+'1. The Inputs'!$B$15*12,('1. The Inputs'!$B$10*B$5*(1+B$9)^(CEILING((A31-'1. The Inputs'!$B$17-B$7)/12,1)-1)-B$11*'1. The Inputs'!$B$18)/12+IF(A31='1. The Inputs'!$B$17+B$7+'1. The Inputs'!$B$15*12,B$14*(1-'1. The Inputs'!$B$20)-B$11,0),0)))</f>
        <v>-141086923.017334</v>
      </c>
      <c r="C31" s="19" t="n">
        <f aca="false">IF(A31&lt;='1. The Inputs'!$B$17,-(MIN(K31*C$10,C$12)-MIN(K30*C$10,C$12)),IF(A31&lt;='1. The Inputs'!$B$17+C$7,-(C$11*'1. The Inputs'!$B$18/12+'1. The Inputs'!$B$21),IF(A31&lt;='1. The Inputs'!$B$17+C$7+'1. The Inputs'!$B$15*12,('1. The Inputs'!$B$10*C$5*(1+C$9)^(CEILING((A31-'1. The Inputs'!$B$17-C$7)/12,1)-1)-C$11*'1. The Inputs'!$B$18)/12+IF(A31='1. The Inputs'!$B$17+C$7+'1. The Inputs'!$B$15*12,C$14*(1-'1. The Inputs'!$B$20)-C$11,0),0)))</f>
        <v>-141086923.017334</v>
      </c>
      <c r="D31" s="19" t="n">
        <f aca="false">IF(A31&lt;='1. The Inputs'!$B$17,-(MIN(K31*D$10,D$12)-MIN(K30*D$10,D$12)),IF(A31&lt;='1. The Inputs'!$B$17+D$7,-(D$11*'1. The Inputs'!$B$18/12+'1. The Inputs'!$B$21),IF(A31&lt;='1. The Inputs'!$B$17+D$7+'1. The Inputs'!$B$15*12,('1. The Inputs'!$B$10*D$5*(1+D$9)^(CEILING((A31-'1. The Inputs'!$B$17-D$7)/12,1)-1)-D$11*'1. The Inputs'!$B$18)/12+IF(A31='1. The Inputs'!$B$17+D$7+'1. The Inputs'!$B$15*12,D$14*(1-'1. The Inputs'!$B$20)-D$11,0),0)))</f>
        <v>-141086923.017334</v>
      </c>
      <c r="E31" s="19" t="n">
        <f aca="false">IF(A31&lt;='1. The Inputs'!$B$17,-(MIN(K31*E$10,E$12)-MIN(K30*E$10,E$12)),IF(A31&lt;='1. The Inputs'!$B$17+E$7,-(E$11*'1. The Inputs'!$B$18/12+'1. The Inputs'!$B$21),IF(A31&lt;='1. The Inputs'!$B$17+E$7+'1. The Inputs'!$B$15*12,('1. The Inputs'!$B$10*E$5*(1+E$9)^(CEILING((A31-'1. The Inputs'!$B$17-E$7)/12,1)-1)-E$11*'1. The Inputs'!$B$18)/12+IF(A31='1. The Inputs'!$B$17+E$7+'1. The Inputs'!$B$15*12,E$14*(1-'1. The Inputs'!$B$20)-E$11,0),0)))</f>
        <v>-148141269.1682</v>
      </c>
      <c r="F31" s="19" t="n">
        <f aca="false">IF(A31&lt;='1. The Inputs'!$B$17,-(MIN(K31*F$10,F$12)-MIN(K30*F$10,F$12)),IF(A31&lt;='1. The Inputs'!$B$17+F$7,-(F$11*'1. The Inputs'!$B$18/12+'1. The Inputs'!$B$21),IF(A31&lt;='1. The Inputs'!$B$17+F$7+'1. The Inputs'!$B$15*12,('1. The Inputs'!$B$10*F$5*(1+F$9)^(CEILING((A31-'1. The Inputs'!$B$17-F$7)/12,1)-1)-F$11*'1. The Inputs'!$B$18)/12+IF(A31='1. The Inputs'!$B$17+F$7+'1. The Inputs'!$B$15*12,F$14*(1-'1. The Inputs'!$B$20)-F$11,0),0)))</f>
        <v>-141086923.017334</v>
      </c>
      <c r="G31" s="19" t="n">
        <f aca="false">IF(A31&lt;='1. The Inputs'!$B$17,-(MIN(K31*G$10,G$12)-MIN(K30*G$10,G$12)),IF(A31&lt;='1. The Inputs'!$B$17+G$7,-(G$11*'1. The Inputs'!$B$18/12+'1. The Inputs'!$B$21),IF(A31&lt;='1. The Inputs'!$B$17+G$7+'1. The Inputs'!$B$15*12,('1. The Inputs'!$B$10*G$5*(1+G$9)^(CEILING((A31-'1. The Inputs'!$B$17-G$7)/12,1)-1)-G$11*'1. The Inputs'!$B$18)/12+IF(A31='1. The Inputs'!$B$17+G$7+'1. The Inputs'!$B$15*12,G$14*(1-'1. The Inputs'!$B$20)-G$11,0),0)))</f>
        <v>-148141269.1682</v>
      </c>
      <c r="H31" s="19" t="n">
        <f aca="false">IF(A31&lt;='1. The Inputs'!$B$17,-(MIN(K31*H$10,H$12)-MIN(K30*H$10,H$12)),IF(A31&lt;='1. The Inputs'!$B$17+H$7,-(H$11*'1. The Inputs'!$B$18/12+'1. The Inputs'!$B$21),IF(A31&lt;='1. The Inputs'!$B$17+H$7+'1. The Inputs'!$B$15*12,('1. The Inputs'!$B$10*H$5*(1+H$9)^(CEILING((A31-'1. The Inputs'!$B$17-H$7)/12,1)-1)-H$11*'1. The Inputs'!$B$18)/12+IF(A31='1. The Inputs'!$B$17+H$7+'1. The Inputs'!$B$15*12,H$14*(1-'1. The Inputs'!$B$20)-H$11,0),0)))</f>
        <v>-141086923.017334</v>
      </c>
      <c r="K31" s="20" t="n">
        <f aca="false">(1/(1+EXP(-'1. The Inputs'!$B$22*(A31/'1. The Inputs'!$B$17-0.5)))-(1/(1+EXP('1. The Inputs'!$B$22*0.5))))/((1/(1+EXP(-'1. The Inputs'!$B$22*0.5)))-(1/(1+EXP('1. The Inputs'!$B$22*0.5))))</f>
        <v>0.337062599774787</v>
      </c>
      <c r="L31" s="20" t="n">
        <f aca="false">K31-K30</f>
        <v>0.0712560217259261</v>
      </c>
    </row>
    <row r="32" customFormat="false" ht="15" hidden="false" customHeight="false" outlineLevel="0" collapsed="false">
      <c r="A32" s="18" t="n">
        <v>14</v>
      </c>
      <c r="B32" s="19" t="n">
        <f aca="false">IF(A32&lt;='1. The Inputs'!$B$17,-(MIN(K32*B$10,B$12)-MIN(K31*B$10,B$12)),IF(A32&lt;='1. The Inputs'!$B$17+B$7,-(B$11*'1. The Inputs'!$B$18/12+'1. The Inputs'!$B$21),IF(A32&lt;='1. The Inputs'!$B$17+B$7+'1. The Inputs'!$B$15*12,('1. The Inputs'!$B$10*B$5*(1+B$9)^(CEILING((A32-'1. The Inputs'!$B$17-B$7)/12,1)-1)-B$11*'1. The Inputs'!$B$18)/12+IF(A32='1. The Inputs'!$B$17+B$7+'1. The Inputs'!$B$15*12,B$14*(1-'1. The Inputs'!$B$20)-B$11,0),0)))</f>
        <v>-124616052.445922</v>
      </c>
      <c r="C32" s="19" t="n">
        <f aca="false">IF(A32&lt;='1. The Inputs'!$B$17,-(MIN(K32*C$10,C$12)-MIN(K31*C$10,C$12)),IF(A32&lt;='1. The Inputs'!$B$17+C$7,-(C$11*'1. The Inputs'!$B$18/12+'1. The Inputs'!$B$21),IF(A32&lt;='1. The Inputs'!$B$17+C$7+'1. The Inputs'!$B$15*12,('1. The Inputs'!$B$10*C$5*(1+C$9)^(CEILING((A32-'1. The Inputs'!$B$17-C$7)/12,1)-1)-C$11*'1. The Inputs'!$B$18)/12+IF(A32='1. The Inputs'!$B$17+C$7+'1. The Inputs'!$B$15*12,C$14*(1-'1. The Inputs'!$B$20)-C$11,0),0)))</f>
        <v>-124616052.445922</v>
      </c>
      <c r="D32" s="19" t="n">
        <f aca="false">IF(A32&lt;='1. The Inputs'!$B$17,-(MIN(K32*D$10,D$12)-MIN(K31*D$10,D$12)),IF(A32&lt;='1. The Inputs'!$B$17+D$7,-(D$11*'1. The Inputs'!$B$18/12+'1. The Inputs'!$B$21),IF(A32&lt;='1. The Inputs'!$B$17+D$7+'1. The Inputs'!$B$15*12,('1. The Inputs'!$B$10*D$5*(1+D$9)^(CEILING((A32-'1. The Inputs'!$B$17-D$7)/12,1)-1)-D$11*'1. The Inputs'!$B$18)/12+IF(A32='1. The Inputs'!$B$17+D$7+'1. The Inputs'!$B$15*12,D$14*(1-'1. The Inputs'!$B$20)-D$11,0),0)))</f>
        <v>-124616052.445922</v>
      </c>
      <c r="E32" s="19" t="n">
        <f aca="false">IF(A32&lt;='1. The Inputs'!$B$17,-(MIN(K32*E$10,E$12)-MIN(K31*E$10,E$12)),IF(A32&lt;='1. The Inputs'!$B$17+E$7,-(E$11*'1. The Inputs'!$B$18/12+'1. The Inputs'!$B$21),IF(A32&lt;='1. The Inputs'!$B$17+E$7+'1. The Inputs'!$B$15*12,('1. The Inputs'!$B$10*E$5*(1+E$9)^(CEILING((A32-'1. The Inputs'!$B$17-E$7)/12,1)-1)-E$11*'1. The Inputs'!$B$18)/12+IF(A32='1. The Inputs'!$B$17+E$7+'1. The Inputs'!$B$15*12,E$14*(1-'1. The Inputs'!$B$20)-E$11,0),0)))</f>
        <v>-130846855.068218</v>
      </c>
      <c r="F32" s="19" t="n">
        <f aca="false">IF(A32&lt;='1. The Inputs'!$B$17,-(MIN(K32*F$10,F$12)-MIN(K31*F$10,F$12)),IF(A32&lt;='1. The Inputs'!$B$17+F$7,-(F$11*'1. The Inputs'!$B$18/12+'1. The Inputs'!$B$21),IF(A32&lt;='1. The Inputs'!$B$17+F$7+'1. The Inputs'!$B$15*12,('1. The Inputs'!$B$10*F$5*(1+F$9)^(CEILING((A32-'1. The Inputs'!$B$17-F$7)/12,1)-1)-F$11*'1. The Inputs'!$B$18)/12+IF(A32='1. The Inputs'!$B$17+F$7+'1. The Inputs'!$B$15*12,F$14*(1-'1. The Inputs'!$B$20)-F$11,0),0)))</f>
        <v>-124616052.445922</v>
      </c>
      <c r="G32" s="19" t="n">
        <f aca="false">IF(A32&lt;='1. The Inputs'!$B$17,-(MIN(K32*G$10,G$12)-MIN(K31*G$10,G$12)),IF(A32&lt;='1. The Inputs'!$B$17+G$7,-(G$11*'1. The Inputs'!$B$18/12+'1. The Inputs'!$B$21),IF(A32&lt;='1. The Inputs'!$B$17+G$7+'1. The Inputs'!$B$15*12,('1. The Inputs'!$B$10*G$5*(1+G$9)^(CEILING((A32-'1. The Inputs'!$B$17-G$7)/12,1)-1)-G$11*'1. The Inputs'!$B$18)/12+IF(A32='1. The Inputs'!$B$17+G$7+'1. The Inputs'!$B$15*12,G$14*(1-'1. The Inputs'!$B$20)-G$11,0),0)))</f>
        <v>-130846855.068218</v>
      </c>
      <c r="H32" s="19" t="n">
        <f aca="false">IF(A32&lt;='1. The Inputs'!$B$17,-(MIN(K32*H$10,H$12)-MIN(K31*H$10,H$12)),IF(A32&lt;='1. The Inputs'!$B$17+H$7,-(H$11*'1. The Inputs'!$B$18/12+'1. The Inputs'!$B$21),IF(A32&lt;='1. The Inputs'!$B$17+H$7+'1. The Inputs'!$B$15*12,('1. The Inputs'!$B$10*H$5*(1+H$9)^(CEILING((A32-'1. The Inputs'!$B$17-H$7)/12,1)-1)-H$11*'1. The Inputs'!$B$18)/12+IF(A32='1. The Inputs'!$B$17+H$7+'1. The Inputs'!$B$15*12,H$14*(1-'1. The Inputs'!$B$20)-H$11,0),0)))</f>
        <v>-124616052.445922</v>
      </c>
      <c r="K32" s="20" t="n">
        <f aca="false">(1/(1+EXP(-'1. The Inputs'!$B$22*(A32/'1. The Inputs'!$B$17-0.5)))-(1/(1+EXP('1. The Inputs'!$B$22*0.5))))/((1/(1+EXP(-'1. The Inputs'!$B$22*0.5)))-(1/(1+EXP('1. The Inputs'!$B$22*0.5))))</f>
        <v>0.41630953796532</v>
      </c>
      <c r="L32" s="20" t="n">
        <f aca="false">K32-K31</f>
        <v>0.0792469381905329</v>
      </c>
    </row>
    <row r="33" customFormat="false" ht="15" hidden="false" customHeight="false" outlineLevel="0" collapsed="false">
      <c r="A33" s="18" t="n">
        <v>15</v>
      </c>
      <c r="B33" s="19" t="n">
        <f aca="false">IF(A33&lt;='1. The Inputs'!$B$17,-(MIN(K33*B$10,B$12)-MIN(K32*B$10,B$12)),IF(A33&lt;='1. The Inputs'!$B$17+B$7,-(B$11*'1. The Inputs'!$B$18/12+'1. The Inputs'!$B$21),IF(A33&lt;='1. The Inputs'!$B$17+B$7+'1. The Inputs'!$B$15*12,('1. The Inputs'!$B$10*B$5*(1+B$9)^(CEILING((A33-'1. The Inputs'!$B$17-B$7)/12,1)-1)-B$11*'1. The Inputs'!$B$18)/12+IF(A33='1. The Inputs'!$B$17+B$7+'1. The Inputs'!$B$15*12,B$14*(1-'1. The Inputs'!$B$20)-B$11,0),0)))</f>
        <v>-0</v>
      </c>
      <c r="C33" s="19" t="n">
        <f aca="false">IF(A33&lt;='1. The Inputs'!$B$17,-(MIN(K33*C$10,C$12)-MIN(K32*C$10,C$12)),IF(A33&lt;='1. The Inputs'!$B$17+C$7,-(C$11*'1. The Inputs'!$B$18/12+'1. The Inputs'!$B$21),IF(A33&lt;='1. The Inputs'!$B$17+C$7+'1. The Inputs'!$B$15*12,('1. The Inputs'!$B$10*C$5*(1+C$9)^(CEILING((A33-'1. The Inputs'!$B$17-C$7)/12,1)-1)-C$11*'1. The Inputs'!$B$18)/12+IF(A33='1. The Inputs'!$B$17+C$7+'1. The Inputs'!$B$15*12,C$14*(1-'1. The Inputs'!$B$20)-C$11,0),0)))</f>
        <v>-0</v>
      </c>
      <c r="D33" s="19" t="n">
        <f aca="false">IF(A33&lt;='1. The Inputs'!$B$17,-(MIN(K33*D$10,D$12)-MIN(K32*D$10,D$12)),IF(A33&lt;='1. The Inputs'!$B$17+D$7,-(D$11*'1. The Inputs'!$B$18/12+'1. The Inputs'!$B$21),IF(A33&lt;='1. The Inputs'!$B$17+D$7+'1. The Inputs'!$B$15*12,('1. The Inputs'!$B$10*D$5*(1+D$9)^(CEILING((A33-'1. The Inputs'!$B$17-D$7)/12,1)-1)-D$11*'1. The Inputs'!$B$18)/12+IF(A33='1. The Inputs'!$B$17+D$7+'1. The Inputs'!$B$15*12,D$14*(1-'1. The Inputs'!$B$20)-D$11,0),0)))</f>
        <v>-0</v>
      </c>
      <c r="E33" s="19" t="n">
        <f aca="false">IF(A33&lt;='1. The Inputs'!$B$17,-(MIN(K33*E$10,E$12)-MIN(K32*E$10,E$12)),IF(A33&lt;='1. The Inputs'!$B$17+E$7,-(E$11*'1. The Inputs'!$B$18/12+'1. The Inputs'!$B$21),IF(A33&lt;='1. The Inputs'!$B$17+E$7+'1. The Inputs'!$B$15*12,('1. The Inputs'!$B$10*E$5*(1+E$9)^(CEILING((A33-'1. The Inputs'!$B$17-E$7)/12,1)-1)-E$11*'1. The Inputs'!$B$18)/12+IF(A33='1. The Inputs'!$B$17+E$7+'1. The Inputs'!$B$15*12,E$14*(1-'1. The Inputs'!$B$20)-E$11,0),0)))</f>
        <v>-0</v>
      </c>
      <c r="F33" s="19" t="n">
        <f aca="false">IF(A33&lt;='1. The Inputs'!$B$17,-(MIN(K33*F$10,F$12)-MIN(K32*F$10,F$12)),IF(A33&lt;='1. The Inputs'!$B$17+F$7,-(F$11*'1. The Inputs'!$B$18/12+'1. The Inputs'!$B$21),IF(A33&lt;='1. The Inputs'!$B$17+F$7+'1. The Inputs'!$B$15*12,('1. The Inputs'!$B$10*F$5*(1+F$9)^(CEILING((A33-'1. The Inputs'!$B$17-F$7)/12,1)-1)-F$11*'1. The Inputs'!$B$18)/12+IF(A33='1. The Inputs'!$B$17+F$7+'1. The Inputs'!$B$15*12,F$14*(1-'1. The Inputs'!$B$20)-F$11,0),0)))</f>
        <v>-0</v>
      </c>
      <c r="G33" s="19" t="n">
        <f aca="false">IF(A33&lt;='1. The Inputs'!$B$17,-(MIN(K33*G$10,G$12)-MIN(K32*G$10,G$12)),IF(A33&lt;='1. The Inputs'!$B$17+G$7,-(G$11*'1. The Inputs'!$B$18/12+'1. The Inputs'!$B$21),IF(A33&lt;='1. The Inputs'!$B$17+G$7+'1. The Inputs'!$B$15*12,('1. The Inputs'!$B$10*G$5*(1+G$9)^(CEILING((A33-'1. The Inputs'!$B$17-G$7)/12,1)-1)-G$11*'1. The Inputs'!$B$18)/12+IF(A33='1. The Inputs'!$B$17+G$7+'1. The Inputs'!$B$15*12,G$14*(1-'1. The Inputs'!$B$20)-G$11,0),0)))</f>
        <v>-0</v>
      </c>
      <c r="H33" s="19" t="n">
        <f aca="false">IF(A33&lt;='1. The Inputs'!$B$17,-(MIN(K33*H$10,H$12)-MIN(K32*H$10,H$12)),IF(A33&lt;='1. The Inputs'!$B$17+H$7,-(H$11*'1. The Inputs'!$B$18/12+'1. The Inputs'!$B$21),IF(A33&lt;='1. The Inputs'!$B$17+H$7+'1. The Inputs'!$B$15*12,('1. The Inputs'!$B$10*H$5*(1+H$9)^(CEILING((A33-'1. The Inputs'!$B$17-H$7)/12,1)-1)-H$11*'1. The Inputs'!$B$18)/12+IF(A33='1. The Inputs'!$B$17+H$7+'1. The Inputs'!$B$15*12,H$14*(1-'1. The Inputs'!$B$20)-H$11,0),0)))</f>
        <v>-0</v>
      </c>
      <c r="K33" s="20" t="n">
        <f aca="false">(1/(1+EXP(-'1. The Inputs'!$B$22*(A33/'1. The Inputs'!$B$17-0.5)))-(1/(1+EXP('1. The Inputs'!$B$22*0.5))))/((1/(1+EXP(-'1. The Inputs'!$B$22*0.5)))-(1/(1+EXP('1. The Inputs'!$B$22*0.5))))</f>
        <v>0.5</v>
      </c>
      <c r="L33" s="20" t="n">
        <f aca="false">K33-K32</f>
        <v>0.08369046203468</v>
      </c>
    </row>
    <row r="34" customFormat="false" ht="15" hidden="false" customHeight="false" outlineLevel="0" collapsed="false">
      <c r="A34" s="18" t="n">
        <v>16</v>
      </c>
      <c r="B34" s="19" t="n">
        <f aca="false">IF(A34&lt;='1. The Inputs'!$B$17,-(MIN(K34*B$10,B$12)-MIN(K33*B$10,B$12)),IF(A34&lt;='1. The Inputs'!$B$17+B$7,-(B$11*'1. The Inputs'!$B$18/12+'1. The Inputs'!$B$21),IF(A34&lt;='1. The Inputs'!$B$17+B$7+'1. The Inputs'!$B$15*12,('1. The Inputs'!$B$10*B$5*(1+B$9)^(CEILING((A34-'1. The Inputs'!$B$17-B$7)/12,1)-1)-B$11*'1. The Inputs'!$B$18)/12+IF(A34='1. The Inputs'!$B$17+B$7+'1. The Inputs'!$B$15*12,B$14*(1-'1. The Inputs'!$B$20)-B$11,0),0)))</f>
        <v>-0</v>
      </c>
      <c r="C34" s="19" t="n">
        <f aca="false">IF(A34&lt;='1. The Inputs'!$B$17,-(MIN(K34*C$10,C$12)-MIN(K33*C$10,C$12)),IF(A34&lt;='1. The Inputs'!$B$17+C$7,-(C$11*'1. The Inputs'!$B$18/12+'1. The Inputs'!$B$21),IF(A34&lt;='1. The Inputs'!$B$17+C$7+'1. The Inputs'!$B$15*12,('1. The Inputs'!$B$10*C$5*(1+C$9)^(CEILING((A34-'1. The Inputs'!$B$17-C$7)/12,1)-1)-C$11*'1. The Inputs'!$B$18)/12+IF(A34='1. The Inputs'!$B$17+C$7+'1. The Inputs'!$B$15*12,C$14*(1-'1. The Inputs'!$B$20)-C$11,0),0)))</f>
        <v>-0</v>
      </c>
      <c r="D34" s="19" t="n">
        <f aca="false">IF(A34&lt;='1. The Inputs'!$B$17,-(MIN(K34*D$10,D$12)-MIN(K33*D$10,D$12)),IF(A34&lt;='1. The Inputs'!$B$17+D$7,-(D$11*'1. The Inputs'!$B$18/12+'1. The Inputs'!$B$21),IF(A34&lt;='1. The Inputs'!$B$17+D$7+'1. The Inputs'!$B$15*12,('1. The Inputs'!$B$10*D$5*(1+D$9)^(CEILING((A34-'1. The Inputs'!$B$17-D$7)/12,1)-1)-D$11*'1. The Inputs'!$B$18)/12+IF(A34='1. The Inputs'!$B$17+D$7+'1. The Inputs'!$B$15*12,D$14*(1-'1. The Inputs'!$B$20)-D$11,0),0)))</f>
        <v>-0</v>
      </c>
      <c r="E34" s="19" t="n">
        <f aca="false">IF(A34&lt;='1. The Inputs'!$B$17,-(MIN(K34*E$10,E$12)-MIN(K33*E$10,E$12)),IF(A34&lt;='1. The Inputs'!$B$17+E$7,-(E$11*'1. The Inputs'!$B$18/12+'1. The Inputs'!$B$21),IF(A34&lt;='1. The Inputs'!$B$17+E$7+'1. The Inputs'!$B$15*12,('1. The Inputs'!$B$10*E$5*(1+E$9)^(CEILING((A34-'1. The Inputs'!$B$17-E$7)/12,1)-1)-E$11*'1. The Inputs'!$B$18)/12+IF(A34='1. The Inputs'!$B$17+E$7+'1. The Inputs'!$B$15*12,E$14*(1-'1. The Inputs'!$B$20)-E$11,0),0)))</f>
        <v>-0</v>
      </c>
      <c r="F34" s="19" t="n">
        <f aca="false">IF(A34&lt;='1. The Inputs'!$B$17,-(MIN(K34*F$10,F$12)-MIN(K33*F$10,F$12)),IF(A34&lt;='1. The Inputs'!$B$17+F$7,-(F$11*'1. The Inputs'!$B$18/12+'1. The Inputs'!$B$21),IF(A34&lt;='1. The Inputs'!$B$17+F$7+'1. The Inputs'!$B$15*12,('1. The Inputs'!$B$10*F$5*(1+F$9)^(CEILING((A34-'1. The Inputs'!$B$17-F$7)/12,1)-1)-F$11*'1. The Inputs'!$B$18)/12+IF(A34='1. The Inputs'!$B$17+F$7+'1. The Inputs'!$B$15*12,F$14*(1-'1. The Inputs'!$B$20)-F$11,0),0)))</f>
        <v>-0</v>
      </c>
      <c r="G34" s="19" t="n">
        <f aca="false">IF(A34&lt;='1. The Inputs'!$B$17,-(MIN(K34*G$10,G$12)-MIN(K33*G$10,G$12)),IF(A34&lt;='1. The Inputs'!$B$17+G$7,-(G$11*'1. The Inputs'!$B$18/12+'1. The Inputs'!$B$21),IF(A34&lt;='1. The Inputs'!$B$17+G$7+'1. The Inputs'!$B$15*12,('1. The Inputs'!$B$10*G$5*(1+G$9)^(CEILING((A34-'1. The Inputs'!$B$17-G$7)/12,1)-1)-G$11*'1. The Inputs'!$B$18)/12+IF(A34='1. The Inputs'!$B$17+G$7+'1. The Inputs'!$B$15*12,G$14*(1-'1. The Inputs'!$B$20)-G$11,0),0)))</f>
        <v>-0</v>
      </c>
      <c r="H34" s="19" t="n">
        <f aca="false">IF(A34&lt;='1. The Inputs'!$B$17,-(MIN(K34*H$10,H$12)-MIN(K33*H$10,H$12)),IF(A34&lt;='1. The Inputs'!$B$17+H$7,-(H$11*'1. The Inputs'!$B$18/12+'1. The Inputs'!$B$21),IF(A34&lt;='1. The Inputs'!$B$17+H$7+'1. The Inputs'!$B$15*12,('1. The Inputs'!$B$10*H$5*(1+H$9)^(CEILING((A34-'1. The Inputs'!$B$17-H$7)/12,1)-1)-H$11*'1. The Inputs'!$B$18)/12+IF(A34='1. The Inputs'!$B$17+H$7+'1. The Inputs'!$B$15*12,H$14*(1-'1. The Inputs'!$B$20)-H$11,0),0)))</f>
        <v>-0</v>
      </c>
      <c r="K34" s="20" t="n">
        <f aca="false">(1/(1+EXP(-'1. The Inputs'!$B$22*(A34/'1. The Inputs'!$B$17-0.5)))-(1/(1+EXP('1. The Inputs'!$B$22*0.5))))/((1/(1+EXP(-'1. The Inputs'!$B$22*0.5)))-(1/(1+EXP('1. The Inputs'!$B$22*0.5))))</f>
        <v>0.58369046203468</v>
      </c>
      <c r="L34" s="20" t="n">
        <f aca="false">K34-K33</f>
        <v>0.08369046203468</v>
      </c>
    </row>
    <row r="35" customFormat="false" ht="15" hidden="false" customHeight="false" outlineLevel="0" collapsed="false">
      <c r="A35" s="18" t="n">
        <v>17</v>
      </c>
      <c r="B35" s="19" t="n">
        <f aca="false">IF(A35&lt;='1. The Inputs'!$B$17,-(MIN(K35*B$10,B$12)-MIN(K34*B$10,B$12)),IF(A35&lt;='1. The Inputs'!$B$17+B$7,-(B$11*'1. The Inputs'!$B$18/12+'1. The Inputs'!$B$21),IF(A35&lt;='1. The Inputs'!$B$17+B$7+'1. The Inputs'!$B$15*12,('1. The Inputs'!$B$10*B$5*(1+B$9)^(CEILING((A35-'1. The Inputs'!$B$17-B$7)/12,1)-1)-B$11*'1. The Inputs'!$B$18)/12+IF(A35='1. The Inputs'!$B$17+B$7+'1. The Inputs'!$B$15*12,B$14*(1-'1. The Inputs'!$B$20)-B$11,0),0)))</f>
        <v>-0</v>
      </c>
      <c r="C35" s="19" t="n">
        <f aca="false">IF(A35&lt;='1. The Inputs'!$B$17,-(MIN(K35*C$10,C$12)-MIN(K34*C$10,C$12)),IF(A35&lt;='1. The Inputs'!$B$17+C$7,-(C$11*'1. The Inputs'!$B$18/12+'1. The Inputs'!$B$21),IF(A35&lt;='1. The Inputs'!$B$17+C$7+'1. The Inputs'!$B$15*12,('1. The Inputs'!$B$10*C$5*(1+C$9)^(CEILING((A35-'1. The Inputs'!$B$17-C$7)/12,1)-1)-C$11*'1. The Inputs'!$B$18)/12+IF(A35='1. The Inputs'!$B$17+C$7+'1. The Inputs'!$B$15*12,C$14*(1-'1. The Inputs'!$B$20)-C$11,0),0)))</f>
        <v>-0</v>
      </c>
      <c r="D35" s="19" t="n">
        <f aca="false">IF(A35&lt;='1. The Inputs'!$B$17,-(MIN(K35*D$10,D$12)-MIN(K34*D$10,D$12)),IF(A35&lt;='1. The Inputs'!$B$17+D$7,-(D$11*'1. The Inputs'!$B$18/12+'1. The Inputs'!$B$21),IF(A35&lt;='1. The Inputs'!$B$17+D$7+'1. The Inputs'!$B$15*12,('1. The Inputs'!$B$10*D$5*(1+D$9)^(CEILING((A35-'1. The Inputs'!$B$17-D$7)/12,1)-1)-D$11*'1. The Inputs'!$B$18)/12+IF(A35='1. The Inputs'!$B$17+D$7+'1. The Inputs'!$B$15*12,D$14*(1-'1. The Inputs'!$B$20)-D$11,0),0)))</f>
        <v>-0</v>
      </c>
      <c r="E35" s="19" t="n">
        <f aca="false">IF(A35&lt;='1. The Inputs'!$B$17,-(MIN(K35*E$10,E$12)-MIN(K34*E$10,E$12)),IF(A35&lt;='1. The Inputs'!$B$17+E$7,-(E$11*'1. The Inputs'!$B$18/12+'1. The Inputs'!$B$21),IF(A35&lt;='1. The Inputs'!$B$17+E$7+'1. The Inputs'!$B$15*12,('1. The Inputs'!$B$10*E$5*(1+E$9)^(CEILING((A35-'1. The Inputs'!$B$17-E$7)/12,1)-1)-E$11*'1. The Inputs'!$B$18)/12+IF(A35='1. The Inputs'!$B$17+E$7+'1. The Inputs'!$B$15*12,E$14*(1-'1. The Inputs'!$B$20)-E$11,0),0)))</f>
        <v>-0</v>
      </c>
      <c r="F35" s="19" t="n">
        <f aca="false">IF(A35&lt;='1. The Inputs'!$B$17,-(MIN(K35*F$10,F$12)-MIN(K34*F$10,F$12)),IF(A35&lt;='1. The Inputs'!$B$17+F$7,-(F$11*'1. The Inputs'!$B$18/12+'1. The Inputs'!$B$21),IF(A35&lt;='1. The Inputs'!$B$17+F$7+'1. The Inputs'!$B$15*12,('1. The Inputs'!$B$10*F$5*(1+F$9)^(CEILING((A35-'1. The Inputs'!$B$17-F$7)/12,1)-1)-F$11*'1. The Inputs'!$B$18)/12+IF(A35='1. The Inputs'!$B$17+F$7+'1. The Inputs'!$B$15*12,F$14*(1-'1. The Inputs'!$B$20)-F$11,0),0)))</f>
        <v>-0</v>
      </c>
      <c r="G35" s="19" t="n">
        <f aca="false">IF(A35&lt;='1. The Inputs'!$B$17,-(MIN(K35*G$10,G$12)-MIN(K34*G$10,G$12)),IF(A35&lt;='1. The Inputs'!$B$17+G$7,-(G$11*'1. The Inputs'!$B$18/12+'1. The Inputs'!$B$21),IF(A35&lt;='1. The Inputs'!$B$17+G$7+'1. The Inputs'!$B$15*12,('1. The Inputs'!$B$10*G$5*(1+G$9)^(CEILING((A35-'1. The Inputs'!$B$17-G$7)/12,1)-1)-G$11*'1. The Inputs'!$B$18)/12+IF(A35='1. The Inputs'!$B$17+G$7+'1. The Inputs'!$B$15*12,G$14*(1-'1. The Inputs'!$B$20)-G$11,0),0)))</f>
        <v>-0</v>
      </c>
      <c r="H35" s="19" t="n">
        <f aca="false">IF(A35&lt;='1. The Inputs'!$B$17,-(MIN(K35*H$10,H$12)-MIN(K34*H$10,H$12)),IF(A35&lt;='1. The Inputs'!$B$17+H$7,-(H$11*'1. The Inputs'!$B$18/12+'1. The Inputs'!$B$21),IF(A35&lt;='1. The Inputs'!$B$17+H$7+'1. The Inputs'!$B$15*12,('1. The Inputs'!$B$10*H$5*(1+H$9)^(CEILING((A35-'1. The Inputs'!$B$17-H$7)/12,1)-1)-H$11*'1. The Inputs'!$B$18)/12+IF(A35='1. The Inputs'!$B$17+H$7+'1. The Inputs'!$B$15*12,H$14*(1-'1. The Inputs'!$B$20)-H$11,0),0)))</f>
        <v>-0</v>
      </c>
      <c r="K35" s="20" t="n">
        <f aca="false">(1/(1+EXP(-'1. The Inputs'!$B$22*(A35/'1. The Inputs'!$B$17-0.5)))-(1/(1+EXP('1. The Inputs'!$B$22*0.5))))/((1/(1+EXP(-'1. The Inputs'!$B$22*0.5)))-(1/(1+EXP('1. The Inputs'!$B$22*0.5))))</f>
        <v>0.662937400225213</v>
      </c>
      <c r="L35" s="20" t="n">
        <f aca="false">K35-K34</f>
        <v>0.079246938190533</v>
      </c>
    </row>
    <row r="36" customFormat="false" ht="15" hidden="false" customHeight="false" outlineLevel="0" collapsed="false">
      <c r="A36" s="18" t="n">
        <v>18</v>
      </c>
      <c r="B36" s="19" t="n">
        <f aca="false">IF(A36&lt;='1. The Inputs'!$B$17,-(MIN(K36*B$10,B$12)-MIN(K35*B$10,B$12)),IF(A36&lt;='1. The Inputs'!$B$17+B$7,-(B$11*'1. The Inputs'!$B$18/12+'1. The Inputs'!$B$21),IF(A36&lt;='1. The Inputs'!$B$17+B$7+'1. The Inputs'!$B$15*12,('1. The Inputs'!$B$10*B$5*(1+B$9)^(CEILING((A36-'1. The Inputs'!$B$17-B$7)/12,1)-1)-B$11*'1. The Inputs'!$B$18)/12+IF(A36='1. The Inputs'!$B$17+B$7+'1. The Inputs'!$B$15*12,B$14*(1-'1. The Inputs'!$B$20)-B$11,0),0)))</f>
        <v>-0</v>
      </c>
      <c r="C36" s="19" t="n">
        <f aca="false">IF(A36&lt;='1. The Inputs'!$B$17,-(MIN(K36*C$10,C$12)-MIN(K35*C$10,C$12)),IF(A36&lt;='1. The Inputs'!$B$17+C$7,-(C$11*'1. The Inputs'!$B$18/12+'1. The Inputs'!$B$21),IF(A36&lt;='1. The Inputs'!$B$17+C$7+'1. The Inputs'!$B$15*12,('1. The Inputs'!$B$10*C$5*(1+C$9)^(CEILING((A36-'1. The Inputs'!$B$17-C$7)/12,1)-1)-C$11*'1. The Inputs'!$B$18)/12+IF(A36='1. The Inputs'!$B$17+C$7+'1. The Inputs'!$B$15*12,C$14*(1-'1. The Inputs'!$B$20)-C$11,0),0)))</f>
        <v>-0</v>
      </c>
      <c r="D36" s="19" t="n">
        <f aca="false">IF(A36&lt;='1. The Inputs'!$B$17,-(MIN(K36*D$10,D$12)-MIN(K35*D$10,D$12)),IF(A36&lt;='1. The Inputs'!$B$17+D$7,-(D$11*'1. The Inputs'!$B$18/12+'1. The Inputs'!$B$21),IF(A36&lt;='1. The Inputs'!$B$17+D$7+'1. The Inputs'!$B$15*12,('1. The Inputs'!$B$10*D$5*(1+D$9)^(CEILING((A36-'1. The Inputs'!$B$17-D$7)/12,1)-1)-D$11*'1. The Inputs'!$B$18)/12+IF(A36='1. The Inputs'!$B$17+D$7+'1. The Inputs'!$B$15*12,D$14*(1-'1. The Inputs'!$B$20)-D$11,0),0)))</f>
        <v>-0</v>
      </c>
      <c r="E36" s="19" t="n">
        <f aca="false">IF(A36&lt;='1. The Inputs'!$B$17,-(MIN(K36*E$10,E$12)-MIN(K35*E$10,E$12)),IF(A36&lt;='1. The Inputs'!$B$17+E$7,-(E$11*'1. The Inputs'!$B$18/12+'1. The Inputs'!$B$21),IF(A36&lt;='1. The Inputs'!$B$17+E$7+'1. The Inputs'!$B$15*12,('1. The Inputs'!$B$10*E$5*(1+E$9)^(CEILING((A36-'1. The Inputs'!$B$17-E$7)/12,1)-1)-E$11*'1. The Inputs'!$B$18)/12+IF(A36='1. The Inputs'!$B$17+E$7+'1. The Inputs'!$B$15*12,E$14*(1-'1. The Inputs'!$B$20)-E$11,0),0)))</f>
        <v>-0</v>
      </c>
      <c r="F36" s="19" t="n">
        <f aca="false">IF(A36&lt;='1. The Inputs'!$B$17,-(MIN(K36*F$10,F$12)-MIN(K35*F$10,F$12)),IF(A36&lt;='1. The Inputs'!$B$17+F$7,-(F$11*'1. The Inputs'!$B$18/12+'1. The Inputs'!$B$21),IF(A36&lt;='1. The Inputs'!$B$17+F$7+'1. The Inputs'!$B$15*12,('1. The Inputs'!$B$10*F$5*(1+F$9)^(CEILING((A36-'1. The Inputs'!$B$17-F$7)/12,1)-1)-F$11*'1. The Inputs'!$B$18)/12+IF(A36='1. The Inputs'!$B$17+F$7+'1. The Inputs'!$B$15*12,F$14*(1-'1. The Inputs'!$B$20)-F$11,0),0)))</f>
        <v>-0</v>
      </c>
      <c r="G36" s="19" t="n">
        <f aca="false">IF(A36&lt;='1. The Inputs'!$B$17,-(MIN(K36*G$10,G$12)-MIN(K35*G$10,G$12)),IF(A36&lt;='1. The Inputs'!$B$17+G$7,-(G$11*'1. The Inputs'!$B$18/12+'1. The Inputs'!$B$21),IF(A36&lt;='1. The Inputs'!$B$17+G$7+'1. The Inputs'!$B$15*12,('1. The Inputs'!$B$10*G$5*(1+G$9)^(CEILING((A36-'1. The Inputs'!$B$17-G$7)/12,1)-1)-G$11*'1. The Inputs'!$B$18)/12+IF(A36='1. The Inputs'!$B$17+G$7+'1. The Inputs'!$B$15*12,G$14*(1-'1. The Inputs'!$B$20)-G$11,0),0)))</f>
        <v>-0</v>
      </c>
      <c r="H36" s="19" t="n">
        <f aca="false">IF(A36&lt;='1. The Inputs'!$B$17,-(MIN(K36*H$10,H$12)-MIN(K35*H$10,H$12)),IF(A36&lt;='1. The Inputs'!$B$17+H$7,-(H$11*'1. The Inputs'!$B$18/12+'1. The Inputs'!$B$21),IF(A36&lt;='1. The Inputs'!$B$17+H$7+'1. The Inputs'!$B$15*12,('1. The Inputs'!$B$10*H$5*(1+H$9)^(CEILING((A36-'1. The Inputs'!$B$17-H$7)/12,1)-1)-H$11*'1. The Inputs'!$B$18)/12+IF(A36='1. The Inputs'!$B$17+H$7+'1. The Inputs'!$B$15*12,H$14*(1-'1. The Inputs'!$B$20)-H$11,0),0)))</f>
        <v>-0</v>
      </c>
      <c r="K36" s="20" t="n">
        <f aca="false">(1/(1+EXP(-'1. The Inputs'!$B$22*(A36/'1. The Inputs'!$B$17-0.5)))-(1/(1+EXP('1. The Inputs'!$B$22*0.5))))/((1/(1+EXP(-'1. The Inputs'!$B$22*0.5)))-(1/(1+EXP('1. The Inputs'!$B$22*0.5))))</f>
        <v>0.734193421951139</v>
      </c>
      <c r="L36" s="20" t="n">
        <f aca="false">K36-K35</f>
        <v>0.0712560217259262</v>
      </c>
    </row>
    <row r="37" customFormat="false" ht="15" hidden="false" customHeight="false" outlineLevel="0" collapsed="false">
      <c r="A37" s="18" t="n">
        <v>19</v>
      </c>
      <c r="B37" s="19" t="n">
        <f aca="false">IF(A37&lt;='1. The Inputs'!$B$17,-(MIN(K37*B$10,B$12)-MIN(K36*B$10,B$12)),IF(A37&lt;='1. The Inputs'!$B$17+B$7,-(B$11*'1. The Inputs'!$B$18/12+'1. The Inputs'!$B$21),IF(A37&lt;='1. The Inputs'!$B$17+B$7+'1. The Inputs'!$B$15*12,('1. The Inputs'!$B$10*B$5*(1+B$9)^(CEILING((A37-'1. The Inputs'!$B$17-B$7)/12,1)-1)-B$11*'1. The Inputs'!$B$18)/12+IF(A37='1. The Inputs'!$B$17+B$7+'1. The Inputs'!$B$15*12,B$14*(1-'1. The Inputs'!$B$20)-B$11,0),0)))</f>
        <v>-0</v>
      </c>
      <c r="C37" s="19" t="n">
        <f aca="false">IF(A37&lt;='1. The Inputs'!$B$17,-(MIN(K37*C$10,C$12)-MIN(K36*C$10,C$12)),IF(A37&lt;='1. The Inputs'!$B$17+C$7,-(C$11*'1. The Inputs'!$B$18/12+'1. The Inputs'!$B$21),IF(A37&lt;='1. The Inputs'!$B$17+C$7+'1. The Inputs'!$B$15*12,('1. The Inputs'!$B$10*C$5*(1+C$9)^(CEILING((A37-'1. The Inputs'!$B$17-C$7)/12,1)-1)-C$11*'1. The Inputs'!$B$18)/12+IF(A37='1. The Inputs'!$B$17+C$7+'1. The Inputs'!$B$15*12,C$14*(1-'1. The Inputs'!$B$20)-C$11,0),0)))</f>
        <v>-0</v>
      </c>
      <c r="D37" s="19" t="n">
        <f aca="false">IF(A37&lt;='1. The Inputs'!$B$17,-(MIN(K37*D$10,D$12)-MIN(K36*D$10,D$12)),IF(A37&lt;='1. The Inputs'!$B$17+D$7,-(D$11*'1. The Inputs'!$B$18/12+'1. The Inputs'!$B$21),IF(A37&lt;='1. The Inputs'!$B$17+D$7+'1. The Inputs'!$B$15*12,('1. The Inputs'!$B$10*D$5*(1+D$9)^(CEILING((A37-'1. The Inputs'!$B$17-D$7)/12,1)-1)-D$11*'1. The Inputs'!$B$18)/12+IF(A37='1. The Inputs'!$B$17+D$7+'1. The Inputs'!$B$15*12,D$14*(1-'1. The Inputs'!$B$20)-D$11,0),0)))</f>
        <v>-0</v>
      </c>
      <c r="E37" s="19" t="n">
        <f aca="false">IF(A37&lt;='1. The Inputs'!$B$17,-(MIN(K37*E$10,E$12)-MIN(K36*E$10,E$12)),IF(A37&lt;='1. The Inputs'!$B$17+E$7,-(E$11*'1. The Inputs'!$B$18/12+'1. The Inputs'!$B$21),IF(A37&lt;='1. The Inputs'!$B$17+E$7+'1. The Inputs'!$B$15*12,('1. The Inputs'!$B$10*E$5*(1+E$9)^(CEILING((A37-'1. The Inputs'!$B$17-E$7)/12,1)-1)-E$11*'1. The Inputs'!$B$18)/12+IF(A37='1. The Inputs'!$B$17+E$7+'1. The Inputs'!$B$15*12,E$14*(1-'1. The Inputs'!$B$20)-E$11,0),0)))</f>
        <v>-0</v>
      </c>
      <c r="F37" s="19" t="n">
        <f aca="false">IF(A37&lt;='1. The Inputs'!$B$17,-(MIN(K37*F$10,F$12)-MIN(K36*F$10,F$12)),IF(A37&lt;='1. The Inputs'!$B$17+F$7,-(F$11*'1. The Inputs'!$B$18/12+'1. The Inputs'!$B$21),IF(A37&lt;='1. The Inputs'!$B$17+F$7+'1. The Inputs'!$B$15*12,('1. The Inputs'!$B$10*F$5*(1+F$9)^(CEILING((A37-'1. The Inputs'!$B$17-F$7)/12,1)-1)-F$11*'1. The Inputs'!$B$18)/12+IF(A37='1. The Inputs'!$B$17+F$7+'1. The Inputs'!$B$15*12,F$14*(1-'1. The Inputs'!$B$20)-F$11,0),0)))</f>
        <v>-0</v>
      </c>
      <c r="G37" s="19" t="n">
        <f aca="false">IF(A37&lt;='1. The Inputs'!$B$17,-(MIN(K37*G$10,G$12)-MIN(K36*G$10,G$12)),IF(A37&lt;='1. The Inputs'!$B$17+G$7,-(G$11*'1. The Inputs'!$B$18/12+'1. The Inputs'!$B$21),IF(A37&lt;='1. The Inputs'!$B$17+G$7+'1. The Inputs'!$B$15*12,('1. The Inputs'!$B$10*G$5*(1+G$9)^(CEILING((A37-'1. The Inputs'!$B$17-G$7)/12,1)-1)-G$11*'1. The Inputs'!$B$18)/12+IF(A37='1. The Inputs'!$B$17+G$7+'1. The Inputs'!$B$15*12,G$14*(1-'1. The Inputs'!$B$20)-G$11,0),0)))</f>
        <v>-0</v>
      </c>
      <c r="H37" s="19" t="n">
        <f aca="false">IF(A37&lt;='1. The Inputs'!$B$17,-(MIN(K37*H$10,H$12)-MIN(K36*H$10,H$12)),IF(A37&lt;='1. The Inputs'!$B$17+H$7,-(H$11*'1. The Inputs'!$B$18/12+'1. The Inputs'!$B$21),IF(A37&lt;='1. The Inputs'!$B$17+H$7+'1. The Inputs'!$B$15*12,('1. The Inputs'!$B$10*H$5*(1+H$9)^(CEILING((A37-'1. The Inputs'!$B$17-H$7)/12,1)-1)-H$11*'1. The Inputs'!$B$18)/12+IF(A37='1. The Inputs'!$B$17+H$7+'1. The Inputs'!$B$15*12,H$14*(1-'1. The Inputs'!$B$20)-H$11,0),0)))</f>
        <v>-0</v>
      </c>
      <c r="K37" s="20" t="n">
        <f aca="false">(1/(1+EXP(-'1. The Inputs'!$B$22*(A37/'1. The Inputs'!$B$17-0.5)))-(1/(1+EXP('1. The Inputs'!$B$22*0.5))))/((1/(1+EXP(-'1. The Inputs'!$B$22*0.5)))-(1/(1+EXP('1. The Inputs'!$B$22*0.5))))</f>
        <v>0.795344871060475</v>
      </c>
      <c r="L37" s="20" t="n">
        <f aca="false">K37-K36</f>
        <v>0.0611514491093357</v>
      </c>
    </row>
    <row r="38" customFormat="false" ht="15" hidden="false" customHeight="false" outlineLevel="0" collapsed="false">
      <c r="A38" s="18" t="n">
        <v>20</v>
      </c>
      <c r="B38" s="19" t="n">
        <f aca="false">IF(A38&lt;='1. The Inputs'!$B$17,-(MIN(K38*B$10,B$12)-MIN(K37*B$10,B$12)),IF(A38&lt;='1. The Inputs'!$B$17+B$7,-(B$11*'1. The Inputs'!$B$18/12+'1. The Inputs'!$B$21),IF(A38&lt;='1. The Inputs'!$B$17+B$7+'1. The Inputs'!$B$15*12,('1. The Inputs'!$B$10*B$5*(1+B$9)^(CEILING((A38-'1. The Inputs'!$B$17-B$7)/12,1)-1)-B$11*'1. The Inputs'!$B$18)/12+IF(A38='1. The Inputs'!$B$17+B$7+'1. The Inputs'!$B$15*12,B$14*(1-'1. The Inputs'!$B$20)-B$11,0),0)))</f>
        <v>-0</v>
      </c>
      <c r="C38" s="19" t="n">
        <f aca="false">IF(A38&lt;='1. The Inputs'!$B$17,-(MIN(K38*C$10,C$12)-MIN(K37*C$10,C$12)),IF(A38&lt;='1. The Inputs'!$B$17+C$7,-(C$11*'1. The Inputs'!$B$18/12+'1. The Inputs'!$B$21),IF(A38&lt;='1. The Inputs'!$B$17+C$7+'1. The Inputs'!$B$15*12,('1. The Inputs'!$B$10*C$5*(1+C$9)^(CEILING((A38-'1. The Inputs'!$B$17-C$7)/12,1)-1)-C$11*'1. The Inputs'!$B$18)/12+IF(A38='1. The Inputs'!$B$17+C$7+'1. The Inputs'!$B$15*12,C$14*(1-'1. The Inputs'!$B$20)-C$11,0),0)))</f>
        <v>-0</v>
      </c>
      <c r="D38" s="19" t="n">
        <f aca="false">IF(A38&lt;='1. The Inputs'!$B$17,-(MIN(K38*D$10,D$12)-MIN(K37*D$10,D$12)),IF(A38&lt;='1. The Inputs'!$B$17+D$7,-(D$11*'1. The Inputs'!$B$18/12+'1. The Inputs'!$B$21),IF(A38&lt;='1. The Inputs'!$B$17+D$7+'1. The Inputs'!$B$15*12,('1. The Inputs'!$B$10*D$5*(1+D$9)^(CEILING((A38-'1. The Inputs'!$B$17-D$7)/12,1)-1)-D$11*'1. The Inputs'!$B$18)/12+IF(A38='1. The Inputs'!$B$17+D$7+'1. The Inputs'!$B$15*12,D$14*(1-'1. The Inputs'!$B$20)-D$11,0),0)))</f>
        <v>-0</v>
      </c>
      <c r="E38" s="19" t="n">
        <f aca="false">IF(A38&lt;='1. The Inputs'!$B$17,-(MIN(K38*E$10,E$12)-MIN(K37*E$10,E$12)),IF(A38&lt;='1. The Inputs'!$B$17+E$7,-(E$11*'1. The Inputs'!$B$18/12+'1. The Inputs'!$B$21),IF(A38&lt;='1. The Inputs'!$B$17+E$7+'1. The Inputs'!$B$15*12,('1. The Inputs'!$B$10*E$5*(1+E$9)^(CEILING((A38-'1. The Inputs'!$B$17-E$7)/12,1)-1)-E$11*'1. The Inputs'!$B$18)/12+IF(A38='1. The Inputs'!$B$17+E$7+'1. The Inputs'!$B$15*12,E$14*(1-'1. The Inputs'!$B$20)-E$11,0),0)))</f>
        <v>-0</v>
      </c>
      <c r="F38" s="19" t="n">
        <f aca="false">IF(A38&lt;='1. The Inputs'!$B$17,-(MIN(K38*F$10,F$12)-MIN(K37*F$10,F$12)),IF(A38&lt;='1. The Inputs'!$B$17+F$7,-(F$11*'1. The Inputs'!$B$18/12+'1. The Inputs'!$B$21),IF(A38&lt;='1. The Inputs'!$B$17+F$7+'1. The Inputs'!$B$15*12,('1. The Inputs'!$B$10*F$5*(1+F$9)^(CEILING((A38-'1. The Inputs'!$B$17-F$7)/12,1)-1)-F$11*'1. The Inputs'!$B$18)/12+IF(A38='1. The Inputs'!$B$17+F$7+'1. The Inputs'!$B$15*12,F$14*(1-'1. The Inputs'!$B$20)-F$11,0),0)))</f>
        <v>-0</v>
      </c>
      <c r="G38" s="19" t="n">
        <f aca="false">IF(A38&lt;='1. The Inputs'!$B$17,-(MIN(K38*G$10,G$12)-MIN(K37*G$10,G$12)),IF(A38&lt;='1. The Inputs'!$B$17+G$7,-(G$11*'1. The Inputs'!$B$18/12+'1. The Inputs'!$B$21),IF(A38&lt;='1. The Inputs'!$B$17+G$7+'1. The Inputs'!$B$15*12,('1. The Inputs'!$B$10*G$5*(1+G$9)^(CEILING((A38-'1. The Inputs'!$B$17-G$7)/12,1)-1)-G$11*'1. The Inputs'!$B$18)/12+IF(A38='1. The Inputs'!$B$17+G$7+'1. The Inputs'!$B$15*12,G$14*(1-'1. The Inputs'!$B$20)-G$11,0),0)))</f>
        <v>-0</v>
      </c>
      <c r="H38" s="19" t="n">
        <f aca="false">IF(A38&lt;='1. The Inputs'!$B$17,-(MIN(K38*H$10,H$12)-MIN(K37*H$10,H$12)),IF(A38&lt;='1. The Inputs'!$B$17+H$7,-(H$11*'1. The Inputs'!$B$18/12+'1. The Inputs'!$B$21),IF(A38&lt;='1. The Inputs'!$B$17+H$7+'1. The Inputs'!$B$15*12,('1. The Inputs'!$B$10*H$5*(1+H$9)^(CEILING((A38-'1. The Inputs'!$B$17-H$7)/12,1)-1)-H$11*'1. The Inputs'!$B$18)/12+IF(A38='1. The Inputs'!$B$17+H$7+'1. The Inputs'!$B$15*12,H$14*(1-'1. The Inputs'!$B$20)-H$11,0),0)))</f>
        <v>-0</v>
      </c>
      <c r="K38" s="20" t="n">
        <f aca="false">(1/(1+EXP(-'1. The Inputs'!$B$22*(A38/'1. The Inputs'!$B$17-0.5)))-(1/(1+EXP('1. The Inputs'!$B$22*0.5))))/((1/(1+EXP(-'1. The Inputs'!$B$22*0.5)))-(1/(1+EXP('1. The Inputs'!$B$22*0.5))))</f>
        <v>0.845759123659818</v>
      </c>
      <c r="L38" s="20" t="n">
        <f aca="false">K38-K37</f>
        <v>0.0504142525993431</v>
      </c>
    </row>
    <row r="39" customFormat="false" ht="15" hidden="false" customHeight="false" outlineLevel="0" collapsed="false">
      <c r="A39" s="18" t="n">
        <v>21</v>
      </c>
      <c r="B39" s="19" t="n">
        <f aca="false">IF(A39&lt;='1. The Inputs'!$B$17,-(MIN(K39*B$10,B$12)-MIN(K38*B$10,B$12)),IF(A39&lt;='1. The Inputs'!$B$17+B$7,-(B$11*'1. The Inputs'!$B$18/12+'1. The Inputs'!$B$21),IF(A39&lt;='1. The Inputs'!$B$17+B$7+'1. The Inputs'!$B$15*12,('1. The Inputs'!$B$10*B$5*(1+B$9)^(CEILING((A39-'1. The Inputs'!$B$17-B$7)/12,1)-1)-B$11*'1. The Inputs'!$B$18)/12+IF(A39='1. The Inputs'!$B$17+B$7+'1. The Inputs'!$B$15*12,B$14*(1-'1. The Inputs'!$B$20)-B$11,0),0)))</f>
        <v>-0</v>
      </c>
      <c r="C39" s="19" t="n">
        <f aca="false">IF(A39&lt;='1. The Inputs'!$B$17,-(MIN(K39*C$10,C$12)-MIN(K38*C$10,C$12)),IF(A39&lt;='1. The Inputs'!$B$17+C$7,-(C$11*'1. The Inputs'!$B$18/12+'1. The Inputs'!$B$21),IF(A39&lt;='1. The Inputs'!$B$17+C$7+'1. The Inputs'!$B$15*12,('1. The Inputs'!$B$10*C$5*(1+C$9)^(CEILING((A39-'1. The Inputs'!$B$17-C$7)/12,1)-1)-C$11*'1. The Inputs'!$B$18)/12+IF(A39='1. The Inputs'!$B$17+C$7+'1. The Inputs'!$B$15*12,C$14*(1-'1. The Inputs'!$B$20)-C$11,0),0)))</f>
        <v>-0</v>
      </c>
      <c r="D39" s="19" t="n">
        <f aca="false">IF(A39&lt;='1. The Inputs'!$B$17,-(MIN(K39*D$10,D$12)-MIN(K38*D$10,D$12)),IF(A39&lt;='1. The Inputs'!$B$17+D$7,-(D$11*'1. The Inputs'!$B$18/12+'1. The Inputs'!$B$21),IF(A39&lt;='1. The Inputs'!$B$17+D$7+'1. The Inputs'!$B$15*12,('1. The Inputs'!$B$10*D$5*(1+D$9)^(CEILING((A39-'1. The Inputs'!$B$17-D$7)/12,1)-1)-D$11*'1. The Inputs'!$B$18)/12+IF(A39='1. The Inputs'!$B$17+D$7+'1. The Inputs'!$B$15*12,D$14*(1-'1. The Inputs'!$B$20)-D$11,0),0)))</f>
        <v>-0</v>
      </c>
      <c r="E39" s="19" t="n">
        <f aca="false">IF(A39&lt;='1. The Inputs'!$B$17,-(MIN(K39*E$10,E$12)-MIN(K38*E$10,E$12)),IF(A39&lt;='1. The Inputs'!$B$17+E$7,-(E$11*'1. The Inputs'!$B$18/12+'1. The Inputs'!$B$21),IF(A39&lt;='1. The Inputs'!$B$17+E$7+'1. The Inputs'!$B$15*12,('1. The Inputs'!$B$10*E$5*(1+E$9)^(CEILING((A39-'1. The Inputs'!$B$17-E$7)/12,1)-1)-E$11*'1. The Inputs'!$B$18)/12+IF(A39='1. The Inputs'!$B$17+E$7+'1. The Inputs'!$B$15*12,E$14*(1-'1. The Inputs'!$B$20)-E$11,0),0)))</f>
        <v>-0</v>
      </c>
      <c r="F39" s="19" t="n">
        <f aca="false">IF(A39&lt;='1. The Inputs'!$B$17,-(MIN(K39*F$10,F$12)-MIN(K38*F$10,F$12)),IF(A39&lt;='1. The Inputs'!$B$17+F$7,-(F$11*'1. The Inputs'!$B$18/12+'1. The Inputs'!$B$21),IF(A39&lt;='1. The Inputs'!$B$17+F$7+'1. The Inputs'!$B$15*12,('1. The Inputs'!$B$10*F$5*(1+F$9)^(CEILING((A39-'1. The Inputs'!$B$17-F$7)/12,1)-1)-F$11*'1. The Inputs'!$B$18)/12+IF(A39='1. The Inputs'!$B$17+F$7+'1. The Inputs'!$B$15*12,F$14*(1-'1. The Inputs'!$B$20)-F$11,0),0)))</f>
        <v>-0</v>
      </c>
      <c r="G39" s="19" t="n">
        <f aca="false">IF(A39&lt;='1. The Inputs'!$B$17,-(MIN(K39*G$10,G$12)-MIN(K38*G$10,G$12)),IF(A39&lt;='1. The Inputs'!$B$17+G$7,-(G$11*'1. The Inputs'!$B$18/12+'1. The Inputs'!$B$21),IF(A39&lt;='1. The Inputs'!$B$17+G$7+'1. The Inputs'!$B$15*12,('1. The Inputs'!$B$10*G$5*(1+G$9)^(CEILING((A39-'1. The Inputs'!$B$17-G$7)/12,1)-1)-G$11*'1. The Inputs'!$B$18)/12+IF(A39='1. The Inputs'!$B$17+G$7+'1. The Inputs'!$B$15*12,G$14*(1-'1. The Inputs'!$B$20)-G$11,0),0)))</f>
        <v>-0</v>
      </c>
      <c r="H39" s="19" t="n">
        <f aca="false">IF(A39&lt;='1. The Inputs'!$B$17,-(MIN(K39*H$10,H$12)-MIN(K38*H$10,H$12)),IF(A39&lt;='1. The Inputs'!$B$17+H$7,-(H$11*'1. The Inputs'!$B$18/12+'1. The Inputs'!$B$21),IF(A39&lt;='1. The Inputs'!$B$17+H$7+'1. The Inputs'!$B$15*12,('1. The Inputs'!$B$10*H$5*(1+H$9)^(CEILING((A39-'1. The Inputs'!$B$17-H$7)/12,1)-1)-H$11*'1. The Inputs'!$B$18)/12+IF(A39='1. The Inputs'!$B$17+H$7+'1. The Inputs'!$B$15*12,H$14*(1-'1. The Inputs'!$B$20)-H$11,0),0)))</f>
        <v>-0</v>
      </c>
      <c r="K39" s="20" t="n">
        <f aca="false">(1/(1+EXP(-'1. The Inputs'!$B$22*(A39/'1. The Inputs'!$B$17-0.5)))-(1/(1+EXP('1. The Inputs'!$B$22*0.5))))/((1/(1+EXP(-'1. The Inputs'!$B$22*0.5)))-(1/(1+EXP('1. The Inputs'!$B$22*0.5))))</f>
        <v>0.885963469910544</v>
      </c>
      <c r="L39" s="20" t="n">
        <f aca="false">K39-K38</f>
        <v>0.0402043462507264</v>
      </c>
    </row>
    <row r="40" customFormat="false" ht="15" hidden="false" customHeight="false" outlineLevel="0" collapsed="false">
      <c r="A40" s="18" t="n">
        <v>22</v>
      </c>
      <c r="B40" s="19" t="n">
        <f aca="false">IF(A40&lt;='1. The Inputs'!$B$17,-(MIN(K40*B$10,B$12)-MIN(K39*B$10,B$12)),IF(A40&lt;='1. The Inputs'!$B$17+B$7,-(B$11*'1. The Inputs'!$B$18/12+'1. The Inputs'!$B$21),IF(A40&lt;='1. The Inputs'!$B$17+B$7+'1. The Inputs'!$B$15*12,('1. The Inputs'!$B$10*B$5*(1+B$9)^(CEILING((A40-'1. The Inputs'!$B$17-B$7)/12,1)-1)-B$11*'1. The Inputs'!$B$18)/12+IF(A40='1. The Inputs'!$B$17+B$7+'1. The Inputs'!$B$15*12,B$14*(1-'1. The Inputs'!$B$20)-B$11,0),0)))</f>
        <v>-0</v>
      </c>
      <c r="C40" s="19" t="n">
        <f aca="false">IF(A40&lt;='1. The Inputs'!$B$17,-(MIN(K40*C$10,C$12)-MIN(K39*C$10,C$12)),IF(A40&lt;='1. The Inputs'!$B$17+C$7,-(C$11*'1. The Inputs'!$B$18/12+'1. The Inputs'!$B$21),IF(A40&lt;='1. The Inputs'!$B$17+C$7+'1. The Inputs'!$B$15*12,('1. The Inputs'!$B$10*C$5*(1+C$9)^(CEILING((A40-'1. The Inputs'!$B$17-C$7)/12,1)-1)-C$11*'1. The Inputs'!$B$18)/12+IF(A40='1. The Inputs'!$B$17+C$7+'1. The Inputs'!$B$15*12,C$14*(1-'1. The Inputs'!$B$20)-C$11,0),0)))</f>
        <v>-0</v>
      </c>
      <c r="D40" s="19" t="n">
        <f aca="false">IF(A40&lt;='1. The Inputs'!$B$17,-(MIN(K40*D$10,D$12)-MIN(K39*D$10,D$12)),IF(A40&lt;='1. The Inputs'!$B$17+D$7,-(D$11*'1. The Inputs'!$B$18/12+'1. The Inputs'!$B$21),IF(A40&lt;='1. The Inputs'!$B$17+D$7+'1. The Inputs'!$B$15*12,('1. The Inputs'!$B$10*D$5*(1+D$9)^(CEILING((A40-'1. The Inputs'!$B$17-D$7)/12,1)-1)-D$11*'1. The Inputs'!$B$18)/12+IF(A40='1. The Inputs'!$B$17+D$7+'1. The Inputs'!$B$15*12,D$14*(1-'1. The Inputs'!$B$20)-D$11,0),0)))</f>
        <v>-0</v>
      </c>
      <c r="E40" s="19" t="n">
        <f aca="false">IF(A40&lt;='1. The Inputs'!$B$17,-(MIN(K40*E$10,E$12)-MIN(K39*E$10,E$12)),IF(A40&lt;='1. The Inputs'!$B$17+E$7,-(E$11*'1. The Inputs'!$B$18/12+'1. The Inputs'!$B$21),IF(A40&lt;='1. The Inputs'!$B$17+E$7+'1. The Inputs'!$B$15*12,('1. The Inputs'!$B$10*E$5*(1+E$9)^(CEILING((A40-'1. The Inputs'!$B$17-E$7)/12,1)-1)-E$11*'1. The Inputs'!$B$18)/12+IF(A40='1. The Inputs'!$B$17+E$7+'1. The Inputs'!$B$15*12,E$14*(1-'1. The Inputs'!$B$20)-E$11,0),0)))</f>
        <v>-0</v>
      </c>
      <c r="F40" s="19" t="n">
        <f aca="false">IF(A40&lt;='1. The Inputs'!$B$17,-(MIN(K40*F$10,F$12)-MIN(K39*F$10,F$12)),IF(A40&lt;='1. The Inputs'!$B$17+F$7,-(F$11*'1. The Inputs'!$B$18/12+'1. The Inputs'!$B$21),IF(A40&lt;='1. The Inputs'!$B$17+F$7+'1. The Inputs'!$B$15*12,('1. The Inputs'!$B$10*F$5*(1+F$9)^(CEILING((A40-'1. The Inputs'!$B$17-F$7)/12,1)-1)-F$11*'1. The Inputs'!$B$18)/12+IF(A40='1. The Inputs'!$B$17+F$7+'1. The Inputs'!$B$15*12,F$14*(1-'1. The Inputs'!$B$20)-F$11,0),0)))</f>
        <v>-0</v>
      </c>
      <c r="G40" s="19" t="n">
        <f aca="false">IF(A40&lt;='1. The Inputs'!$B$17,-(MIN(K40*G$10,G$12)-MIN(K39*G$10,G$12)),IF(A40&lt;='1. The Inputs'!$B$17+G$7,-(G$11*'1. The Inputs'!$B$18/12+'1. The Inputs'!$B$21),IF(A40&lt;='1. The Inputs'!$B$17+G$7+'1. The Inputs'!$B$15*12,('1. The Inputs'!$B$10*G$5*(1+G$9)^(CEILING((A40-'1. The Inputs'!$B$17-G$7)/12,1)-1)-G$11*'1. The Inputs'!$B$18)/12+IF(A40='1. The Inputs'!$B$17+G$7+'1. The Inputs'!$B$15*12,G$14*(1-'1. The Inputs'!$B$20)-G$11,0),0)))</f>
        <v>-0</v>
      </c>
      <c r="H40" s="19" t="n">
        <f aca="false">IF(A40&lt;='1. The Inputs'!$B$17,-(MIN(K40*H$10,H$12)-MIN(K39*H$10,H$12)),IF(A40&lt;='1. The Inputs'!$B$17+H$7,-(H$11*'1. The Inputs'!$B$18/12+'1. The Inputs'!$B$21),IF(A40&lt;='1. The Inputs'!$B$17+H$7+'1. The Inputs'!$B$15*12,('1. The Inputs'!$B$10*H$5*(1+H$9)^(CEILING((A40-'1. The Inputs'!$B$17-H$7)/12,1)-1)-H$11*'1. The Inputs'!$B$18)/12+IF(A40='1. The Inputs'!$B$17+H$7+'1. The Inputs'!$B$15*12,H$14*(1-'1. The Inputs'!$B$20)-H$11,0),0)))</f>
        <v>-0</v>
      </c>
      <c r="K40" s="20" t="n">
        <f aca="false">(1/(1+EXP(-'1. The Inputs'!$B$22*(A40/'1. The Inputs'!$B$17-0.5)))-(1/(1+EXP('1. The Inputs'!$B$22*0.5))))/((1/(1+EXP(-'1. The Inputs'!$B$22*0.5)))-(1/(1+EXP('1. The Inputs'!$B$22*0.5))))</f>
        <v>0.917184631891243</v>
      </c>
      <c r="L40" s="20" t="n">
        <f aca="false">K40-K39</f>
        <v>0.0312211619806988</v>
      </c>
    </row>
    <row r="41" customFormat="false" ht="15" hidden="false" customHeight="false" outlineLevel="0" collapsed="false">
      <c r="A41" s="18" t="n">
        <v>23</v>
      </c>
      <c r="B41" s="19" t="n">
        <f aca="false">IF(A41&lt;='1. The Inputs'!$B$17,-(MIN(K41*B$10,B$12)-MIN(K40*B$10,B$12)),IF(A41&lt;='1. The Inputs'!$B$17+B$7,-(B$11*'1. The Inputs'!$B$18/12+'1. The Inputs'!$B$21),IF(A41&lt;='1. The Inputs'!$B$17+B$7+'1. The Inputs'!$B$15*12,('1. The Inputs'!$B$10*B$5*(1+B$9)^(CEILING((A41-'1. The Inputs'!$B$17-B$7)/12,1)-1)-B$11*'1. The Inputs'!$B$18)/12+IF(A41='1. The Inputs'!$B$17+B$7+'1. The Inputs'!$B$15*12,B$14*(1-'1. The Inputs'!$B$20)-B$11,0),0)))</f>
        <v>-0</v>
      </c>
      <c r="C41" s="19" t="n">
        <f aca="false">IF(A41&lt;='1. The Inputs'!$B$17,-(MIN(K41*C$10,C$12)-MIN(K40*C$10,C$12)),IF(A41&lt;='1. The Inputs'!$B$17+C$7,-(C$11*'1. The Inputs'!$B$18/12+'1. The Inputs'!$B$21),IF(A41&lt;='1. The Inputs'!$B$17+C$7+'1. The Inputs'!$B$15*12,('1. The Inputs'!$B$10*C$5*(1+C$9)^(CEILING((A41-'1. The Inputs'!$B$17-C$7)/12,1)-1)-C$11*'1. The Inputs'!$B$18)/12+IF(A41='1. The Inputs'!$B$17+C$7+'1. The Inputs'!$B$15*12,C$14*(1-'1. The Inputs'!$B$20)-C$11,0),0)))</f>
        <v>-0</v>
      </c>
      <c r="D41" s="19" t="n">
        <f aca="false">IF(A41&lt;='1. The Inputs'!$B$17,-(MIN(K41*D$10,D$12)-MIN(K40*D$10,D$12)),IF(A41&lt;='1. The Inputs'!$B$17+D$7,-(D$11*'1. The Inputs'!$B$18/12+'1. The Inputs'!$B$21),IF(A41&lt;='1. The Inputs'!$B$17+D$7+'1. The Inputs'!$B$15*12,('1. The Inputs'!$B$10*D$5*(1+D$9)^(CEILING((A41-'1. The Inputs'!$B$17-D$7)/12,1)-1)-D$11*'1. The Inputs'!$B$18)/12+IF(A41='1. The Inputs'!$B$17+D$7+'1. The Inputs'!$B$15*12,D$14*(1-'1. The Inputs'!$B$20)-D$11,0),0)))</f>
        <v>-0</v>
      </c>
      <c r="E41" s="19" t="n">
        <f aca="false">IF(A41&lt;='1. The Inputs'!$B$17,-(MIN(K41*E$10,E$12)-MIN(K40*E$10,E$12)),IF(A41&lt;='1. The Inputs'!$B$17+E$7,-(E$11*'1. The Inputs'!$B$18/12+'1. The Inputs'!$B$21),IF(A41&lt;='1. The Inputs'!$B$17+E$7+'1. The Inputs'!$B$15*12,('1. The Inputs'!$B$10*E$5*(1+E$9)^(CEILING((A41-'1. The Inputs'!$B$17-E$7)/12,1)-1)-E$11*'1. The Inputs'!$B$18)/12+IF(A41='1. The Inputs'!$B$17+E$7+'1. The Inputs'!$B$15*12,E$14*(1-'1. The Inputs'!$B$20)-E$11,0),0)))</f>
        <v>-0</v>
      </c>
      <c r="F41" s="19" t="n">
        <f aca="false">IF(A41&lt;='1. The Inputs'!$B$17,-(MIN(K41*F$10,F$12)-MIN(K40*F$10,F$12)),IF(A41&lt;='1. The Inputs'!$B$17+F$7,-(F$11*'1. The Inputs'!$B$18/12+'1. The Inputs'!$B$21),IF(A41&lt;='1. The Inputs'!$B$17+F$7+'1. The Inputs'!$B$15*12,('1. The Inputs'!$B$10*F$5*(1+F$9)^(CEILING((A41-'1. The Inputs'!$B$17-F$7)/12,1)-1)-F$11*'1. The Inputs'!$B$18)/12+IF(A41='1. The Inputs'!$B$17+F$7+'1. The Inputs'!$B$15*12,F$14*(1-'1. The Inputs'!$B$20)-F$11,0),0)))</f>
        <v>-0</v>
      </c>
      <c r="G41" s="19" t="n">
        <f aca="false">IF(A41&lt;='1. The Inputs'!$B$17,-(MIN(K41*G$10,G$12)-MIN(K40*G$10,G$12)),IF(A41&lt;='1. The Inputs'!$B$17+G$7,-(G$11*'1. The Inputs'!$B$18/12+'1. The Inputs'!$B$21),IF(A41&lt;='1. The Inputs'!$B$17+G$7+'1. The Inputs'!$B$15*12,('1. The Inputs'!$B$10*G$5*(1+G$9)^(CEILING((A41-'1. The Inputs'!$B$17-G$7)/12,1)-1)-G$11*'1. The Inputs'!$B$18)/12+IF(A41='1. The Inputs'!$B$17+G$7+'1. The Inputs'!$B$15*12,G$14*(1-'1. The Inputs'!$B$20)-G$11,0),0)))</f>
        <v>-0</v>
      </c>
      <c r="H41" s="19" t="n">
        <f aca="false">IF(A41&lt;='1. The Inputs'!$B$17,-(MIN(K41*H$10,H$12)-MIN(K40*H$10,H$12)),IF(A41&lt;='1. The Inputs'!$B$17+H$7,-(H$11*'1. The Inputs'!$B$18/12+'1. The Inputs'!$B$21),IF(A41&lt;='1. The Inputs'!$B$17+H$7+'1. The Inputs'!$B$15*12,('1. The Inputs'!$B$10*H$5*(1+H$9)^(CEILING((A41-'1. The Inputs'!$B$17-H$7)/12,1)-1)-H$11*'1. The Inputs'!$B$18)/12+IF(A41='1. The Inputs'!$B$17+H$7+'1. The Inputs'!$B$15*12,H$14*(1-'1. The Inputs'!$B$20)-H$11,0),0)))</f>
        <v>-0</v>
      </c>
      <c r="K41" s="20" t="n">
        <f aca="false">(1/(1+EXP(-'1. The Inputs'!$B$22*(A41/'1. The Inputs'!$B$17-0.5)))-(1/(1+EXP('1. The Inputs'!$B$22*0.5))))/((1/(1+EXP(-'1. The Inputs'!$B$22*0.5)))-(1/(1+EXP('1. The Inputs'!$B$22*0.5))))</f>
        <v>0.940933028931804</v>
      </c>
      <c r="L41" s="20" t="n">
        <f aca="false">K41-K40</f>
        <v>0.0237483970405608</v>
      </c>
    </row>
    <row r="42" customFormat="false" ht="15" hidden="false" customHeight="false" outlineLevel="0" collapsed="false">
      <c r="A42" s="18" t="n">
        <v>24</v>
      </c>
      <c r="B42" s="19" t="n">
        <f aca="false">IF(A42&lt;='1. The Inputs'!$B$17,-(MIN(K42*B$10,B$12)-MIN(K41*B$10,B$12)),IF(A42&lt;='1. The Inputs'!$B$17+B$7,-(B$11*'1. The Inputs'!$B$18/12+'1. The Inputs'!$B$21),IF(A42&lt;='1. The Inputs'!$B$17+B$7+'1. The Inputs'!$B$15*12,('1. The Inputs'!$B$10*B$5*(1+B$9)^(CEILING((A42-'1. The Inputs'!$B$17-B$7)/12,1)-1)-B$11*'1. The Inputs'!$B$18)/12+IF(A42='1. The Inputs'!$B$17+B$7+'1. The Inputs'!$B$15*12,B$14*(1-'1. The Inputs'!$B$20)-B$11,0),0)))</f>
        <v>-0</v>
      </c>
      <c r="C42" s="19" t="n">
        <f aca="false">IF(A42&lt;='1. The Inputs'!$B$17,-(MIN(K42*C$10,C$12)-MIN(K41*C$10,C$12)),IF(A42&lt;='1. The Inputs'!$B$17+C$7,-(C$11*'1. The Inputs'!$B$18/12+'1. The Inputs'!$B$21),IF(A42&lt;='1. The Inputs'!$B$17+C$7+'1. The Inputs'!$B$15*12,('1. The Inputs'!$B$10*C$5*(1+C$9)^(CEILING((A42-'1. The Inputs'!$B$17-C$7)/12,1)-1)-C$11*'1. The Inputs'!$B$18)/12+IF(A42='1. The Inputs'!$B$17+C$7+'1. The Inputs'!$B$15*12,C$14*(1-'1. The Inputs'!$B$20)-C$11,0),0)))</f>
        <v>-0</v>
      </c>
      <c r="D42" s="19" t="n">
        <f aca="false">IF(A42&lt;='1. The Inputs'!$B$17,-(MIN(K42*D$10,D$12)-MIN(K41*D$10,D$12)),IF(A42&lt;='1. The Inputs'!$B$17+D$7,-(D$11*'1. The Inputs'!$B$18/12+'1. The Inputs'!$B$21),IF(A42&lt;='1. The Inputs'!$B$17+D$7+'1. The Inputs'!$B$15*12,('1. The Inputs'!$B$10*D$5*(1+D$9)^(CEILING((A42-'1. The Inputs'!$B$17-D$7)/12,1)-1)-D$11*'1. The Inputs'!$B$18)/12+IF(A42='1. The Inputs'!$B$17+D$7+'1. The Inputs'!$B$15*12,D$14*(1-'1. The Inputs'!$B$20)-D$11,0),0)))</f>
        <v>-0</v>
      </c>
      <c r="E42" s="19" t="n">
        <f aca="false">IF(A42&lt;='1. The Inputs'!$B$17,-(MIN(K42*E$10,E$12)-MIN(K41*E$10,E$12)),IF(A42&lt;='1. The Inputs'!$B$17+E$7,-(E$11*'1. The Inputs'!$B$18/12+'1. The Inputs'!$B$21),IF(A42&lt;='1. The Inputs'!$B$17+E$7+'1. The Inputs'!$B$15*12,('1. The Inputs'!$B$10*E$5*(1+E$9)^(CEILING((A42-'1. The Inputs'!$B$17-E$7)/12,1)-1)-E$11*'1. The Inputs'!$B$18)/12+IF(A42='1. The Inputs'!$B$17+E$7+'1. The Inputs'!$B$15*12,E$14*(1-'1. The Inputs'!$B$20)-E$11,0),0)))</f>
        <v>-0</v>
      </c>
      <c r="F42" s="19" t="n">
        <f aca="false">IF(A42&lt;='1. The Inputs'!$B$17,-(MIN(K42*F$10,F$12)-MIN(K41*F$10,F$12)),IF(A42&lt;='1. The Inputs'!$B$17+F$7,-(F$11*'1. The Inputs'!$B$18/12+'1. The Inputs'!$B$21),IF(A42&lt;='1. The Inputs'!$B$17+F$7+'1. The Inputs'!$B$15*12,('1. The Inputs'!$B$10*F$5*(1+F$9)^(CEILING((A42-'1. The Inputs'!$B$17-F$7)/12,1)-1)-F$11*'1. The Inputs'!$B$18)/12+IF(A42='1. The Inputs'!$B$17+F$7+'1. The Inputs'!$B$15*12,F$14*(1-'1. The Inputs'!$B$20)-F$11,0),0)))</f>
        <v>-0</v>
      </c>
      <c r="G42" s="19" t="n">
        <f aca="false">IF(A42&lt;='1. The Inputs'!$B$17,-(MIN(K42*G$10,G$12)-MIN(K41*G$10,G$12)),IF(A42&lt;='1. The Inputs'!$B$17+G$7,-(G$11*'1. The Inputs'!$B$18/12+'1. The Inputs'!$B$21),IF(A42&lt;='1. The Inputs'!$B$17+G$7+'1. The Inputs'!$B$15*12,('1. The Inputs'!$B$10*G$5*(1+G$9)^(CEILING((A42-'1. The Inputs'!$B$17-G$7)/12,1)-1)-G$11*'1. The Inputs'!$B$18)/12+IF(A42='1. The Inputs'!$B$17+G$7+'1. The Inputs'!$B$15*12,G$14*(1-'1. The Inputs'!$B$20)-G$11,0),0)))</f>
        <v>-0</v>
      </c>
      <c r="H42" s="19" t="n">
        <f aca="false">IF(A42&lt;='1. The Inputs'!$B$17,-(MIN(K42*H$10,H$12)-MIN(K41*H$10,H$12)),IF(A42&lt;='1. The Inputs'!$B$17+H$7,-(H$11*'1. The Inputs'!$B$18/12+'1. The Inputs'!$B$21),IF(A42&lt;='1. The Inputs'!$B$17+H$7+'1. The Inputs'!$B$15*12,('1. The Inputs'!$B$10*H$5*(1+H$9)^(CEILING((A42-'1. The Inputs'!$B$17-H$7)/12,1)-1)-H$11*'1. The Inputs'!$B$18)/12+IF(A42='1. The Inputs'!$B$17+H$7+'1. The Inputs'!$B$15*12,H$14*(1-'1. The Inputs'!$B$20)-H$11,0),0)))</f>
        <v>-0</v>
      </c>
      <c r="K42" s="20" t="n">
        <f aca="false">(1/(1+EXP(-'1. The Inputs'!$B$22*(A42/'1. The Inputs'!$B$17-0.5)))-(1/(1+EXP('1. The Inputs'!$B$22*0.5))))/((1/(1+EXP(-'1. The Inputs'!$B$22*0.5)))-(1/(1+EXP('1. The Inputs'!$B$22*0.5))))</f>
        <v>0.958714340214204</v>
      </c>
      <c r="L42" s="20" t="n">
        <f aca="false">K42-K41</f>
        <v>0.0177813112824002</v>
      </c>
    </row>
    <row r="43" customFormat="false" ht="15" hidden="false" customHeight="false" outlineLevel="0" collapsed="false">
      <c r="A43" s="18" t="n">
        <v>25</v>
      </c>
      <c r="B43" s="19" t="n">
        <f aca="false">IF(A43&lt;='1. The Inputs'!$B$17,-(MIN(K43*B$10,B$12)-MIN(K42*B$10,B$12)),IF(A43&lt;='1. The Inputs'!$B$17+B$7,-(B$11*'1. The Inputs'!$B$18/12+'1. The Inputs'!$B$21),IF(A43&lt;='1. The Inputs'!$B$17+B$7+'1. The Inputs'!$B$15*12,('1. The Inputs'!$B$10*B$5*(1+B$9)^(CEILING((A43-'1. The Inputs'!$B$17-B$7)/12,1)-1)-B$11*'1. The Inputs'!$B$18)/12+IF(A43='1. The Inputs'!$B$17+B$7+'1. The Inputs'!$B$15*12,B$14*(1-'1. The Inputs'!$B$20)-B$11,0),0)))</f>
        <v>-0</v>
      </c>
      <c r="C43" s="19" t="n">
        <f aca="false">IF(A43&lt;='1. The Inputs'!$B$17,-(MIN(K43*C$10,C$12)-MIN(K42*C$10,C$12)),IF(A43&lt;='1. The Inputs'!$B$17+C$7,-(C$11*'1. The Inputs'!$B$18/12+'1. The Inputs'!$B$21),IF(A43&lt;='1. The Inputs'!$B$17+C$7+'1. The Inputs'!$B$15*12,('1. The Inputs'!$B$10*C$5*(1+C$9)^(CEILING((A43-'1. The Inputs'!$B$17-C$7)/12,1)-1)-C$11*'1. The Inputs'!$B$18)/12+IF(A43='1. The Inputs'!$B$17+C$7+'1. The Inputs'!$B$15*12,C$14*(1-'1. The Inputs'!$B$20)-C$11,0),0)))</f>
        <v>-0</v>
      </c>
      <c r="D43" s="19" t="n">
        <f aca="false">IF(A43&lt;='1. The Inputs'!$B$17,-(MIN(K43*D$10,D$12)-MIN(K42*D$10,D$12)),IF(A43&lt;='1. The Inputs'!$B$17+D$7,-(D$11*'1. The Inputs'!$B$18/12+'1. The Inputs'!$B$21),IF(A43&lt;='1. The Inputs'!$B$17+D$7+'1. The Inputs'!$B$15*12,('1. The Inputs'!$B$10*D$5*(1+D$9)^(CEILING((A43-'1. The Inputs'!$B$17-D$7)/12,1)-1)-D$11*'1. The Inputs'!$B$18)/12+IF(A43='1. The Inputs'!$B$17+D$7+'1. The Inputs'!$B$15*12,D$14*(1-'1. The Inputs'!$B$20)-D$11,0),0)))</f>
        <v>-0</v>
      </c>
      <c r="E43" s="19" t="n">
        <f aca="false">IF(A43&lt;='1. The Inputs'!$B$17,-(MIN(K43*E$10,E$12)-MIN(K42*E$10,E$12)),IF(A43&lt;='1. The Inputs'!$B$17+E$7,-(E$11*'1. The Inputs'!$B$18/12+'1. The Inputs'!$B$21),IF(A43&lt;='1. The Inputs'!$B$17+E$7+'1. The Inputs'!$B$15*12,('1. The Inputs'!$B$10*E$5*(1+E$9)^(CEILING((A43-'1. The Inputs'!$B$17-E$7)/12,1)-1)-E$11*'1. The Inputs'!$B$18)/12+IF(A43='1. The Inputs'!$B$17+E$7+'1. The Inputs'!$B$15*12,E$14*(1-'1. The Inputs'!$B$20)-E$11,0),0)))</f>
        <v>-0</v>
      </c>
      <c r="F43" s="19" t="n">
        <f aca="false">IF(A43&lt;='1. The Inputs'!$B$17,-(MIN(K43*F$10,F$12)-MIN(K42*F$10,F$12)),IF(A43&lt;='1. The Inputs'!$B$17+F$7,-(F$11*'1. The Inputs'!$B$18/12+'1. The Inputs'!$B$21),IF(A43&lt;='1. The Inputs'!$B$17+F$7+'1. The Inputs'!$B$15*12,('1. The Inputs'!$B$10*F$5*(1+F$9)^(CEILING((A43-'1. The Inputs'!$B$17-F$7)/12,1)-1)-F$11*'1. The Inputs'!$B$18)/12+IF(A43='1. The Inputs'!$B$17+F$7+'1. The Inputs'!$B$15*12,F$14*(1-'1. The Inputs'!$B$20)-F$11,0),0)))</f>
        <v>-0</v>
      </c>
      <c r="G43" s="19" t="n">
        <f aca="false">IF(A43&lt;='1. The Inputs'!$B$17,-(MIN(K43*G$10,G$12)-MIN(K42*G$10,G$12)),IF(A43&lt;='1. The Inputs'!$B$17+G$7,-(G$11*'1. The Inputs'!$B$18/12+'1. The Inputs'!$B$21),IF(A43&lt;='1. The Inputs'!$B$17+G$7+'1. The Inputs'!$B$15*12,('1. The Inputs'!$B$10*G$5*(1+G$9)^(CEILING((A43-'1. The Inputs'!$B$17-G$7)/12,1)-1)-G$11*'1. The Inputs'!$B$18)/12+IF(A43='1. The Inputs'!$B$17+G$7+'1. The Inputs'!$B$15*12,G$14*(1-'1. The Inputs'!$B$20)-G$11,0),0)))</f>
        <v>-0</v>
      </c>
      <c r="H43" s="19" t="n">
        <f aca="false">IF(A43&lt;='1. The Inputs'!$B$17,-(MIN(K43*H$10,H$12)-MIN(K42*H$10,H$12)),IF(A43&lt;='1. The Inputs'!$B$17+H$7,-(H$11*'1. The Inputs'!$B$18/12+'1. The Inputs'!$B$21),IF(A43&lt;='1. The Inputs'!$B$17+H$7+'1. The Inputs'!$B$15*12,('1. The Inputs'!$B$10*H$5*(1+H$9)^(CEILING((A43-'1. The Inputs'!$B$17-H$7)/12,1)-1)-H$11*'1. The Inputs'!$B$18)/12+IF(A43='1. The Inputs'!$B$17+H$7+'1. The Inputs'!$B$15*12,H$14*(1-'1. The Inputs'!$B$20)-H$11,0),0)))</f>
        <v>-0</v>
      </c>
      <c r="K43" s="20" t="n">
        <f aca="false">(1/(1+EXP(-'1. The Inputs'!$B$22*(A43/'1. The Inputs'!$B$17-0.5)))-(1/(1+EXP('1. The Inputs'!$B$22*0.5))))/((1/(1+EXP(-'1. The Inputs'!$B$22*0.5)))-(1/(1+EXP('1. The Inputs'!$B$22*0.5))))</f>
        <v>0.971871130598934</v>
      </c>
      <c r="L43" s="20" t="n">
        <f aca="false">K43-K42</f>
        <v>0.0131567903847296</v>
      </c>
    </row>
    <row r="44" customFormat="false" ht="15" hidden="false" customHeight="false" outlineLevel="0" collapsed="false">
      <c r="A44" s="18" t="n">
        <v>26</v>
      </c>
      <c r="B44" s="19" t="n">
        <f aca="false">IF(A44&lt;='1. The Inputs'!$B$17,-(MIN(K44*B$10,B$12)-MIN(K43*B$10,B$12)),IF(A44&lt;='1. The Inputs'!$B$17+B$7,-(B$11*'1. The Inputs'!$B$18/12+'1. The Inputs'!$B$21),IF(A44&lt;='1. The Inputs'!$B$17+B$7+'1. The Inputs'!$B$15*12,('1. The Inputs'!$B$10*B$5*(1+B$9)^(CEILING((A44-'1. The Inputs'!$B$17-B$7)/12,1)-1)-B$11*'1. The Inputs'!$B$18)/12+IF(A44='1. The Inputs'!$B$17+B$7+'1. The Inputs'!$B$15*12,B$14*(1-'1. The Inputs'!$B$20)-B$11,0),0)))</f>
        <v>-0</v>
      </c>
      <c r="C44" s="19" t="n">
        <f aca="false">IF(A44&lt;='1. The Inputs'!$B$17,-(MIN(K44*C$10,C$12)-MIN(K43*C$10,C$12)),IF(A44&lt;='1. The Inputs'!$B$17+C$7,-(C$11*'1. The Inputs'!$B$18/12+'1. The Inputs'!$B$21),IF(A44&lt;='1. The Inputs'!$B$17+C$7+'1. The Inputs'!$B$15*12,('1. The Inputs'!$B$10*C$5*(1+C$9)^(CEILING((A44-'1. The Inputs'!$B$17-C$7)/12,1)-1)-C$11*'1. The Inputs'!$B$18)/12+IF(A44='1. The Inputs'!$B$17+C$7+'1. The Inputs'!$B$15*12,C$14*(1-'1. The Inputs'!$B$20)-C$11,0),0)))</f>
        <v>-0</v>
      </c>
      <c r="D44" s="19" t="n">
        <f aca="false">IF(A44&lt;='1. The Inputs'!$B$17,-(MIN(K44*D$10,D$12)-MIN(K43*D$10,D$12)),IF(A44&lt;='1. The Inputs'!$B$17+D$7,-(D$11*'1. The Inputs'!$B$18/12+'1. The Inputs'!$B$21),IF(A44&lt;='1. The Inputs'!$B$17+D$7+'1. The Inputs'!$B$15*12,('1. The Inputs'!$B$10*D$5*(1+D$9)^(CEILING((A44-'1. The Inputs'!$B$17-D$7)/12,1)-1)-D$11*'1. The Inputs'!$B$18)/12+IF(A44='1. The Inputs'!$B$17+D$7+'1. The Inputs'!$B$15*12,D$14*(1-'1. The Inputs'!$B$20)-D$11,0),0)))</f>
        <v>-0</v>
      </c>
      <c r="E44" s="19" t="n">
        <f aca="false">IF(A44&lt;='1. The Inputs'!$B$17,-(MIN(K44*E$10,E$12)-MIN(K43*E$10,E$12)),IF(A44&lt;='1. The Inputs'!$B$17+E$7,-(E$11*'1. The Inputs'!$B$18/12+'1. The Inputs'!$B$21),IF(A44&lt;='1. The Inputs'!$B$17+E$7+'1. The Inputs'!$B$15*12,('1. The Inputs'!$B$10*E$5*(1+E$9)^(CEILING((A44-'1. The Inputs'!$B$17-E$7)/12,1)-1)-E$11*'1. The Inputs'!$B$18)/12+IF(A44='1. The Inputs'!$B$17+E$7+'1. The Inputs'!$B$15*12,E$14*(1-'1. The Inputs'!$B$20)-E$11,0),0)))</f>
        <v>-0</v>
      </c>
      <c r="F44" s="19" t="n">
        <f aca="false">IF(A44&lt;='1. The Inputs'!$B$17,-(MIN(K44*F$10,F$12)-MIN(K43*F$10,F$12)),IF(A44&lt;='1. The Inputs'!$B$17+F$7,-(F$11*'1. The Inputs'!$B$18/12+'1. The Inputs'!$B$21),IF(A44&lt;='1. The Inputs'!$B$17+F$7+'1. The Inputs'!$B$15*12,('1. The Inputs'!$B$10*F$5*(1+F$9)^(CEILING((A44-'1. The Inputs'!$B$17-F$7)/12,1)-1)-F$11*'1. The Inputs'!$B$18)/12+IF(A44='1. The Inputs'!$B$17+F$7+'1. The Inputs'!$B$15*12,F$14*(1-'1. The Inputs'!$B$20)-F$11,0),0)))</f>
        <v>-0</v>
      </c>
      <c r="G44" s="19" t="n">
        <f aca="false">IF(A44&lt;='1. The Inputs'!$B$17,-(MIN(K44*G$10,G$12)-MIN(K43*G$10,G$12)),IF(A44&lt;='1. The Inputs'!$B$17+G$7,-(G$11*'1. The Inputs'!$B$18/12+'1. The Inputs'!$B$21),IF(A44&lt;='1. The Inputs'!$B$17+G$7+'1. The Inputs'!$B$15*12,('1. The Inputs'!$B$10*G$5*(1+G$9)^(CEILING((A44-'1. The Inputs'!$B$17-G$7)/12,1)-1)-G$11*'1. The Inputs'!$B$18)/12+IF(A44='1. The Inputs'!$B$17+G$7+'1. The Inputs'!$B$15*12,G$14*(1-'1. The Inputs'!$B$20)-G$11,0),0)))</f>
        <v>-0</v>
      </c>
      <c r="H44" s="19" t="n">
        <f aca="false">IF(A44&lt;='1. The Inputs'!$B$17,-(MIN(K44*H$10,H$12)-MIN(K43*H$10,H$12)),IF(A44&lt;='1. The Inputs'!$B$17+H$7,-(H$11*'1. The Inputs'!$B$18/12+'1. The Inputs'!$B$21),IF(A44&lt;='1. The Inputs'!$B$17+H$7+'1. The Inputs'!$B$15*12,('1. The Inputs'!$B$10*H$5*(1+H$9)^(CEILING((A44-'1. The Inputs'!$B$17-H$7)/12,1)-1)-H$11*'1. The Inputs'!$B$18)/12+IF(A44='1. The Inputs'!$B$17+H$7+'1. The Inputs'!$B$15*12,H$14*(1-'1. The Inputs'!$B$20)-H$11,0),0)))</f>
        <v>-0</v>
      </c>
      <c r="K44" s="20" t="n">
        <f aca="false">(1/(1+EXP(-'1. The Inputs'!$B$22*(A44/'1. The Inputs'!$B$17-0.5)))-(1/(1+EXP('1. The Inputs'!$B$22*0.5))))/((1/(1+EXP(-'1. The Inputs'!$B$22*0.5)))-(1/(1+EXP('1. The Inputs'!$B$22*0.5))))</f>
        <v>0.981521070840967</v>
      </c>
      <c r="L44" s="20" t="n">
        <f aca="false">K44-K43</f>
        <v>0.00964994024203347</v>
      </c>
    </row>
    <row r="45" customFormat="false" ht="15" hidden="false" customHeight="false" outlineLevel="0" collapsed="false">
      <c r="A45" s="18" t="n">
        <v>27</v>
      </c>
      <c r="B45" s="19" t="n">
        <f aca="false">IF(A45&lt;='1. The Inputs'!$B$17,-(MIN(K45*B$10,B$12)-MIN(K44*B$10,B$12)),IF(A45&lt;='1. The Inputs'!$B$17+B$7,-(B$11*'1. The Inputs'!$B$18/12+'1. The Inputs'!$B$21),IF(A45&lt;='1. The Inputs'!$B$17+B$7+'1. The Inputs'!$B$15*12,('1. The Inputs'!$B$10*B$5*(1+B$9)^(CEILING((A45-'1. The Inputs'!$B$17-B$7)/12,1)-1)-B$11*'1. The Inputs'!$B$18)/12+IF(A45='1. The Inputs'!$B$17+B$7+'1. The Inputs'!$B$15*12,B$14*(1-'1. The Inputs'!$B$20)-B$11,0),0)))</f>
        <v>-0</v>
      </c>
      <c r="C45" s="19" t="n">
        <f aca="false">IF(A45&lt;='1. The Inputs'!$B$17,-(MIN(K45*C$10,C$12)-MIN(K44*C$10,C$12)),IF(A45&lt;='1. The Inputs'!$B$17+C$7,-(C$11*'1. The Inputs'!$B$18/12+'1. The Inputs'!$B$21),IF(A45&lt;='1. The Inputs'!$B$17+C$7+'1. The Inputs'!$B$15*12,('1. The Inputs'!$B$10*C$5*(1+C$9)^(CEILING((A45-'1. The Inputs'!$B$17-C$7)/12,1)-1)-C$11*'1. The Inputs'!$B$18)/12+IF(A45='1. The Inputs'!$B$17+C$7+'1. The Inputs'!$B$15*12,C$14*(1-'1. The Inputs'!$B$20)-C$11,0),0)))</f>
        <v>-0</v>
      </c>
      <c r="D45" s="19" t="n">
        <f aca="false">IF(A45&lt;='1. The Inputs'!$B$17,-(MIN(K45*D$10,D$12)-MIN(K44*D$10,D$12)),IF(A45&lt;='1. The Inputs'!$B$17+D$7,-(D$11*'1. The Inputs'!$B$18/12+'1. The Inputs'!$B$21),IF(A45&lt;='1. The Inputs'!$B$17+D$7+'1. The Inputs'!$B$15*12,('1. The Inputs'!$B$10*D$5*(1+D$9)^(CEILING((A45-'1. The Inputs'!$B$17-D$7)/12,1)-1)-D$11*'1. The Inputs'!$B$18)/12+IF(A45='1. The Inputs'!$B$17+D$7+'1. The Inputs'!$B$15*12,D$14*(1-'1. The Inputs'!$B$20)-D$11,0),0)))</f>
        <v>-0</v>
      </c>
      <c r="E45" s="19" t="n">
        <f aca="false">IF(A45&lt;='1. The Inputs'!$B$17,-(MIN(K45*E$10,E$12)-MIN(K44*E$10,E$12)),IF(A45&lt;='1. The Inputs'!$B$17+E$7,-(E$11*'1. The Inputs'!$B$18/12+'1. The Inputs'!$B$21),IF(A45&lt;='1. The Inputs'!$B$17+E$7+'1. The Inputs'!$B$15*12,('1. The Inputs'!$B$10*E$5*(1+E$9)^(CEILING((A45-'1. The Inputs'!$B$17-E$7)/12,1)-1)-E$11*'1. The Inputs'!$B$18)/12+IF(A45='1. The Inputs'!$B$17+E$7+'1. The Inputs'!$B$15*12,E$14*(1-'1. The Inputs'!$B$20)-E$11,0),0)))</f>
        <v>-0</v>
      </c>
      <c r="F45" s="19" t="n">
        <f aca="false">IF(A45&lt;='1. The Inputs'!$B$17,-(MIN(K45*F$10,F$12)-MIN(K44*F$10,F$12)),IF(A45&lt;='1. The Inputs'!$B$17+F$7,-(F$11*'1. The Inputs'!$B$18/12+'1. The Inputs'!$B$21),IF(A45&lt;='1. The Inputs'!$B$17+F$7+'1. The Inputs'!$B$15*12,('1. The Inputs'!$B$10*F$5*(1+F$9)^(CEILING((A45-'1. The Inputs'!$B$17-F$7)/12,1)-1)-F$11*'1. The Inputs'!$B$18)/12+IF(A45='1. The Inputs'!$B$17+F$7+'1. The Inputs'!$B$15*12,F$14*(1-'1. The Inputs'!$B$20)-F$11,0),0)))</f>
        <v>-0</v>
      </c>
      <c r="G45" s="19" t="n">
        <f aca="false">IF(A45&lt;='1. The Inputs'!$B$17,-(MIN(K45*G$10,G$12)-MIN(K44*G$10,G$12)),IF(A45&lt;='1. The Inputs'!$B$17+G$7,-(G$11*'1. The Inputs'!$B$18/12+'1. The Inputs'!$B$21),IF(A45&lt;='1. The Inputs'!$B$17+G$7+'1. The Inputs'!$B$15*12,('1. The Inputs'!$B$10*G$5*(1+G$9)^(CEILING((A45-'1. The Inputs'!$B$17-G$7)/12,1)-1)-G$11*'1. The Inputs'!$B$18)/12+IF(A45='1. The Inputs'!$B$17+G$7+'1. The Inputs'!$B$15*12,G$14*(1-'1. The Inputs'!$B$20)-G$11,0),0)))</f>
        <v>-0</v>
      </c>
      <c r="H45" s="19" t="n">
        <f aca="false">IF(A45&lt;='1. The Inputs'!$B$17,-(MIN(K45*H$10,H$12)-MIN(K44*H$10,H$12)),IF(A45&lt;='1. The Inputs'!$B$17+H$7,-(H$11*'1. The Inputs'!$B$18/12+'1. The Inputs'!$B$21),IF(A45&lt;='1. The Inputs'!$B$17+H$7+'1. The Inputs'!$B$15*12,('1. The Inputs'!$B$10*H$5*(1+H$9)^(CEILING((A45-'1. The Inputs'!$B$17-H$7)/12,1)-1)-H$11*'1. The Inputs'!$B$18)/12+IF(A45='1. The Inputs'!$B$17+H$7+'1. The Inputs'!$B$15*12,H$14*(1-'1. The Inputs'!$B$20)-H$11,0),0)))</f>
        <v>-0</v>
      </c>
      <c r="K45" s="20" t="n">
        <f aca="false">(1/(1+EXP(-'1. The Inputs'!$B$22*(A45/'1. The Inputs'!$B$17-0.5)))-(1/(1+EXP('1. The Inputs'!$B$22*0.5))))/((1/(1+EXP(-'1. The Inputs'!$B$22*0.5)))-(1/(1+EXP('1. The Inputs'!$B$22*0.5))))</f>
        <v>0.988553420461302</v>
      </c>
      <c r="L45" s="20" t="n">
        <f aca="false">K45-K44</f>
        <v>0.00703234962033517</v>
      </c>
    </row>
    <row r="46" customFormat="false" ht="15" hidden="false" customHeight="false" outlineLevel="0" collapsed="false">
      <c r="A46" s="18" t="n">
        <v>28</v>
      </c>
      <c r="B46" s="19" t="n">
        <f aca="false">IF(A46&lt;='1. The Inputs'!$B$17,-(MIN(K46*B$10,B$12)-MIN(K45*B$10,B$12)),IF(A46&lt;='1. The Inputs'!$B$17+B$7,-(B$11*'1. The Inputs'!$B$18/12+'1. The Inputs'!$B$21),IF(A46&lt;='1. The Inputs'!$B$17+B$7+'1. The Inputs'!$B$15*12,('1. The Inputs'!$B$10*B$5*(1+B$9)^(CEILING((A46-'1. The Inputs'!$B$17-B$7)/12,1)-1)-B$11*'1. The Inputs'!$B$18)/12+IF(A46='1. The Inputs'!$B$17+B$7+'1. The Inputs'!$B$15*12,B$14*(1-'1. The Inputs'!$B$20)-B$11,0),0)))</f>
        <v>-0</v>
      </c>
      <c r="C46" s="19" t="n">
        <f aca="false">IF(A46&lt;='1. The Inputs'!$B$17,-(MIN(K46*C$10,C$12)-MIN(K45*C$10,C$12)),IF(A46&lt;='1. The Inputs'!$B$17+C$7,-(C$11*'1. The Inputs'!$B$18/12+'1. The Inputs'!$B$21),IF(A46&lt;='1. The Inputs'!$B$17+C$7+'1. The Inputs'!$B$15*12,('1. The Inputs'!$B$10*C$5*(1+C$9)^(CEILING((A46-'1. The Inputs'!$B$17-C$7)/12,1)-1)-C$11*'1. The Inputs'!$B$18)/12+IF(A46='1. The Inputs'!$B$17+C$7+'1. The Inputs'!$B$15*12,C$14*(1-'1. The Inputs'!$B$20)-C$11,0),0)))</f>
        <v>-0</v>
      </c>
      <c r="D46" s="19" t="n">
        <f aca="false">IF(A46&lt;='1. The Inputs'!$B$17,-(MIN(K46*D$10,D$12)-MIN(K45*D$10,D$12)),IF(A46&lt;='1. The Inputs'!$B$17+D$7,-(D$11*'1. The Inputs'!$B$18/12+'1. The Inputs'!$B$21),IF(A46&lt;='1. The Inputs'!$B$17+D$7+'1. The Inputs'!$B$15*12,('1. The Inputs'!$B$10*D$5*(1+D$9)^(CEILING((A46-'1. The Inputs'!$B$17-D$7)/12,1)-1)-D$11*'1. The Inputs'!$B$18)/12+IF(A46='1. The Inputs'!$B$17+D$7+'1. The Inputs'!$B$15*12,D$14*(1-'1. The Inputs'!$B$20)-D$11,0),0)))</f>
        <v>-0</v>
      </c>
      <c r="E46" s="19" t="n">
        <f aca="false">IF(A46&lt;='1. The Inputs'!$B$17,-(MIN(K46*E$10,E$12)-MIN(K45*E$10,E$12)),IF(A46&lt;='1. The Inputs'!$B$17+E$7,-(E$11*'1. The Inputs'!$B$18/12+'1. The Inputs'!$B$21),IF(A46&lt;='1. The Inputs'!$B$17+E$7+'1. The Inputs'!$B$15*12,('1. The Inputs'!$B$10*E$5*(1+E$9)^(CEILING((A46-'1. The Inputs'!$B$17-E$7)/12,1)-1)-E$11*'1. The Inputs'!$B$18)/12+IF(A46='1. The Inputs'!$B$17+E$7+'1. The Inputs'!$B$15*12,E$14*(1-'1. The Inputs'!$B$20)-E$11,0),0)))</f>
        <v>-0</v>
      </c>
      <c r="F46" s="19" t="n">
        <f aca="false">IF(A46&lt;='1. The Inputs'!$B$17,-(MIN(K46*F$10,F$12)-MIN(K45*F$10,F$12)),IF(A46&lt;='1. The Inputs'!$B$17+F$7,-(F$11*'1. The Inputs'!$B$18/12+'1. The Inputs'!$B$21),IF(A46&lt;='1. The Inputs'!$B$17+F$7+'1. The Inputs'!$B$15*12,('1. The Inputs'!$B$10*F$5*(1+F$9)^(CEILING((A46-'1. The Inputs'!$B$17-F$7)/12,1)-1)-F$11*'1. The Inputs'!$B$18)/12+IF(A46='1. The Inputs'!$B$17+F$7+'1. The Inputs'!$B$15*12,F$14*(1-'1. The Inputs'!$B$20)-F$11,0),0)))</f>
        <v>-0</v>
      </c>
      <c r="G46" s="19" t="n">
        <f aca="false">IF(A46&lt;='1. The Inputs'!$B$17,-(MIN(K46*G$10,G$12)-MIN(K45*G$10,G$12)),IF(A46&lt;='1. The Inputs'!$B$17+G$7,-(G$11*'1. The Inputs'!$B$18/12+'1. The Inputs'!$B$21),IF(A46&lt;='1. The Inputs'!$B$17+G$7+'1. The Inputs'!$B$15*12,('1. The Inputs'!$B$10*G$5*(1+G$9)^(CEILING((A46-'1. The Inputs'!$B$17-G$7)/12,1)-1)-G$11*'1. The Inputs'!$B$18)/12+IF(A46='1. The Inputs'!$B$17+G$7+'1. The Inputs'!$B$15*12,G$14*(1-'1. The Inputs'!$B$20)-G$11,0),0)))</f>
        <v>-0</v>
      </c>
      <c r="H46" s="19" t="n">
        <f aca="false">IF(A46&lt;='1. The Inputs'!$B$17,-(MIN(K46*H$10,H$12)-MIN(K45*H$10,H$12)),IF(A46&lt;='1. The Inputs'!$B$17+H$7,-(H$11*'1. The Inputs'!$B$18/12+'1. The Inputs'!$B$21),IF(A46&lt;='1. The Inputs'!$B$17+H$7+'1. The Inputs'!$B$15*12,('1. The Inputs'!$B$10*H$5*(1+H$9)^(CEILING((A46-'1. The Inputs'!$B$17-H$7)/12,1)-1)-H$11*'1. The Inputs'!$B$18)/12+IF(A46='1. The Inputs'!$B$17+H$7+'1. The Inputs'!$B$15*12,H$14*(1-'1. The Inputs'!$B$20)-H$11,0),0)))</f>
        <v>-0</v>
      </c>
      <c r="K46" s="20" t="n">
        <f aca="false">(1/(1+EXP(-'1. The Inputs'!$B$22*(A46/'1. The Inputs'!$B$17-0.5)))-(1/(1+EXP('1. The Inputs'!$B$22*0.5))))/((1/(1+EXP(-'1. The Inputs'!$B$22*0.5)))-(1/(1+EXP('1. The Inputs'!$B$22*0.5))))</f>
        <v>0.993654180140971</v>
      </c>
      <c r="L46" s="20" t="n">
        <f aca="false">K46-K45</f>
        <v>0.00510075967966894</v>
      </c>
    </row>
    <row r="47" customFormat="false" ht="15" hidden="false" customHeight="false" outlineLevel="0" collapsed="false">
      <c r="A47" s="18" t="n">
        <v>29</v>
      </c>
      <c r="B47" s="19" t="n">
        <f aca="false">IF(A47&lt;='1. The Inputs'!$B$17,-(MIN(K47*B$10,B$12)-MIN(K46*B$10,B$12)),IF(A47&lt;='1. The Inputs'!$B$17+B$7,-(B$11*'1. The Inputs'!$B$18/12+'1. The Inputs'!$B$21),IF(A47&lt;='1. The Inputs'!$B$17+B$7+'1. The Inputs'!$B$15*12,('1. The Inputs'!$B$10*B$5*(1+B$9)^(CEILING((A47-'1. The Inputs'!$B$17-B$7)/12,1)-1)-B$11*'1. The Inputs'!$B$18)/12+IF(A47='1. The Inputs'!$B$17+B$7+'1. The Inputs'!$B$15*12,B$14*(1-'1. The Inputs'!$B$20)-B$11,0),0)))</f>
        <v>-0</v>
      </c>
      <c r="C47" s="19" t="n">
        <f aca="false">IF(A47&lt;='1. The Inputs'!$B$17,-(MIN(K47*C$10,C$12)-MIN(K46*C$10,C$12)),IF(A47&lt;='1. The Inputs'!$B$17+C$7,-(C$11*'1. The Inputs'!$B$18/12+'1. The Inputs'!$B$21),IF(A47&lt;='1. The Inputs'!$B$17+C$7+'1. The Inputs'!$B$15*12,('1. The Inputs'!$B$10*C$5*(1+C$9)^(CEILING((A47-'1. The Inputs'!$B$17-C$7)/12,1)-1)-C$11*'1. The Inputs'!$B$18)/12+IF(A47='1. The Inputs'!$B$17+C$7+'1. The Inputs'!$B$15*12,C$14*(1-'1. The Inputs'!$B$20)-C$11,0),0)))</f>
        <v>-0</v>
      </c>
      <c r="D47" s="19" t="n">
        <f aca="false">IF(A47&lt;='1. The Inputs'!$B$17,-(MIN(K47*D$10,D$12)-MIN(K46*D$10,D$12)),IF(A47&lt;='1. The Inputs'!$B$17+D$7,-(D$11*'1. The Inputs'!$B$18/12+'1. The Inputs'!$B$21),IF(A47&lt;='1. The Inputs'!$B$17+D$7+'1. The Inputs'!$B$15*12,('1. The Inputs'!$B$10*D$5*(1+D$9)^(CEILING((A47-'1. The Inputs'!$B$17-D$7)/12,1)-1)-D$11*'1. The Inputs'!$B$18)/12+IF(A47='1. The Inputs'!$B$17+D$7+'1. The Inputs'!$B$15*12,D$14*(1-'1. The Inputs'!$B$20)-D$11,0),0)))</f>
        <v>-0</v>
      </c>
      <c r="E47" s="19" t="n">
        <f aca="false">IF(A47&lt;='1. The Inputs'!$B$17,-(MIN(K47*E$10,E$12)-MIN(K46*E$10,E$12)),IF(A47&lt;='1. The Inputs'!$B$17+E$7,-(E$11*'1. The Inputs'!$B$18/12+'1. The Inputs'!$B$21),IF(A47&lt;='1. The Inputs'!$B$17+E$7+'1. The Inputs'!$B$15*12,('1. The Inputs'!$B$10*E$5*(1+E$9)^(CEILING((A47-'1. The Inputs'!$B$17-E$7)/12,1)-1)-E$11*'1. The Inputs'!$B$18)/12+IF(A47='1. The Inputs'!$B$17+E$7+'1. The Inputs'!$B$15*12,E$14*(1-'1. The Inputs'!$B$20)-E$11,0),0)))</f>
        <v>-0</v>
      </c>
      <c r="F47" s="19" t="n">
        <f aca="false">IF(A47&lt;='1. The Inputs'!$B$17,-(MIN(K47*F$10,F$12)-MIN(K46*F$10,F$12)),IF(A47&lt;='1. The Inputs'!$B$17+F$7,-(F$11*'1. The Inputs'!$B$18/12+'1. The Inputs'!$B$21),IF(A47&lt;='1. The Inputs'!$B$17+F$7+'1. The Inputs'!$B$15*12,('1. The Inputs'!$B$10*F$5*(1+F$9)^(CEILING((A47-'1. The Inputs'!$B$17-F$7)/12,1)-1)-F$11*'1. The Inputs'!$B$18)/12+IF(A47='1. The Inputs'!$B$17+F$7+'1. The Inputs'!$B$15*12,F$14*(1-'1. The Inputs'!$B$20)-F$11,0),0)))</f>
        <v>-0</v>
      </c>
      <c r="G47" s="19" t="n">
        <f aca="false">IF(A47&lt;='1. The Inputs'!$B$17,-(MIN(K47*G$10,G$12)-MIN(K46*G$10,G$12)),IF(A47&lt;='1. The Inputs'!$B$17+G$7,-(G$11*'1. The Inputs'!$B$18/12+'1. The Inputs'!$B$21),IF(A47&lt;='1. The Inputs'!$B$17+G$7+'1. The Inputs'!$B$15*12,('1. The Inputs'!$B$10*G$5*(1+G$9)^(CEILING((A47-'1. The Inputs'!$B$17-G$7)/12,1)-1)-G$11*'1. The Inputs'!$B$18)/12+IF(A47='1. The Inputs'!$B$17+G$7+'1. The Inputs'!$B$15*12,G$14*(1-'1. The Inputs'!$B$20)-G$11,0),0)))</f>
        <v>-0</v>
      </c>
      <c r="H47" s="19" t="n">
        <f aca="false">IF(A47&lt;='1. The Inputs'!$B$17,-(MIN(K47*H$10,H$12)-MIN(K46*H$10,H$12)),IF(A47&lt;='1. The Inputs'!$B$17+H$7,-(H$11*'1. The Inputs'!$B$18/12+'1. The Inputs'!$B$21),IF(A47&lt;='1. The Inputs'!$B$17+H$7+'1. The Inputs'!$B$15*12,('1. The Inputs'!$B$10*H$5*(1+H$9)^(CEILING((A47-'1. The Inputs'!$B$17-H$7)/12,1)-1)-H$11*'1. The Inputs'!$B$18)/12+IF(A47='1. The Inputs'!$B$17+H$7+'1. The Inputs'!$B$15*12,H$14*(1-'1. The Inputs'!$B$20)-H$11,0),0)))</f>
        <v>-0</v>
      </c>
      <c r="K47" s="20" t="n">
        <f aca="false">(1/(1+EXP(-'1. The Inputs'!$B$22*(A47/'1. The Inputs'!$B$17-0.5)))-(1/(1+EXP('1. The Inputs'!$B$22*0.5))))/((1/(1+EXP(-'1. The Inputs'!$B$22*0.5)))-(1/(1+EXP('1. The Inputs'!$B$22*0.5))))</f>
        <v>0.997341303054601</v>
      </c>
      <c r="L47" s="20" t="n">
        <f aca="false">K47-K46</f>
        <v>0.00368712291363005</v>
      </c>
    </row>
    <row r="48" customFormat="false" ht="15" hidden="false" customHeight="false" outlineLevel="0" collapsed="false">
      <c r="A48" s="18" t="n">
        <v>30</v>
      </c>
      <c r="B48" s="19" t="n">
        <f aca="false">IF(A48&lt;='1. The Inputs'!$B$17,-(MIN(K48*B$10,B$12)-MIN(K47*B$10,B$12)),IF(A48&lt;='1. The Inputs'!$B$17+B$7,-(B$11*'1. The Inputs'!$B$18/12+'1. The Inputs'!$B$21),IF(A48&lt;='1. The Inputs'!$B$17+B$7+'1. The Inputs'!$B$15*12,('1. The Inputs'!$B$10*B$5*(1+B$9)^(CEILING((A48-'1. The Inputs'!$B$17-B$7)/12,1)-1)-B$11*'1. The Inputs'!$B$18)/12+IF(A48='1. The Inputs'!$B$17+B$7+'1. The Inputs'!$B$15*12,B$14*(1-'1. The Inputs'!$B$20)-B$11,0),0)))</f>
        <v>-0</v>
      </c>
      <c r="C48" s="19" t="n">
        <f aca="false">IF(A48&lt;='1. The Inputs'!$B$17,-(MIN(K48*C$10,C$12)-MIN(K47*C$10,C$12)),IF(A48&lt;='1. The Inputs'!$B$17+C$7,-(C$11*'1. The Inputs'!$B$18/12+'1. The Inputs'!$B$21),IF(A48&lt;='1. The Inputs'!$B$17+C$7+'1. The Inputs'!$B$15*12,('1. The Inputs'!$B$10*C$5*(1+C$9)^(CEILING((A48-'1. The Inputs'!$B$17-C$7)/12,1)-1)-C$11*'1. The Inputs'!$B$18)/12+IF(A48='1. The Inputs'!$B$17+C$7+'1. The Inputs'!$B$15*12,C$14*(1-'1. The Inputs'!$B$20)-C$11,0),0)))</f>
        <v>-0</v>
      </c>
      <c r="D48" s="19" t="n">
        <f aca="false">IF(A48&lt;='1. The Inputs'!$B$17,-(MIN(K48*D$10,D$12)-MIN(K47*D$10,D$12)),IF(A48&lt;='1. The Inputs'!$B$17+D$7,-(D$11*'1. The Inputs'!$B$18/12+'1. The Inputs'!$B$21),IF(A48&lt;='1. The Inputs'!$B$17+D$7+'1. The Inputs'!$B$15*12,('1. The Inputs'!$B$10*D$5*(1+D$9)^(CEILING((A48-'1. The Inputs'!$B$17-D$7)/12,1)-1)-D$11*'1. The Inputs'!$B$18)/12+IF(A48='1. The Inputs'!$B$17+D$7+'1. The Inputs'!$B$15*12,D$14*(1-'1. The Inputs'!$B$20)-D$11,0),0)))</f>
        <v>-0</v>
      </c>
      <c r="E48" s="19" t="n">
        <f aca="false">IF(A48&lt;='1. The Inputs'!$B$17,-(MIN(K48*E$10,E$12)-MIN(K47*E$10,E$12)),IF(A48&lt;='1. The Inputs'!$B$17+E$7,-(E$11*'1. The Inputs'!$B$18/12+'1. The Inputs'!$B$21),IF(A48&lt;='1. The Inputs'!$B$17+E$7+'1. The Inputs'!$B$15*12,('1. The Inputs'!$B$10*E$5*(1+E$9)^(CEILING((A48-'1. The Inputs'!$B$17-E$7)/12,1)-1)-E$11*'1. The Inputs'!$B$18)/12+IF(A48='1. The Inputs'!$B$17+E$7+'1. The Inputs'!$B$15*12,E$14*(1-'1. The Inputs'!$B$20)-E$11,0),0)))</f>
        <v>-0</v>
      </c>
      <c r="F48" s="19" t="n">
        <f aca="false">IF(A48&lt;='1. The Inputs'!$B$17,-(MIN(K48*F$10,F$12)-MIN(K47*F$10,F$12)),IF(A48&lt;='1. The Inputs'!$B$17+F$7,-(F$11*'1. The Inputs'!$B$18/12+'1. The Inputs'!$B$21),IF(A48&lt;='1. The Inputs'!$B$17+F$7+'1. The Inputs'!$B$15*12,('1. The Inputs'!$B$10*F$5*(1+F$9)^(CEILING((A48-'1. The Inputs'!$B$17-F$7)/12,1)-1)-F$11*'1. The Inputs'!$B$18)/12+IF(A48='1. The Inputs'!$B$17+F$7+'1. The Inputs'!$B$15*12,F$14*(1-'1. The Inputs'!$B$20)-F$11,0),0)))</f>
        <v>-0</v>
      </c>
      <c r="G48" s="19" t="n">
        <f aca="false">IF(A48&lt;='1. The Inputs'!$B$17,-(MIN(K48*G$10,G$12)-MIN(K47*G$10,G$12)),IF(A48&lt;='1. The Inputs'!$B$17+G$7,-(G$11*'1. The Inputs'!$B$18/12+'1. The Inputs'!$B$21),IF(A48&lt;='1. The Inputs'!$B$17+G$7+'1. The Inputs'!$B$15*12,('1. The Inputs'!$B$10*G$5*(1+G$9)^(CEILING((A48-'1. The Inputs'!$B$17-G$7)/12,1)-1)-G$11*'1. The Inputs'!$B$18)/12+IF(A48='1. The Inputs'!$B$17+G$7+'1. The Inputs'!$B$15*12,G$14*(1-'1. The Inputs'!$B$20)-G$11,0),0)))</f>
        <v>-0</v>
      </c>
      <c r="H48" s="19" t="n">
        <f aca="false">IF(A48&lt;='1. The Inputs'!$B$17,-(MIN(K48*H$10,H$12)-MIN(K47*H$10,H$12)),IF(A48&lt;='1. The Inputs'!$B$17+H$7,-(H$11*'1. The Inputs'!$B$18/12+'1. The Inputs'!$B$21),IF(A48&lt;='1. The Inputs'!$B$17+H$7+'1. The Inputs'!$B$15*12,('1. The Inputs'!$B$10*H$5*(1+H$9)^(CEILING((A48-'1. The Inputs'!$B$17-H$7)/12,1)-1)-H$11*'1. The Inputs'!$B$18)/12+IF(A48='1. The Inputs'!$B$17+H$7+'1. The Inputs'!$B$15*12,H$14*(1-'1. The Inputs'!$B$20)-H$11,0),0)))</f>
        <v>-0</v>
      </c>
      <c r="K48" s="20" t="n">
        <f aca="false">(1/(1+EXP(-'1. The Inputs'!$B$22*(A48/'1. The Inputs'!$B$17-0.5)))-(1/(1+EXP('1. The Inputs'!$B$22*0.5))))/((1/(1+EXP(-'1. The Inputs'!$B$22*0.5)))-(1/(1+EXP('1. The Inputs'!$B$22*0.5))))</f>
        <v>1</v>
      </c>
      <c r="L48" s="20" t="n">
        <f aca="false">K48-K47</f>
        <v>0.00265869694539878</v>
      </c>
    </row>
    <row r="49" customFormat="false" ht="15" hidden="false" customHeight="false" outlineLevel="0" collapsed="false">
      <c r="A49" s="18" t="n">
        <v>31</v>
      </c>
      <c r="B49" s="19" t="n">
        <f aca="false">IF(A49&lt;='1. The Inputs'!$B$17,-(MIN(K49*B$10,B$12)-MIN(K48*B$10,B$12)),IF(A49&lt;='1. The Inputs'!$B$17+B$7,-(B$11*'1. The Inputs'!$B$18/12+'1. The Inputs'!$B$21),IF(A49&lt;='1. The Inputs'!$B$17+B$7+'1. The Inputs'!$B$15*12,('1. The Inputs'!$B$10*B$5*(1+B$9)^(CEILING((A49-'1. The Inputs'!$B$17-B$7)/12,1)-1)-B$11*'1. The Inputs'!$B$18)/12+IF(A49='1. The Inputs'!$B$17+B$7+'1. The Inputs'!$B$15*12,B$14*(1-'1. The Inputs'!$B$20)-B$11,0),0)))</f>
        <v>11679666.6666667</v>
      </c>
      <c r="C49" s="19" t="n">
        <f aca="false">IF(A49&lt;='1. The Inputs'!$B$17,-(MIN(K49*C$10,C$12)-MIN(K48*C$10,C$12)),IF(A49&lt;='1. The Inputs'!$B$17+C$7,-(C$11*'1. The Inputs'!$B$18/12+'1. The Inputs'!$B$21),IF(A49&lt;='1. The Inputs'!$B$17+C$7+'1. The Inputs'!$B$15*12,('1. The Inputs'!$B$10*C$5*(1+C$9)^(CEILING((A49-'1. The Inputs'!$B$17-C$7)/12,1)-1)-C$11*'1. The Inputs'!$B$18)/12+IF(A49='1. The Inputs'!$B$17+C$7+'1. The Inputs'!$B$15*12,C$14*(1-'1. The Inputs'!$B$20)-C$11,0),0)))</f>
        <v>10246333.3333333</v>
      </c>
      <c r="D49" s="19" t="n">
        <f aca="false">IF(A49&lt;='1. The Inputs'!$B$17,-(MIN(K49*D$10,D$12)-MIN(K48*D$10,D$12)),IF(A49&lt;='1. The Inputs'!$B$17+D$7,-(D$11*'1. The Inputs'!$B$18/12+'1. The Inputs'!$B$21),IF(A49&lt;='1. The Inputs'!$B$17+D$7+'1. The Inputs'!$B$15*12,('1. The Inputs'!$B$10*D$5*(1+D$9)^(CEILING((A49-'1. The Inputs'!$B$17-D$7)/12,1)-1)-D$11*'1. The Inputs'!$B$18)/12+IF(A49='1. The Inputs'!$B$17+D$7+'1. The Inputs'!$B$15*12,D$14*(1-'1. The Inputs'!$B$20)-D$11,0),0)))</f>
        <v>-7903667</v>
      </c>
      <c r="E49" s="19" t="n">
        <f aca="false">IF(A49&lt;='1. The Inputs'!$B$17,-(MIN(K49*E$10,E$12)-MIN(K48*E$10,E$12)),IF(A49&lt;='1. The Inputs'!$B$17+E$7,-(E$11*'1. The Inputs'!$B$18/12+'1. The Inputs'!$B$21),IF(A49&lt;='1. The Inputs'!$B$17+E$7+'1. The Inputs'!$B$15*12,('1. The Inputs'!$B$10*E$5*(1+E$9)^(CEILING((A49-'1. The Inputs'!$B$17-E$7)/12,1)-1)-E$11*'1. The Inputs'!$B$18)/12+IF(A49='1. The Inputs'!$B$17+E$7+'1. The Inputs'!$B$15*12,E$14*(1-'1. The Inputs'!$B$20)-E$11,0),0)))</f>
        <v>-8215517</v>
      </c>
      <c r="F49" s="19" t="n">
        <f aca="false">IF(A49&lt;='1. The Inputs'!$B$17,-(MIN(K49*F$10,F$12)-MIN(K48*F$10,F$12)),IF(A49&lt;='1. The Inputs'!$B$17+F$7,-(F$11*'1. The Inputs'!$B$18/12+'1. The Inputs'!$B$21),IF(A49&lt;='1. The Inputs'!$B$17+F$7+'1. The Inputs'!$B$15*12,('1. The Inputs'!$B$10*F$5*(1+F$9)^(CEILING((A49-'1. The Inputs'!$B$17-F$7)/12,1)-1)-F$11*'1. The Inputs'!$B$18)/12+IF(A49='1. The Inputs'!$B$17+F$7+'1. The Inputs'!$B$15*12,F$14*(1-'1. The Inputs'!$B$20)-F$11,0),0)))</f>
        <v>11679666.6666667</v>
      </c>
      <c r="G49" s="19" t="n">
        <f aca="false">IF(A49&lt;='1. The Inputs'!$B$17,-(MIN(K49*G$10,G$12)-MIN(K48*G$10,G$12)),IF(A49&lt;='1. The Inputs'!$B$17+G$7,-(G$11*'1. The Inputs'!$B$18/12+'1. The Inputs'!$B$21),IF(A49&lt;='1. The Inputs'!$B$17+G$7+'1. The Inputs'!$B$15*12,('1. The Inputs'!$B$10*G$5*(1+G$9)^(CEILING((A49-'1. The Inputs'!$B$17-G$7)/12,1)-1)-G$11*'1. The Inputs'!$B$18)/12+IF(A49='1. The Inputs'!$B$17+G$7+'1. The Inputs'!$B$15*12,G$14*(1-'1. The Inputs'!$B$20)-G$11,0),0)))</f>
        <v>11367816.6666667</v>
      </c>
      <c r="H49" s="19" t="n">
        <f aca="false">IF(A49&lt;='1. The Inputs'!$B$17,-(MIN(K49*H$10,H$12)-MIN(K48*H$10,H$12)),IF(A49&lt;='1. The Inputs'!$B$17+H$7,-(H$11*'1. The Inputs'!$B$18/12+'1. The Inputs'!$B$21),IF(A49&lt;='1. The Inputs'!$B$17+H$7+'1. The Inputs'!$B$15*12,('1. The Inputs'!$B$10*H$5*(1+H$9)^(CEILING((A49-'1. The Inputs'!$B$17-H$7)/12,1)-1)-H$11*'1. The Inputs'!$B$18)/12+IF(A49='1. The Inputs'!$B$17+H$7+'1. The Inputs'!$B$15*12,H$14*(1-'1. The Inputs'!$B$20)-H$11,0),0)))</f>
        <v>11679666.6666667</v>
      </c>
      <c r="K49" s="20" t="n">
        <v>1</v>
      </c>
      <c r="L49" s="20" t="n">
        <f aca="false">K49-K48</f>
        <v>0</v>
      </c>
    </row>
    <row r="50" customFormat="false" ht="15" hidden="false" customHeight="false" outlineLevel="0" collapsed="false">
      <c r="A50" s="18" t="n">
        <v>32</v>
      </c>
      <c r="B50" s="19" t="n">
        <f aca="false">IF(A50&lt;='1. The Inputs'!$B$17,-(MIN(K50*B$10,B$12)-MIN(K49*B$10,B$12)),IF(A50&lt;='1. The Inputs'!$B$17+B$7,-(B$11*'1. The Inputs'!$B$18/12+'1. The Inputs'!$B$21),IF(A50&lt;='1. The Inputs'!$B$17+B$7+'1. The Inputs'!$B$15*12,('1. The Inputs'!$B$10*B$5*(1+B$9)^(CEILING((A50-'1. The Inputs'!$B$17-B$7)/12,1)-1)-B$11*'1. The Inputs'!$B$18)/12+IF(A50='1. The Inputs'!$B$17+B$7+'1. The Inputs'!$B$15*12,B$14*(1-'1. The Inputs'!$B$20)-B$11,0),0)))</f>
        <v>11679666.6666667</v>
      </c>
      <c r="C50" s="19" t="n">
        <f aca="false">IF(A50&lt;='1. The Inputs'!$B$17,-(MIN(K50*C$10,C$12)-MIN(K49*C$10,C$12)),IF(A50&lt;='1. The Inputs'!$B$17+C$7,-(C$11*'1. The Inputs'!$B$18/12+'1. The Inputs'!$B$21),IF(A50&lt;='1. The Inputs'!$B$17+C$7+'1. The Inputs'!$B$15*12,('1. The Inputs'!$B$10*C$5*(1+C$9)^(CEILING((A50-'1. The Inputs'!$B$17-C$7)/12,1)-1)-C$11*'1. The Inputs'!$B$18)/12+IF(A50='1. The Inputs'!$B$17+C$7+'1. The Inputs'!$B$15*12,C$14*(1-'1. The Inputs'!$B$20)-C$11,0),0)))</f>
        <v>10246333.3333333</v>
      </c>
      <c r="D50" s="19" t="n">
        <f aca="false">IF(A50&lt;='1. The Inputs'!$B$17,-(MIN(K50*D$10,D$12)-MIN(K49*D$10,D$12)),IF(A50&lt;='1. The Inputs'!$B$17+D$7,-(D$11*'1. The Inputs'!$B$18/12+'1. The Inputs'!$B$21),IF(A50&lt;='1. The Inputs'!$B$17+D$7+'1. The Inputs'!$B$15*12,('1. The Inputs'!$B$10*D$5*(1+D$9)^(CEILING((A50-'1. The Inputs'!$B$17-D$7)/12,1)-1)-D$11*'1. The Inputs'!$B$18)/12+IF(A50='1. The Inputs'!$B$17+D$7+'1. The Inputs'!$B$15*12,D$14*(1-'1. The Inputs'!$B$20)-D$11,0),0)))</f>
        <v>-7903667</v>
      </c>
      <c r="E50" s="19" t="n">
        <f aca="false">IF(A50&lt;='1. The Inputs'!$B$17,-(MIN(K50*E$10,E$12)-MIN(K49*E$10,E$12)),IF(A50&lt;='1. The Inputs'!$B$17+E$7,-(E$11*'1. The Inputs'!$B$18/12+'1. The Inputs'!$B$21),IF(A50&lt;='1. The Inputs'!$B$17+E$7+'1. The Inputs'!$B$15*12,('1. The Inputs'!$B$10*E$5*(1+E$9)^(CEILING((A50-'1. The Inputs'!$B$17-E$7)/12,1)-1)-E$11*'1. The Inputs'!$B$18)/12+IF(A50='1. The Inputs'!$B$17+E$7+'1. The Inputs'!$B$15*12,E$14*(1-'1. The Inputs'!$B$20)-E$11,0),0)))</f>
        <v>-8215517</v>
      </c>
      <c r="F50" s="19" t="n">
        <f aca="false">IF(A50&lt;='1. The Inputs'!$B$17,-(MIN(K50*F$10,F$12)-MIN(K49*F$10,F$12)),IF(A50&lt;='1. The Inputs'!$B$17+F$7,-(F$11*'1. The Inputs'!$B$18/12+'1. The Inputs'!$B$21),IF(A50&lt;='1. The Inputs'!$B$17+F$7+'1. The Inputs'!$B$15*12,('1. The Inputs'!$B$10*F$5*(1+F$9)^(CEILING((A50-'1. The Inputs'!$B$17-F$7)/12,1)-1)-F$11*'1. The Inputs'!$B$18)/12+IF(A50='1. The Inputs'!$B$17+F$7+'1. The Inputs'!$B$15*12,F$14*(1-'1. The Inputs'!$B$20)-F$11,0),0)))</f>
        <v>11679666.6666667</v>
      </c>
      <c r="G50" s="19" t="n">
        <f aca="false">IF(A50&lt;='1. The Inputs'!$B$17,-(MIN(K50*G$10,G$12)-MIN(K49*G$10,G$12)),IF(A50&lt;='1. The Inputs'!$B$17+G$7,-(G$11*'1. The Inputs'!$B$18/12+'1. The Inputs'!$B$21),IF(A50&lt;='1. The Inputs'!$B$17+G$7+'1. The Inputs'!$B$15*12,('1. The Inputs'!$B$10*G$5*(1+G$9)^(CEILING((A50-'1. The Inputs'!$B$17-G$7)/12,1)-1)-G$11*'1. The Inputs'!$B$18)/12+IF(A50='1. The Inputs'!$B$17+G$7+'1. The Inputs'!$B$15*12,G$14*(1-'1. The Inputs'!$B$20)-G$11,0),0)))</f>
        <v>11367816.6666667</v>
      </c>
      <c r="H50" s="19" t="n">
        <f aca="false">IF(A50&lt;='1. The Inputs'!$B$17,-(MIN(K50*H$10,H$12)-MIN(K49*H$10,H$12)),IF(A50&lt;='1. The Inputs'!$B$17+H$7,-(H$11*'1. The Inputs'!$B$18/12+'1. The Inputs'!$B$21),IF(A50&lt;='1. The Inputs'!$B$17+H$7+'1. The Inputs'!$B$15*12,('1. The Inputs'!$B$10*H$5*(1+H$9)^(CEILING((A50-'1. The Inputs'!$B$17-H$7)/12,1)-1)-H$11*'1. The Inputs'!$B$18)/12+IF(A50='1. The Inputs'!$B$17+H$7+'1. The Inputs'!$B$15*12,H$14*(1-'1. The Inputs'!$B$20)-H$11,0),0)))</f>
        <v>11679666.6666667</v>
      </c>
      <c r="K50" s="20" t="n">
        <v>1</v>
      </c>
      <c r="L50" s="20" t="n">
        <f aca="false">K50-K49</f>
        <v>0</v>
      </c>
    </row>
    <row r="51" customFormat="false" ht="15" hidden="false" customHeight="false" outlineLevel="0" collapsed="false">
      <c r="A51" s="18" t="n">
        <v>33</v>
      </c>
      <c r="B51" s="19" t="n">
        <f aca="false">IF(A51&lt;='1. The Inputs'!$B$17,-(MIN(K51*B$10,B$12)-MIN(K50*B$10,B$12)),IF(A51&lt;='1. The Inputs'!$B$17+B$7,-(B$11*'1. The Inputs'!$B$18/12+'1. The Inputs'!$B$21),IF(A51&lt;='1. The Inputs'!$B$17+B$7+'1. The Inputs'!$B$15*12,('1. The Inputs'!$B$10*B$5*(1+B$9)^(CEILING((A51-'1. The Inputs'!$B$17-B$7)/12,1)-1)-B$11*'1. The Inputs'!$B$18)/12+IF(A51='1. The Inputs'!$B$17+B$7+'1. The Inputs'!$B$15*12,B$14*(1-'1. The Inputs'!$B$20)-B$11,0),0)))</f>
        <v>11679666.6666667</v>
      </c>
      <c r="C51" s="19" t="n">
        <f aca="false">IF(A51&lt;='1. The Inputs'!$B$17,-(MIN(K51*C$10,C$12)-MIN(K50*C$10,C$12)),IF(A51&lt;='1. The Inputs'!$B$17+C$7,-(C$11*'1. The Inputs'!$B$18/12+'1. The Inputs'!$B$21),IF(A51&lt;='1. The Inputs'!$B$17+C$7+'1. The Inputs'!$B$15*12,('1. The Inputs'!$B$10*C$5*(1+C$9)^(CEILING((A51-'1. The Inputs'!$B$17-C$7)/12,1)-1)-C$11*'1. The Inputs'!$B$18)/12+IF(A51='1. The Inputs'!$B$17+C$7+'1. The Inputs'!$B$15*12,C$14*(1-'1. The Inputs'!$B$20)-C$11,0),0)))</f>
        <v>10246333.3333333</v>
      </c>
      <c r="D51" s="19" t="n">
        <f aca="false">IF(A51&lt;='1. The Inputs'!$B$17,-(MIN(K51*D$10,D$12)-MIN(K50*D$10,D$12)),IF(A51&lt;='1. The Inputs'!$B$17+D$7,-(D$11*'1. The Inputs'!$B$18/12+'1. The Inputs'!$B$21),IF(A51&lt;='1. The Inputs'!$B$17+D$7+'1. The Inputs'!$B$15*12,('1. The Inputs'!$B$10*D$5*(1+D$9)^(CEILING((A51-'1. The Inputs'!$B$17-D$7)/12,1)-1)-D$11*'1. The Inputs'!$B$18)/12+IF(A51='1. The Inputs'!$B$17+D$7+'1. The Inputs'!$B$15*12,D$14*(1-'1. The Inputs'!$B$20)-D$11,0),0)))</f>
        <v>-7903667</v>
      </c>
      <c r="E51" s="19" t="n">
        <f aca="false">IF(A51&lt;='1. The Inputs'!$B$17,-(MIN(K51*E$10,E$12)-MIN(K50*E$10,E$12)),IF(A51&lt;='1. The Inputs'!$B$17+E$7,-(E$11*'1. The Inputs'!$B$18/12+'1. The Inputs'!$B$21),IF(A51&lt;='1. The Inputs'!$B$17+E$7+'1. The Inputs'!$B$15*12,('1. The Inputs'!$B$10*E$5*(1+E$9)^(CEILING((A51-'1. The Inputs'!$B$17-E$7)/12,1)-1)-E$11*'1. The Inputs'!$B$18)/12+IF(A51='1. The Inputs'!$B$17+E$7+'1. The Inputs'!$B$15*12,E$14*(1-'1. The Inputs'!$B$20)-E$11,0),0)))</f>
        <v>-8215517</v>
      </c>
      <c r="F51" s="19" t="n">
        <f aca="false">IF(A51&lt;='1. The Inputs'!$B$17,-(MIN(K51*F$10,F$12)-MIN(K50*F$10,F$12)),IF(A51&lt;='1. The Inputs'!$B$17+F$7,-(F$11*'1. The Inputs'!$B$18/12+'1. The Inputs'!$B$21),IF(A51&lt;='1. The Inputs'!$B$17+F$7+'1. The Inputs'!$B$15*12,('1. The Inputs'!$B$10*F$5*(1+F$9)^(CEILING((A51-'1. The Inputs'!$B$17-F$7)/12,1)-1)-F$11*'1. The Inputs'!$B$18)/12+IF(A51='1. The Inputs'!$B$17+F$7+'1. The Inputs'!$B$15*12,F$14*(1-'1. The Inputs'!$B$20)-F$11,0),0)))</f>
        <v>11679666.6666667</v>
      </c>
      <c r="G51" s="19" t="n">
        <f aca="false">IF(A51&lt;='1. The Inputs'!$B$17,-(MIN(K51*G$10,G$12)-MIN(K50*G$10,G$12)),IF(A51&lt;='1. The Inputs'!$B$17+G$7,-(G$11*'1. The Inputs'!$B$18/12+'1. The Inputs'!$B$21),IF(A51&lt;='1. The Inputs'!$B$17+G$7+'1. The Inputs'!$B$15*12,('1. The Inputs'!$B$10*G$5*(1+G$9)^(CEILING((A51-'1. The Inputs'!$B$17-G$7)/12,1)-1)-G$11*'1. The Inputs'!$B$18)/12+IF(A51='1. The Inputs'!$B$17+G$7+'1. The Inputs'!$B$15*12,G$14*(1-'1. The Inputs'!$B$20)-G$11,0),0)))</f>
        <v>11367816.6666667</v>
      </c>
      <c r="H51" s="19" t="n">
        <f aca="false">IF(A51&lt;='1. The Inputs'!$B$17,-(MIN(K51*H$10,H$12)-MIN(K50*H$10,H$12)),IF(A51&lt;='1. The Inputs'!$B$17+H$7,-(H$11*'1. The Inputs'!$B$18/12+'1. The Inputs'!$B$21),IF(A51&lt;='1. The Inputs'!$B$17+H$7+'1. The Inputs'!$B$15*12,('1. The Inputs'!$B$10*H$5*(1+H$9)^(CEILING((A51-'1. The Inputs'!$B$17-H$7)/12,1)-1)-H$11*'1. The Inputs'!$B$18)/12+IF(A51='1. The Inputs'!$B$17+H$7+'1. The Inputs'!$B$15*12,H$14*(1-'1. The Inputs'!$B$20)-H$11,0),0)))</f>
        <v>11679666.6666667</v>
      </c>
      <c r="K51" s="20" t="n">
        <v>1</v>
      </c>
      <c r="L51" s="20" t="n">
        <f aca="false">K51-K50</f>
        <v>0</v>
      </c>
    </row>
    <row r="52" customFormat="false" ht="15" hidden="false" customHeight="false" outlineLevel="0" collapsed="false">
      <c r="A52" s="18" t="n">
        <v>34</v>
      </c>
      <c r="B52" s="19" t="n">
        <f aca="false">IF(A52&lt;='1. The Inputs'!$B$17,-(MIN(K52*B$10,B$12)-MIN(K51*B$10,B$12)),IF(A52&lt;='1. The Inputs'!$B$17+B$7,-(B$11*'1. The Inputs'!$B$18/12+'1. The Inputs'!$B$21),IF(A52&lt;='1. The Inputs'!$B$17+B$7+'1. The Inputs'!$B$15*12,('1. The Inputs'!$B$10*B$5*(1+B$9)^(CEILING((A52-'1. The Inputs'!$B$17-B$7)/12,1)-1)-B$11*'1. The Inputs'!$B$18)/12+IF(A52='1. The Inputs'!$B$17+B$7+'1. The Inputs'!$B$15*12,B$14*(1-'1. The Inputs'!$B$20)-B$11,0),0)))</f>
        <v>11679666.6666667</v>
      </c>
      <c r="C52" s="19" t="n">
        <f aca="false">IF(A52&lt;='1. The Inputs'!$B$17,-(MIN(K52*C$10,C$12)-MIN(K51*C$10,C$12)),IF(A52&lt;='1. The Inputs'!$B$17+C$7,-(C$11*'1. The Inputs'!$B$18/12+'1. The Inputs'!$B$21),IF(A52&lt;='1. The Inputs'!$B$17+C$7+'1. The Inputs'!$B$15*12,('1. The Inputs'!$B$10*C$5*(1+C$9)^(CEILING((A52-'1. The Inputs'!$B$17-C$7)/12,1)-1)-C$11*'1. The Inputs'!$B$18)/12+IF(A52='1. The Inputs'!$B$17+C$7+'1. The Inputs'!$B$15*12,C$14*(1-'1. The Inputs'!$B$20)-C$11,0),0)))</f>
        <v>10246333.3333333</v>
      </c>
      <c r="D52" s="19" t="n">
        <f aca="false">IF(A52&lt;='1. The Inputs'!$B$17,-(MIN(K52*D$10,D$12)-MIN(K51*D$10,D$12)),IF(A52&lt;='1. The Inputs'!$B$17+D$7,-(D$11*'1. The Inputs'!$B$18/12+'1. The Inputs'!$B$21),IF(A52&lt;='1. The Inputs'!$B$17+D$7+'1. The Inputs'!$B$15*12,('1. The Inputs'!$B$10*D$5*(1+D$9)^(CEILING((A52-'1. The Inputs'!$B$17-D$7)/12,1)-1)-D$11*'1. The Inputs'!$B$18)/12+IF(A52='1. The Inputs'!$B$17+D$7+'1. The Inputs'!$B$15*12,D$14*(1-'1. The Inputs'!$B$20)-D$11,0),0)))</f>
        <v>-7903667</v>
      </c>
      <c r="E52" s="19" t="n">
        <f aca="false">IF(A52&lt;='1. The Inputs'!$B$17,-(MIN(K52*E$10,E$12)-MIN(K51*E$10,E$12)),IF(A52&lt;='1. The Inputs'!$B$17+E$7,-(E$11*'1. The Inputs'!$B$18/12+'1. The Inputs'!$B$21),IF(A52&lt;='1. The Inputs'!$B$17+E$7+'1. The Inputs'!$B$15*12,('1. The Inputs'!$B$10*E$5*(1+E$9)^(CEILING((A52-'1. The Inputs'!$B$17-E$7)/12,1)-1)-E$11*'1. The Inputs'!$B$18)/12+IF(A52='1. The Inputs'!$B$17+E$7+'1. The Inputs'!$B$15*12,E$14*(1-'1. The Inputs'!$B$20)-E$11,0),0)))</f>
        <v>-8215517</v>
      </c>
      <c r="F52" s="19" t="n">
        <f aca="false">IF(A52&lt;='1. The Inputs'!$B$17,-(MIN(K52*F$10,F$12)-MIN(K51*F$10,F$12)),IF(A52&lt;='1. The Inputs'!$B$17+F$7,-(F$11*'1. The Inputs'!$B$18/12+'1. The Inputs'!$B$21),IF(A52&lt;='1. The Inputs'!$B$17+F$7+'1. The Inputs'!$B$15*12,('1. The Inputs'!$B$10*F$5*(1+F$9)^(CEILING((A52-'1. The Inputs'!$B$17-F$7)/12,1)-1)-F$11*'1. The Inputs'!$B$18)/12+IF(A52='1. The Inputs'!$B$17+F$7+'1. The Inputs'!$B$15*12,F$14*(1-'1. The Inputs'!$B$20)-F$11,0),0)))</f>
        <v>11679666.6666667</v>
      </c>
      <c r="G52" s="19" t="n">
        <f aca="false">IF(A52&lt;='1. The Inputs'!$B$17,-(MIN(K52*G$10,G$12)-MIN(K51*G$10,G$12)),IF(A52&lt;='1. The Inputs'!$B$17+G$7,-(G$11*'1. The Inputs'!$B$18/12+'1. The Inputs'!$B$21),IF(A52&lt;='1. The Inputs'!$B$17+G$7+'1. The Inputs'!$B$15*12,('1. The Inputs'!$B$10*G$5*(1+G$9)^(CEILING((A52-'1. The Inputs'!$B$17-G$7)/12,1)-1)-G$11*'1. The Inputs'!$B$18)/12+IF(A52='1. The Inputs'!$B$17+G$7+'1. The Inputs'!$B$15*12,G$14*(1-'1. The Inputs'!$B$20)-G$11,0),0)))</f>
        <v>11367816.6666667</v>
      </c>
      <c r="H52" s="19" t="n">
        <f aca="false">IF(A52&lt;='1. The Inputs'!$B$17,-(MIN(K52*H$10,H$12)-MIN(K51*H$10,H$12)),IF(A52&lt;='1. The Inputs'!$B$17+H$7,-(H$11*'1. The Inputs'!$B$18/12+'1. The Inputs'!$B$21),IF(A52&lt;='1. The Inputs'!$B$17+H$7+'1. The Inputs'!$B$15*12,('1. The Inputs'!$B$10*H$5*(1+H$9)^(CEILING((A52-'1. The Inputs'!$B$17-H$7)/12,1)-1)-H$11*'1. The Inputs'!$B$18)/12+IF(A52='1. The Inputs'!$B$17+H$7+'1. The Inputs'!$B$15*12,H$14*(1-'1. The Inputs'!$B$20)-H$11,0),0)))</f>
        <v>11679666.6666667</v>
      </c>
      <c r="K52" s="20" t="n">
        <v>1</v>
      </c>
      <c r="L52" s="20" t="n">
        <f aca="false">K52-K51</f>
        <v>0</v>
      </c>
    </row>
    <row r="53" customFormat="false" ht="15" hidden="false" customHeight="false" outlineLevel="0" collapsed="false">
      <c r="A53" s="18" t="n">
        <v>35</v>
      </c>
      <c r="B53" s="19" t="n">
        <f aca="false">IF(A53&lt;='1. The Inputs'!$B$17,-(MIN(K53*B$10,B$12)-MIN(K52*B$10,B$12)),IF(A53&lt;='1. The Inputs'!$B$17+B$7,-(B$11*'1. The Inputs'!$B$18/12+'1. The Inputs'!$B$21),IF(A53&lt;='1. The Inputs'!$B$17+B$7+'1. The Inputs'!$B$15*12,('1. The Inputs'!$B$10*B$5*(1+B$9)^(CEILING((A53-'1. The Inputs'!$B$17-B$7)/12,1)-1)-B$11*'1. The Inputs'!$B$18)/12+IF(A53='1. The Inputs'!$B$17+B$7+'1. The Inputs'!$B$15*12,B$14*(1-'1. The Inputs'!$B$20)-B$11,0),0)))</f>
        <v>11679666.6666667</v>
      </c>
      <c r="C53" s="19" t="n">
        <f aca="false">IF(A53&lt;='1. The Inputs'!$B$17,-(MIN(K53*C$10,C$12)-MIN(K52*C$10,C$12)),IF(A53&lt;='1. The Inputs'!$B$17+C$7,-(C$11*'1. The Inputs'!$B$18/12+'1. The Inputs'!$B$21),IF(A53&lt;='1. The Inputs'!$B$17+C$7+'1. The Inputs'!$B$15*12,('1. The Inputs'!$B$10*C$5*(1+C$9)^(CEILING((A53-'1. The Inputs'!$B$17-C$7)/12,1)-1)-C$11*'1. The Inputs'!$B$18)/12+IF(A53='1. The Inputs'!$B$17+C$7+'1. The Inputs'!$B$15*12,C$14*(1-'1. The Inputs'!$B$20)-C$11,0),0)))</f>
        <v>10246333.3333333</v>
      </c>
      <c r="D53" s="19" t="n">
        <f aca="false">IF(A53&lt;='1. The Inputs'!$B$17,-(MIN(K53*D$10,D$12)-MIN(K52*D$10,D$12)),IF(A53&lt;='1. The Inputs'!$B$17+D$7,-(D$11*'1. The Inputs'!$B$18/12+'1. The Inputs'!$B$21),IF(A53&lt;='1. The Inputs'!$B$17+D$7+'1. The Inputs'!$B$15*12,('1. The Inputs'!$B$10*D$5*(1+D$9)^(CEILING((A53-'1. The Inputs'!$B$17-D$7)/12,1)-1)-D$11*'1. The Inputs'!$B$18)/12+IF(A53='1. The Inputs'!$B$17+D$7+'1. The Inputs'!$B$15*12,D$14*(1-'1. The Inputs'!$B$20)-D$11,0),0)))</f>
        <v>-7903667</v>
      </c>
      <c r="E53" s="19" t="n">
        <f aca="false">IF(A53&lt;='1. The Inputs'!$B$17,-(MIN(K53*E$10,E$12)-MIN(K52*E$10,E$12)),IF(A53&lt;='1. The Inputs'!$B$17+E$7,-(E$11*'1. The Inputs'!$B$18/12+'1. The Inputs'!$B$21),IF(A53&lt;='1. The Inputs'!$B$17+E$7+'1. The Inputs'!$B$15*12,('1. The Inputs'!$B$10*E$5*(1+E$9)^(CEILING((A53-'1. The Inputs'!$B$17-E$7)/12,1)-1)-E$11*'1. The Inputs'!$B$18)/12+IF(A53='1. The Inputs'!$B$17+E$7+'1. The Inputs'!$B$15*12,E$14*(1-'1. The Inputs'!$B$20)-E$11,0),0)))</f>
        <v>-8215517</v>
      </c>
      <c r="F53" s="19" t="n">
        <f aca="false">IF(A53&lt;='1. The Inputs'!$B$17,-(MIN(K53*F$10,F$12)-MIN(K52*F$10,F$12)),IF(A53&lt;='1. The Inputs'!$B$17+F$7,-(F$11*'1. The Inputs'!$B$18/12+'1. The Inputs'!$B$21),IF(A53&lt;='1. The Inputs'!$B$17+F$7+'1. The Inputs'!$B$15*12,('1. The Inputs'!$B$10*F$5*(1+F$9)^(CEILING((A53-'1. The Inputs'!$B$17-F$7)/12,1)-1)-F$11*'1. The Inputs'!$B$18)/12+IF(A53='1. The Inputs'!$B$17+F$7+'1. The Inputs'!$B$15*12,F$14*(1-'1. The Inputs'!$B$20)-F$11,0),0)))</f>
        <v>11679666.6666667</v>
      </c>
      <c r="G53" s="19" t="n">
        <f aca="false">IF(A53&lt;='1. The Inputs'!$B$17,-(MIN(K53*G$10,G$12)-MIN(K52*G$10,G$12)),IF(A53&lt;='1. The Inputs'!$B$17+G$7,-(G$11*'1. The Inputs'!$B$18/12+'1. The Inputs'!$B$21),IF(A53&lt;='1. The Inputs'!$B$17+G$7+'1. The Inputs'!$B$15*12,('1. The Inputs'!$B$10*G$5*(1+G$9)^(CEILING((A53-'1. The Inputs'!$B$17-G$7)/12,1)-1)-G$11*'1. The Inputs'!$B$18)/12+IF(A53='1. The Inputs'!$B$17+G$7+'1. The Inputs'!$B$15*12,G$14*(1-'1. The Inputs'!$B$20)-G$11,0),0)))</f>
        <v>11367816.6666667</v>
      </c>
      <c r="H53" s="19" t="n">
        <f aca="false">IF(A53&lt;='1. The Inputs'!$B$17,-(MIN(K53*H$10,H$12)-MIN(K52*H$10,H$12)),IF(A53&lt;='1. The Inputs'!$B$17+H$7,-(H$11*'1. The Inputs'!$B$18/12+'1. The Inputs'!$B$21),IF(A53&lt;='1. The Inputs'!$B$17+H$7+'1. The Inputs'!$B$15*12,('1. The Inputs'!$B$10*H$5*(1+H$9)^(CEILING((A53-'1. The Inputs'!$B$17-H$7)/12,1)-1)-H$11*'1. The Inputs'!$B$18)/12+IF(A53='1. The Inputs'!$B$17+H$7+'1. The Inputs'!$B$15*12,H$14*(1-'1. The Inputs'!$B$20)-H$11,0),0)))</f>
        <v>11679666.6666667</v>
      </c>
      <c r="K53" s="20" t="n">
        <v>1</v>
      </c>
      <c r="L53" s="20" t="n">
        <f aca="false">K53-K52</f>
        <v>0</v>
      </c>
    </row>
    <row r="54" customFormat="false" ht="15" hidden="false" customHeight="false" outlineLevel="0" collapsed="false">
      <c r="A54" s="18" t="n">
        <v>36</v>
      </c>
      <c r="B54" s="19" t="n">
        <f aca="false">IF(A54&lt;='1. The Inputs'!$B$17,-(MIN(K54*B$10,B$12)-MIN(K53*B$10,B$12)),IF(A54&lt;='1. The Inputs'!$B$17+B$7,-(B$11*'1. The Inputs'!$B$18/12+'1. The Inputs'!$B$21),IF(A54&lt;='1. The Inputs'!$B$17+B$7+'1. The Inputs'!$B$15*12,('1. The Inputs'!$B$10*B$5*(1+B$9)^(CEILING((A54-'1. The Inputs'!$B$17-B$7)/12,1)-1)-B$11*'1. The Inputs'!$B$18)/12+IF(A54='1. The Inputs'!$B$17+B$7+'1. The Inputs'!$B$15*12,B$14*(1-'1. The Inputs'!$B$20)-B$11,0),0)))</f>
        <v>11679666.6666667</v>
      </c>
      <c r="C54" s="19" t="n">
        <f aca="false">IF(A54&lt;='1. The Inputs'!$B$17,-(MIN(K54*C$10,C$12)-MIN(K53*C$10,C$12)),IF(A54&lt;='1. The Inputs'!$B$17+C$7,-(C$11*'1. The Inputs'!$B$18/12+'1. The Inputs'!$B$21),IF(A54&lt;='1. The Inputs'!$B$17+C$7+'1. The Inputs'!$B$15*12,('1. The Inputs'!$B$10*C$5*(1+C$9)^(CEILING((A54-'1. The Inputs'!$B$17-C$7)/12,1)-1)-C$11*'1. The Inputs'!$B$18)/12+IF(A54='1. The Inputs'!$B$17+C$7+'1. The Inputs'!$B$15*12,C$14*(1-'1. The Inputs'!$B$20)-C$11,0),0)))</f>
        <v>10246333.3333333</v>
      </c>
      <c r="D54" s="19" t="n">
        <f aca="false">IF(A54&lt;='1. The Inputs'!$B$17,-(MIN(K54*D$10,D$12)-MIN(K53*D$10,D$12)),IF(A54&lt;='1. The Inputs'!$B$17+D$7,-(D$11*'1. The Inputs'!$B$18/12+'1. The Inputs'!$B$21),IF(A54&lt;='1. The Inputs'!$B$17+D$7+'1. The Inputs'!$B$15*12,('1. The Inputs'!$B$10*D$5*(1+D$9)^(CEILING((A54-'1. The Inputs'!$B$17-D$7)/12,1)-1)-D$11*'1. The Inputs'!$B$18)/12+IF(A54='1. The Inputs'!$B$17+D$7+'1. The Inputs'!$B$15*12,D$14*(1-'1. The Inputs'!$B$20)-D$11,0),0)))</f>
        <v>-7903667</v>
      </c>
      <c r="E54" s="19" t="n">
        <f aca="false">IF(A54&lt;='1. The Inputs'!$B$17,-(MIN(K54*E$10,E$12)-MIN(K53*E$10,E$12)),IF(A54&lt;='1. The Inputs'!$B$17+E$7,-(E$11*'1. The Inputs'!$B$18/12+'1. The Inputs'!$B$21),IF(A54&lt;='1. The Inputs'!$B$17+E$7+'1. The Inputs'!$B$15*12,('1. The Inputs'!$B$10*E$5*(1+E$9)^(CEILING((A54-'1. The Inputs'!$B$17-E$7)/12,1)-1)-E$11*'1. The Inputs'!$B$18)/12+IF(A54='1. The Inputs'!$B$17+E$7+'1. The Inputs'!$B$15*12,E$14*(1-'1. The Inputs'!$B$20)-E$11,0),0)))</f>
        <v>-8215517</v>
      </c>
      <c r="F54" s="19" t="n">
        <f aca="false">IF(A54&lt;='1. The Inputs'!$B$17,-(MIN(K54*F$10,F$12)-MIN(K53*F$10,F$12)),IF(A54&lt;='1. The Inputs'!$B$17+F$7,-(F$11*'1. The Inputs'!$B$18/12+'1. The Inputs'!$B$21),IF(A54&lt;='1. The Inputs'!$B$17+F$7+'1. The Inputs'!$B$15*12,('1. The Inputs'!$B$10*F$5*(1+F$9)^(CEILING((A54-'1. The Inputs'!$B$17-F$7)/12,1)-1)-F$11*'1. The Inputs'!$B$18)/12+IF(A54='1. The Inputs'!$B$17+F$7+'1. The Inputs'!$B$15*12,F$14*(1-'1. The Inputs'!$B$20)-F$11,0),0)))</f>
        <v>11679666.6666667</v>
      </c>
      <c r="G54" s="19" t="n">
        <f aca="false">IF(A54&lt;='1. The Inputs'!$B$17,-(MIN(K54*G$10,G$12)-MIN(K53*G$10,G$12)),IF(A54&lt;='1. The Inputs'!$B$17+G$7,-(G$11*'1. The Inputs'!$B$18/12+'1. The Inputs'!$B$21),IF(A54&lt;='1. The Inputs'!$B$17+G$7+'1. The Inputs'!$B$15*12,('1. The Inputs'!$B$10*G$5*(1+G$9)^(CEILING((A54-'1. The Inputs'!$B$17-G$7)/12,1)-1)-G$11*'1. The Inputs'!$B$18)/12+IF(A54='1. The Inputs'!$B$17+G$7+'1. The Inputs'!$B$15*12,G$14*(1-'1. The Inputs'!$B$20)-G$11,0),0)))</f>
        <v>11367816.6666667</v>
      </c>
      <c r="H54" s="19" t="n">
        <f aca="false">IF(A54&lt;='1. The Inputs'!$B$17,-(MIN(K54*H$10,H$12)-MIN(K53*H$10,H$12)),IF(A54&lt;='1. The Inputs'!$B$17+H$7,-(H$11*'1. The Inputs'!$B$18/12+'1. The Inputs'!$B$21),IF(A54&lt;='1. The Inputs'!$B$17+H$7+'1. The Inputs'!$B$15*12,('1. The Inputs'!$B$10*H$5*(1+H$9)^(CEILING((A54-'1. The Inputs'!$B$17-H$7)/12,1)-1)-H$11*'1. The Inputs'!$B$18)/12+IF(A54='1. The Inputs'!$B$17+H$7+'1. The Inputs'!$B$15*12,H$14*(1-'1. The Inputs'!$B$20)-H$11,0),0)))</f>
        <v>11679666.6666667</v>
      </c>
      <c r="K54" s="20" t="n">
        <v>1</v>
      </c>
      <c r="L54" s="20" t="n">
        <f aca="false">K54-K53</f>
        <v>0</v>
      </c>
    </row>
    <row r="55" customFormat="false" ht="15" hidden="false" customHeight="false" outlineLevel="0" collapsed="false">
      <c r="A55" s="18" t="n">
        <v>37</v>
      </c>
      <c r="B55" s="19" t="n">
        <f aca="false">IF(A55&lt;='1. The Inputs'!$B$17,-(MIN(K55*B$10,B$12)-MIN(K54*B$10,B$12)),IF(A55&lt;='1. The Inputs'!$B$17+B$7,-(B$11*'1. The Inputs'!$B$18/12+'1. The Inputs'!$B$21),IF(A55&lt;='1. The Inputs'!$B$17+B$7+'1. The Inputs'!$B$15*12,('1. The Inputs'!$B$10*B$5*(1+B$9)^(CEILING((A55-'1. The Inputs'!$B$17-B$7)/12,1)-1)-B$11*'1. The Inputs'!$B$18)/12+IF(A55='1. The Inputs'!$B$17+B$7+'1. The Inputs'!$B$15*12,B$14*(1-'1. The Inputs'!$B$20)-B$11,0),0)))</f>
        <v>11679666.6666667</v>
      </c>
      <c r="C55" s="19" t="n">
        <f aca="false">IF(A55&lt;='1. The Inputs'!$B$17,-(MIN(K55*C$10,C$12)-MIN(K54*C$10,C$12)),IF(A55&lt;='1. The Inputs'!$B$17+C$7,-(C$11*'1. The Inputs'!$B$18/12+'1. The Inputs'!$B$21),IF(A55&lt;='1. The Inputs'!$B$17+C$7+'1. The Inputs'!$B$15*12,('1. The Inputs'!$B$10*C$5*(1+C$9)^(CEILING((A55-'1. The Inputs'!$B$17-C$7)/12,1)-1)-C$11*'1. The Inputs'!$B$18)/12+IF(A55='1. The Inputs'!$B$17+C$7+'1. The Inputs'!$B$15*12,C$14*(1-'1. The Inputs'!$B$20)-C$11,0),0)))</f>
        <v>10246333.3333333</v>
      </c>
      <c r="D55" s="19" t="n">
        <f aca="false">IF(A55&lt;='1. The Inputs'!$B$17,-(MIN(K55*D$10,D$12)-MIN(K54*D$10,D$12)),IF(A55&lt;='1. The Inputs'!$B$17+D$7,-(D$11*'1. The Inputs'!$B$18/12+'1. The Inputs'!$B$21),IF(A55&lt;='1. The Inputs'!$B$17+D$7+'1. The Inputs'!$B$15*12,('1. The Inputs'!$B$10*D$5*(1+D$9)^(CEILING((A55-'1. The Inputs'!$B$17-D$7)/12,1)-1)-D$11*'1. The Inputs'!$B$18)/12+IF(A55='1. The Inputs'!$B$17+D$7+'1. The Inputs'!$B$15*12,D$14*(1-'1. The Inputs'!$B$20)-D$11,0),0)))</f>
        <v>-7903667</v>
      </c>
      <c r="E55" s="19" t="n">
        <f aca="false">IF(A55&lt;='1. The Inputs'!$B$17,-(MIN(K55*E$10,E$12)-MIN(K54*E$10,E$12)),IF(A55&lt;='1. The Inputs'!$B$17+E$7,-(E$11*'1. The Inputs'!$B$18/12+'1. The Inputs'!$B$21),IF(A55&lt;='1. The Inputs'!$B$17+E$7+'1. The Inputs'!$B$15*12,('1. The Inputs'!$B$10*E$5*(1+E$9)^(CEILING((A55-'1. The Inputs'!$B$17-E$7)/12,1)-1)-E$11*'1. The Inputs'!$B$18)/12+IF(A55='1. The Inputs'!$B$17+E$7+'1. The Inputs'!$B$15*12,E$14*(1-'1. The Inputs'!$B$20)-E$11,0),0)))</f>
        <v>-8215517</v>
      </c>
      <c r="F55" s="19" t="n">
        <f aca="false">IF(A55&lt;='1. The Inputs'!$B$17,-(MIN(K55*F$10,F$12)-MIN(K54*F$10,F$12)),IF(A55&lt;='1. The Inputs'!$B$17+F$7,-(F$11*'1. The Inputs'!$B$18/12+'1. The Inputs'!$B$21),IF(A55&lt;='1. The Inputs'!$B$17+F$7+'1. The Inputs'!$B$15*12,('1. The Inputs'!$B$10*F$5*(1+F$9)^(CEILING((A55-'1. The Inputs'!$B$17-F$7)/12,1)-1)-F$11*'1. The Inputs'!$B$18)/12+IF(A55='1. The Inputs'!$B$17+F$7+'1. The Inputs'!$B$15*12,F$14*(1-'1. The Inputs'!$B$20)-F$11,0),0)))</f>
        <v>11679666.6666667</v>
      </c>
      <c r="G55" s="19" t="n">
        <f aca="false">IF(A55&lt;='1. The Inputs'!$B$17,-(MIN(K55*G$10,G$12)-MIN(K54*G$10,G$12)),IF(A55&lt;='1. The Inputs'!$B$17+G$7,-(G$11*'1. The Inputs'!$B$18/12+'1. The Inputs'!$B$21),IF(A55&lt;='1. The Inputs'!$B$17+G$7+'1. The Inputs'!$B$15*12,('1. The Inputs'!$B$10*G$5*(1+G$9)^(CEILING((A55-'1. The Inputs'!$B$17-G$7)/12,1)-1)-G$11*'1. The Inputs'!$B$18)/12+IF(A55='1. The Inputs'!$B$17+G$7+'1. The Inputs'!$B$15*12,G$14*(1-'1. The Inputs'!$B$20)-G$11,0),0)))</f>
        <v>11367816.6666667</v>
      </c>
      <c r="H55" s="19" t="n">
        <f aca="false">IF(A55&lt;='1. The Inputs'!$B$17,-(MIN(K55*H$10,H$12)-MIN(K54*H$10,H$12)),IF(A55&lt;='1. The Inputs'!$B$17+H$7,-(H$11*'1. The Inputs'!$B$18/12+'1. The Inputs'!$B$21),IF(A55&lt;='1. The Inputs'!$B$17+H$7+'1. The Inputs'!$B$15*12,('1. The Inputs'!$B$10*H$5*(1+H$9)^(CEILING((A55-'1. The Inputs'!$B$17-H$7)/12,1)-1)-H$11*'1. The Inputs'!$B$18)/12+IF(A55='1. The Inputs'!$B$17+H$7+'1. The Inputs'!$B$15*12,H$14*(1-'1. The Inputs'!$B$20)-H$11,0),0)))</f>
        <v>11679666.6666667</v>
      </c>
      <c r="K55" s="20" t="n">
        <v>1</v>
      </c>
      <c r="L55" s="20" t="n">
        <f aca="false">K55-K54</f>
        <v>0</v>
      </c>
    </row>
    <row r="56" customFormat="false" ht="15" hidden="false" customHeight="false" outlineLevel="0" collapsed="false">
      <c r="A56" s="18" t="n">
        <v>38</v>
      </c>
      <c r="B56" s="19" t="n">
        <f aca="false">IF(A56&lt;='1. The Inputs'!$B$17,-(MIN(K56*B$10,B$12)-MIN(K55*B$10,B$12)),IF(A56&lt;='1. The Inputs'!$B$17+B$7,-(B$11*'1. The Inputs'!$B$18/12+'1. The Inputs'!$B$21),IF(A56&lt;='1. The Inputs'!$B$17+B$7+'1. The Inputs'!$B$15*12,('1. The Inputs'!$B$10*B$5*(1+B$9)^(CEILING((A56-'1. The Inputs'!$B$17-B$7)/12,1)-1)-B$11*'1. The Inputs'!$B$18)/12+IF(A56='1. The Inputs'!$B$17+B$7+'1. The Inputs'!$B$15*12,B$14*(1-'1. The Inputs'!$B$20)-B$11,0),0)))</f>
        <v>11679666.6666667</v>
      </c>
      <c r="C56" s="19" t="n">
        <f aca="false">IF(A56&lt;='1. The Inputs'!$B$17,-(MIN(K56*C$10,C$12)-MIN(K55*C$10,C$12)),IF(A56&lt;='1. The Inputs'!$B$17+C$7,-(C$11*'1. The Inputs'!$B$18/12+'1. The Inputs'!$B$21),IF(A56&lt;='1. The Inputs'!$B$17+C$7+'1. The Inputs'!$B$15*12,('1. The Inputs'!$B$10*C$5*(1+C$9)^(CEILING((A56-'1. The Inputs'!$B$17-C$7)/12,1)-1)-C$11*'1. The Inputs'!$B$18)/12+IF(A56='1. The Inputs'!$B$17+C$7+'1. The Inputs'!$B$15*12,C$14*(1-'1. The Inputs'!$B$20)-C$11,0),0)))</f>
        <v>10246333.3333333</v>
      </c>
      <c r="D56" s="19" t="n">
        <f aca="false">IF(A56&lt;='1. The Inputs'!$B$17,-(MIN(K56*D$10,D$12)-MIN(K55*D$10,D$12)),IF(A56&lt;='1. The Inputs'!$B$17+D$7,-(D$11*'1. The Inputs'!$B$18/12+'1. The Inputs'!$B$21),IF(A56&lt;='1. The Inputs'!$B$17+D$7+'1. The Inputs'!$B$15*12,('1. The Inputs'!$B$10*D$5*(1+D$9)^(CEILING((A56-'1. The Inputs'!$B$17-D$7)/12,1)-1)-D$11*'1. The Inputs'!$B$18)/12+IF(A56='1. The Inputs'!$B$17+D$7+'1. The Inputs'!$B$15*12,D$14*(1-'1. The Inputs'!$B$20)-D$11,0),0)))</f>
        <v>-7903667</v>
      </c>
      <c r="E56" s="19" t="n">
        <f aca="false">IF(A56&lt;='1. The Inputs'!$B$17,-(MIN(K56*E$10,E$12)-MIN(K55*E$10,E$12)),IF(A56&lt;='1. The Inputs'!$B$17+E$7,-(E$11*'1. The Inputs'!$B$18/12+'1. The Inputs'!$B$21),IF(A56&lt;='1. The Inputs'!$B$17+E$7+'1. The Inputs'!$B$15*12,('1. The Inputs'!$B$10*E$5*(1+E$9)^(CEILING((A56-'1. The Inputs'!$B$17-E$7)/12,1)-1)-E$11*'1. The Inputs'!$B$18)/12+IF(A56='1. The Inputs'!$B$17+E$7+'1. The Inputs'!$B$15*12,E$14*(1-'1. The Inputs'!$B$20)-E$11,0),0)))</f>
        <v>-8215517</v>
      </c>
      <c r="F56" s="19" t="n">
        <f aca="false">IF(A56&lt;='1. The Inputs'!$B$17,-(MIN(K56*F$10,F$12)-MIN(K55*F$10,F$12)),IF(A56&lt;='1. The Inputs'!$B$17+F$7,-(F$11*'1. The Inputs'!$B$18/12+'1. The Inputs'!$B$21),IF(A56&lt;='1. The Inputs'!$B$17+F$7+'1. The Inputs'!$B$15*12,('1. The Inputs'!$B$10*F$5*(1+F$9)^(CEILING((A56-'1. The Inputs'!$B$17-F$7)/12,1)-1)-F$11*'1. The Inputs'!$B$18)/12+IF(A56='1. The Inputs'!$B$17+F$7+'1. The Inputs'!$B$15*12,F$14*(1-'1. The Inputs'!$B$20)-F$11,0),0)))</f>
        <v>11679666.6666667</v>
      </c>
      <c r="G56" s="19" t="n">
        <f aca="false">IF(A56&lt;='1. The Inputs'!$B$17,-(MIN(K56*G$10,G$12)-MIN(K55*G$10,G$12)),IF(A56&lt;='1. The Inputs'!$B$17+G$7,-(G$11*'1. The Inputs'!$B$18/12+'1. The Inputs'!$B$21),IF(A56&lt;='1. The Inputs'!$B$17+G$7+'1. The Inputs'!$B$15*12,('1. The Inputs'!$B$10*G$5*(1+G$9)^(CEILING((A56-'1. The Inputs'!$B$17-G$7)/12,1)-1)-G$11*'1. The Inputs'!$B$18)/12+IF(A56='1. The Inputs'!$B$17+G$7+'1. The Inputs'!$B$15*12,G$14*(1-'1. The Inputs'!$B$20)-G$11,0),0)))</f>
        <v>11367816.6666667</v>
      </c>
      <c r="H56" s="19" t="n">
        <f aca="false">IF(A56&lt;='1. The Inputs'!$B$17,-(MIN(K56*H$10,H$12)-MIN(K55*H$10,H$12)),IF(A56&lt;='1. The Inputs'!$B$17+H$7,-(H$11*'1. The Inputs'!$B$18/12+'1. The Inputs'!$B$21),IF(A56&lt;='1. The Inputs'!$B$17+H$7+'1. The Inputs'!$B$15*12,('1. The Inputs'!$B$10*H$5*(1+H$9)^(CEILING((A56-'1. The Inputs'!$B$17-H$7)/12,1)-1)-H$11*'1. The Inputs'!$B$18)/12+IF(A56='1. The Inputs'!$B$17+H$7+'1. The Inputs'!$B$15*12,H$14*(1-'1. The Inputs'!$B$20)-H$11,0),0)))</f>
        <v>11679666.6666667</v>
      </c>
      <c r="K56" s="20" t="n">
        <v>1</v>
      </c>
      <c r="L56" s="20" t="n">
        <f aca="false">K56-K55</f>
        <v>0</v>
      </c>
    </row>
    <row r="57" customFormat="false" ht="15" hidden="false" customHeight="false" outlineLevel="0" collapsed="false">
      <c r="A57" s="18" t="n">
        <v>39</v>
      </c>
      <c r="B57" s="19" t="n">
        <f aca="false">IF(A57&lt;='1. The Inputs'!$B$17,-(MIN(K57*B$10,B$12)-MIN(K56*B$10,B$12)),IF(A57&lt;='1. The Inputs'!$B$17+B$7,-(B$11*'1. The Inputs'!$B$18/12+'1. The Inputs'!$B$21),IF(A57&lt;='1. The Inputs'!$B$17+B$7+'1. The Inputs'!$B$15*12,('1. The Inputs'!$B$10*B$5*(1+B$9)^(CEILING((A57-'1. The Inputs'!$B$17-B$7)/12,1)-1)-B$11*'1. The Inputs'!$B$18)/12+IF(A57='1. The Inputs'!$B$17+B$7+'1. The Inputs'!$B$15*12,B$14*(1-'1. The Inputs'!$B$20)-B$11,0),0)))</f>
        <v>11679666.6666667</v>
      </c>
      <c r="C57" s="19" t="n">
        <f aca="false">IF(A57&lt;='1. The Inputs'!$B$17,-(MIN(K57*C$10,C$12)-MIN(K56*C$10,C$12)),IF(A57&lt;='1. The Inputs'!$B$17+C$7,-(C$11*'1. The Inputs'!$B$18/12+'1. The Inputs'!$B$21),IF(A57&lt;='1. The Inputs'!$B$17+C$7+'1. The Inputs'!$B$15*12,('1. The Inputs'!$B$10*C$5*(1+C$9)^(CEILING((A57-'1. The Inputs'!$B$17-C$7)/12,1)-1)-C$11*'1. The Inputs'!$B$18)/12+IF(A57='1. The Inputs'!$B$17+C$7+'1. The Inputs'!$B$15*12,C$14*(1-'1. The Inputs'!$B$20)-C$11,0),0)))</f>
        <v>10246333.3333333</v>
      </c>
      <c r="D57" s="19" t="n">
        <f aca="false">IF(A57&lt;='1. The Inputs'!$B$17,-(MIN(K57*D$10,D$12)-MIN(K56*D$10,D$12)),IF(A57&lt;='1. The Inputs'!$B$17+D$7,-(D$11*'1. The Inputs'!$B$18/12+'1. The Inputs'!$B$21),IF(A57&lt;='1. The Inputs'!$B$17+D$7+'1. The Inputs'!$B$15*12,('1. The Inputs'!$B$10*D$5*(1+D$9)^(CEILING((A57-'1. The Inputs'!$B$17-D$7)/12,1)-1)-D$11*'1. The Inputs'!$B$18)/12+IF(A57='1. The Inputs'!$B$17+D$7+'1. The Inputs'!$B$15*12,D$14*(1-'1. The Inputs'!$B$20)-D$11,0),0)))</f>
        <v>-7903667</v>
      </c>
      <c r="E57" s="19" t="n">
        <f aca="false">IF(A57&lt;='1. The Inputs'!$B$17,-(MIN(K57*E$10,E$12)-MIN(K56*E$10,E$12)),IF(A57&lt;='1. The Inputs'!$B$17+E$7,-(E$11*'1. The Inputs'!$B$18/12+'1. The Inputs'!$B$21),IF(A57&lt;='1. The Inputs'!$B$17+E$7+'1. The Inputs'!$B$15*12,('1. The Inputs'!$B$10*E$5*(1+E$9)^(CEILING((A57-'1. The Inputs'!$B$17-E$7)/12,1)-1)-E$11*'1. The Inputs'!$B$18)/12+IF(A57='1. The Inputs'!$B$17+E$7+'1. The Inputs'!$B$15*12,E$14*(1-'1. The Inputs'!$B$20)-E$11,0),0)))</f>
        <v>-8215517</v>
      </c>
      <c r="F57" s="19" t="n">
        <f aca="false">IF(A57&lt;='1. The Inputs'!$B$17,-(MIN(K57*F$10,F$12)-MIN(K56*F$10,F$12)),IF(A57&lt;='1. The Inputs'!$B$17+F$7,-(F$11*'1. The Inputs'!$B$18/12+'1. The Inputs'!$B$21),IF(A57&lt;='1. The Inputs'!$B$17+F$7+'1. The Inputs'!$B$15*12,('1. The Inputs'!$B$10*F$5*(1+F$9)^(CEILING((A57-'1. The Inputs'!$B$17-F$7)/12,1)-1)-F$11*'1. The Inputs'!$B$18)/12+IF(A57='1. The Inputs'!$B$17+F$7+'1. The Inputs'!$B$15*12,F$14*(1-'1. The Inputs'!$B$20)-F$11,0),0)))</f>
        <v>11679666.6666667</v>
      </c>
      <c r="G57" s="19" t="n">
        <f aca="false">IF(A57&lt;='1. The Inputs'!$B$17,-(MIN(K57*G$10,G$12)-MIN(K56*G$10,G$12)),IF(A57&lt;='1. The Inputs'!$B$17+G$7,-(G$11*'1. The Inputs'!$B$18/12+'1. The Inputs'!$B$21),IF(A57&lt;='1. The Inputs'!$B$17+G$7+'1. The Inputs'!$B$15*12,('1. The Inputs'!$B$10*G$5*(1+G$9)^(CEILING((A57-'1. The Inputs'!$B$17-G$7)/12,1)-1)-G$11*'1. The Inputs'!$B$18)/12+IF(A57='1. The Inputs'!$B$17+G$7+'1. The Inputs'!$B$15*12,G$14*(1-'1. The Inputs'!$B$20)-G$11,0),0)))</f>
        <v>11367816.6666667</v>
      </c>
      <c r="H57" s="19" t="n">
        <f aca="false">IF(A57&lt;='1. The Inputs'!$B$17,-(MIN(K57*H$10,H$12)-MIN(K56*H$10,H$12)),IF(A57&lt;='1. The Inputs'!$B$17+H$7,-(H$11*'1. The Inputs'!$B$18/12+'1. The Inputs'!$B$21),IF(A57&lt;='1. The Inputs'!$B$17+H$7+'1. The Inputs'!$B$15*12,('1. The Inputs'!$B$10*H$5*(1+H$9)^(CEILING((A57-'1. The Inputs'!$B$17-H$7)/12,1)-1)-H$11*'1. The Inputs'!$B$18)/12+IF(A57='1. The Inputs'!$B$17+H$7+'1. The Inputs'!$B$15*12,H$14*(1-'1. The Inputs'!$B$20)-H$11,0),0)))</f>
        <v>11679666.6666667</v>
      </c>
      <c r="K57" s="20" t="n">
        <v>1</v>
      </c>
      <c r="L57" s="20" t="n">
        <f aca="false">K57-K56</f>
        <v>0</v>
      </c>
    </row>
    <row r="58" customFormat="false" ht="15" hidden="false" customHeight="false" outlineLevel="0" collapsed="false">
      <c r="A58" s="18" t="n">
        <v>40</v>
      </c>
      <c r="B58" s="19" t="n">
        <f aca="false">IF(A58&lt;='1. The Inputs'!$B$17,-(MIN(K58*B$10,B$12)-MIN(K57*B$10,B$12)),IF(A58&lt;='1. The Inputs'!$B$17+B$7,-(B$11*'1. The Inputs'!$B$18/12+'1. The Inputs'!$B$21),IF(A58&lt;='1. The Inputs'!$B$17+B$7+'1. The Inputs'!$B$15*12,('1. The Inputs'!$B$10*B$5*(1+B$9)^(CEILING((A58-'1. The Inputs'!$B$17-B$7)/12,1)-1)-B$11*'1. The Inputs'!$B$18)/12+IF(A58='1. The Inputs'!$B$17+B$7+'1. The Inputs'!$B$15*12,B$14*(1-'1. The Inputs'!$B$20)-B$11,0),0)))</f>
        <v>11679666.6666667</v>
      </c>
      <c r="C58" s="19" t="n">
        <f aca="false">IF(A58&lt;='1. The Inputs'!$B$17,-(MIN(K58*C$10,C$12)-MIN(K57*C$10,C$12)),IF(A58&lt;='1. The Inputs'!$B$17+C$7,-(C$11*'1. The Inputs'!$B$18/12+'1. The Inputs'!$B$21),IF(A58&lt;='1. The Inputs'!$B$17+C$7+'1. The Inputs'!$B$15*12,('1. The Inputs'!$B$10*C$5*(1+C$9)^(CEILING((A58-'1. The Inputs'!$B$17-C$7)/12,1)-1)-C$11*'1. The Inputs'!$B$18)/12+IF(A58='1. The Inputs'!$B$17+C$7+'1. The Inputs'!$B$15*12,C$14*(1-'1. The Inputs'!$B$20)-C$11,0),0)))</f>
        <v>10246333.3333333</v>
      </c>
      <c r="D58" s="19" t="n">
        <f aca="false">IF(A58&lt;='1. The Inputs'!$B$17,-(MIN(K58*D$10,D$12)-MIN(K57*D$10,D$12)),IF(A58&lt;='1. The Inputs'!$B$17+D$7,-(D$11*'1. The Inputs'!$B$18/12+'1. The Inputs'!$B$21),IF(A58&lt;='1. The Inputs'!$B$17+D$7+'1. The Inputs'!$B$15*12,('1. The Inputs'!$B$10*D$5*(1+D$9)^(CEILING((A58-'1. The Inputs'!$B$17-D$7)/12,1)-1)-D$11*'1. The Inputs'!$B$18)/12+IF(A58='1. The Inputs'!$B$17+D$7+'1. The Inputs'!$B$15*12,D$14*(1-'1. The Inputs'!$B$20)-D$11,0),0)))</f>
        <v>-7903667</v>
      </c>
      <c r="E58" s="19" t="n">
        <f aca="false">IF(A58&lt;='1. The Inputs'!$B$17,-(MIN(K58*E$10,E$12)-MIN(K57*E$10,E$12)),IF(A58&lt;='1. The Inputs'!$B$17+E$7,-(E$11*'1. The Inputs'!$B$18/12+'1. The Inputs'!$B$21),IF(A58&lt;='1. The Inputs'!$B$17+E$7+'1. The Inputs'!$B$15*12,('1. The Inputs'!$B$10*E$5*(1+E$9)^(CEILING((A58-'1. The Inputs'!$B$17-E$7)/12,1)-1)-E$11*'1. The Inputs'!$B$18)/12+IF(A58='1. The Inputs'!$B$17+E$7+'1. The Inputs'!$B$15*12,E$14*(1-'1. The Inputs'!$B$20)-E$11,0),0)))</f>
        <v>-8215517</v>
      </c>
      <c r="F58" s="19" t="n">
        <f aca="false">IF(A58&lt;='1. The Inputs'!$B$17,-(MIN(K58*F$10,F$12)-MIN(K57*F$10,F$12)),IF(A58&lt;='1. The Inputs'!$B$17+F$7,-(F$11*'1. The Inputs'!$B$18/12+'1. The Inputs'!$B$21),IF(A58&lt;='1. The Inputs'!$B$17+F$7+'1. The Inputs'!$B$15*12,('1. The Inputs'!$B$10*F$5*(1+F$9)^(CEILING((A58-'1. The Inputs'!$B$17-F$7)/12,1)-1)-F$11*'1. The Inputs'!$B$18)/12+IF(A58='1. The Inputs'!$B$17+F$7+'1. The Inputs'!$B$15*12,F$14*(1-'1. The Inputs'!$B$20)-F$11,0),0)))</f>
        <v>11679666.6666667</v>
      </c>
      <c r="G58" s="19" t="n">
        <f aca="false">IF(A58&lt;='1. The Inputs'!$B$17,-(MIN(K58*G$10,G$12)-MIN(K57*G$10,G$12)),IF(A58&lt;='1. The Inputs'!$B$17+G$7,-(G$11*'1. The Inputs'!$B$18/12+'1. The Inputs'!$B$21),IF(A58&lt;='1. The Inputs'!$B$17+G$7+'1. The Inputs'!$B$15*12,('1. The Inputs'!$B$10*G$5*(1+G$9)^(CEILING((A58-'1. The Inputs'!$B$17-G$7)/12,1)-1)-G$11*'1. The Inputs'!$B$18)/12+IF(A58='1. The Inputs'!$B$17+G$7+'1. The Inputs'!$B$15*12,G$14*(1-'1. The Inputs'!$B$20)-G$11,0),0)))</f>
        <v>11367816.6666667</v>
      </c>
      <c r="H58" s="19" t="n">
        <f aca="false">IF(A58&lt;='1. The Inputs'!$B$17,-(MIN(K58*H$10,H$12)-MIN(K57*H$10,H$12)),IF(A58&lt;='1. The Inputs'!$B$17+H$7,-(H$11*'1. The Inputs'!$B$18/12+'1. The Inputs'!$B$21),IF(A58&lt;='1. The Inputs'!$B$17+H$7+'1. The Inputs'!$B$15*12,('1. The Inputs'!$B$10*H$5*(1+H$9)^(CEILING((A58-'1. The Inputs'!$B$17-H$7)/12,1)-1)-H$11*'1. The Inputs'!$B$18)/12+IF(A58='1. The Inputs'!$B$17+H$7+'1. The Inputs'!$B$15*12,H$14*(1-'1. The Inputs'!$B$20)-H$11,0),0)))</f>
        <v>11679666.6666667</v>
      </c>
      <c r="K58" s="20" t="n">
        <v>1</v>
      </c>
      <c r="L58" s="20" t="n">
        <f aca="false">K58-K57</f>
        <v>0</v>
      </c>
    </row>
    <row r="59" customFormat="false" ht="15" hidden="false" customHeight="false" outlineLevel="0" collapsed="false">
      <c r="A59" s="18" t="n">
        <v>41</v>
      </c>
      <c r="B59" s="19" t="n">
        <f aca="false">IF(A59&lt;='1. The Inputs'!$B$17,-(MIN(K59*B$10,B$12)-MIN(K58*B$10,B$12)),IF(A59&lt;='1. The Inputs'!$B$17+B$7,-(B$11*'1. The Inputs'!$B$18/12+'1. The Inputs'!$B$21),IF(A59&lt;='1. The Inputs'!$B$17+B$7+'1. The Inputs'!$B$15*12,('1. The Inputs'!$B$10*B$5*(1+B$9)^(CEILING((A59-'1. The Inputs'!$B$17-B$7)/12,1)-1)-B$11*'1. The Inputs'!$B$18)/12+IF(A59='1. The Inputs'!$B$17+B$7+'1. The Inputs'!$B$15*12,B$14*(1-'1. The Inputs'!$B$20)-B$11,0),0)))</f>
        <v>11679666.6666667</v>
      </c>
      <c r="C59" s="19" t="n">
        <f aca="false">IF(A59&lt;='1. The Inputs'!$B$17,-(MIN(K59*C$10,C$12)-MIN(K58*C$10,C$12)),IF(A59&lt;='1. The Inputs'!$B$17+C$7,-(C$11*'1. The Inputs'!$B$18/12+'1. The Inputs'!$B$21),IF(A59&lt;='1. The Inputs'!$B$17+C$7+'1. The Inputs'!$B$15*12,('1. The Inputs'!$B$10*C$5*(1+C$9)^(CEILING((A59-'1. The Inputs'!$B$17-C$7)/12,1)-1)-C$11*'1. The Inputs'!$B$18)/12+IF(A59='1. The Inputs'!$B$17+C$7+'1. The Inputs'!$B$15*12,C$14*(1-'1. The Inputs'!$B$20)-C$11,0),0)))</f>
        <v>10246333.3333333</v>
      </c>
      <c r="D59" s="19" t="n">
        <f aca="false">IF(A59&lt;='1. The Inputs'!$B$17,-(MIN(K59*D$10,D$12)-MIN(K58*D$10,D$12)),IF(A59&lt;='1. The Inputs'!$B$17+D$7,-(D$11*'1. The Inputs'!$B$18/12+'1. The Inputs'!$B$21),IF(A59&lt;='1. The Inputs'!$B$17+D$7+'1. The Inputs'!$B$15*12,('1. The Inputs'!$B$10*D$5*(1+D$9)^(CEILING((A59-'1. The Inputs'!$B$17-D$7)/12,1)-1)-D$11*'1. The Inputs'!$B$18)/12+IF(A59='1. The Inputs'!$B$17+D$7+'1. The Inputs'!$B$15*12,D$14*(1-'1. The Inputs'!$B$20)-D$11,0),0)))</f>
        <v>-7903667</v>
      </c>
      <c r="E59" s="19" t="n">
        <f aca="false">IF(A59&lt;='1. The Inputs'!$B$17,-(MIN(K59*E$10,E$12)-MIN(K58*E$10,E$12)),IF(A59&lt;='1. The Inputs'!$B$17+E$7,-(E$11*'1. The Inputs'!$B$18/12+'1. The Inputs'!$B$21),IF(A59&lt;='1. The Inputs'!$B$17+E$7+'1. The Inputs'!$B$15*12,('1. The Inputs'!$B$10*E$5*(1+E$9)^(CEILING((A59-'1. The Inputs'!$B$17-E$7)/12,1)-1)-E$11*'1. The Inputs'!$B$18)/12+IF(A59='1. The Inputs'!$B$17+E$7+'1. The Inputs'!$B$15*12,E$14*(1-'1. The Inputs'!$B$20)-E$11,0),0)))</f>
        <v>-8215517</v>
      </c>
      <c r="F59" s="19" t="n">
        <f aca="false">IF(A59&lt;='1. The Inputs'!$B$17,-(MIN(K59*F$10,F$12)-MIN(K58*F$10,F$12)),IF(A59&lt;='1. The Inputs'!$B$17+F$7,-(F$11*'1. The Inputs'!$B$18/12+'1. The Inputs'!$B$21),IF(A59&lt;='1. The Inputs'!$B$17+F$7+'1. The Inputs'!$B$15*12,('1. The Inputs'!$B$10*F$5*(1+F$9)^(CEILING((A59-'1. The Inputs'!$B$17-F$7)/12,1)-1)-F$11*'1. The Inputs'!$B$18)/12+IF(A59='1. The Inputs'!$B$17+F$7+'1. The Inputs'!$B$15*12,F$14*(1-'1. The Inputs'!$B$20)-F$11,0),0)))</f>
        <v>11679666.6666667</v>
      </c>
      <c r="G59" s="19" t="n">
        <f aca="false">IF(A59&lt;='1. The Inputs'!$B$17,-(MIN(K59*G$10,G$12)-MIN(K58*G$10,G$12)),IF(A59&lt;='1. The Inputs'!$B$17+G$7,-(G$11*'1. The Inputs'!$B$18/12+'1. The Inputs'!$B$21),IF(A59&lt;='1. The Inputs'!$B$17+G$7+'1. The Inputs'!$B$15*12,('1. The Inputs'!$B$10*G$5*(1+G$9)^(CEILING((A59-'1. The Inputs'!$B$17-G$7)/12,1)-1)-G$11*'1. The Inputs'!$B$18)/12+IF(A59='1. The Inputs'!$B$17+G$7+'1. The Inputs'!$B$15*12,G$14*(1-'1. The Inputs'!$B$20)-G$11,0),0)))</f>
        <v>11367816.6666667</v>
      </c>
      <c r="H59" s="19" t="n">
        <f aca="false">IF(A59&lt;='1. The Inputs'!$B$17,-(MIN(K59*H$10,H$12)-MIN(K58*H$10,H$12)),IF(A59&lt;='1. The Inputs'!$B$17+H$7,-(H$11*'1. The Inputs'!$B$18/12+'1. The Inputs'!$B$21),IF(A59&lt;='1. The Inputs'!$B$17+H$7+'1. The Inputs'!$B$15*12,('1. The Inputs'!$B$10*H$5*(1+H$9)^(CEILING((A59-'1. The Inputs'!$B$17-H$7)/12,1)-1)-H$11*'1. The Inputs'!$B$18)/12+IF(A59='1. The Inputs'!$B$17+H$7+'1. The Inputs'!$B$15*12,H$14*(1-'1. The Inputs'!$B$20)-H$11,0),0)))</f>
        <v>11679666.6666667</v>
      </c>
      <c r="K59" s="20" t="n">
        <v>1</v>
      </c>
      <c r="L59" s="20" t="n">
        <f aca="false">K59-K58</f>
        <v>0</v>
      </c>
    </row>
    <row r="60" customFormat="false" ht="15" hidden="false" customHeight="false" outlineLevel="0" collapsed="false">
      <c r="A60" s="18" t="n">
        <v>42</v>
      </c>
      <c r="B60" s="19" t="n">
        <f aca="false">IF(A60&lt;='1. The Inputs'!$B$17,-(MIN(K60*B$10,B$12)-MIN(K59*B$10,B$12)),IF(A60&lt;='1. The Inputs'!$B$17+B$7,-(B$11*'1. The Inputs'!$B$18/12+'1. The Inputs'!$B$21),IF(A60&lt;='1. The Inputs'!$B$17+B$7+'1. The Inputs'!$B$15*12,('1. The Inputs'!$B$10*B$5*(1+B$9)^(CEILING((A60-'1. The Inputs'!$B$17-B$7)/12,1)-1)-B$11*'1. The Inputs'!$B$18)/12+IF(A60='1. The Inputs'!$B$17+B$7+'1. The Inputs'!$B$15*12,B$14*(1-'1. The Inputs'!$B$20)-B$11,0),0)))</f>
        <v>11679666.6666667</v>
      </c>
      <c r="C60" s="19" t="n">
        <f aca="false">IF(A60&lt;='1. The Inputs'!$B$17,-(MIN(K60*C$10,C$12)-MIN(K59*C$10,C$12)),IF(A60&lt;='1. The Inputs'!$B$17+C$7,-(C$11*'1. The Inputs'!$B$18/12+'1. The Inputs'!$B$21),IF(A60&lt;='1. The Inputs'!$B$17+C$7+'1. The Inputs'!$B$15*12,('1. The Inputs'!$B$10*C$5*(1+C$9)^(CEILING((A60-'1. The Inputs'!$B$17-C$7)/12,1)-1)-C$11*'1. The Inputs'!$B$18)/12+IF(A60='1. The Inputs'!$B$17+C$7+'1. The Inputs'!$B$15*12,C$14*(1-'1. The Inputs'!$B$20)-C$11,0),0)))</f>
        <v>10246333.3333333</v>
      </c>
      <c r="D60" s="19" t="n">
        <f aca="false">IF(A60&lt;='1. The Inputs'!$B$17,-(MIN(K60*D$10,D$12)-MIN(K59*D$10,D$12)),IF(A60&lt;='1. The Inputs'!$B$17+D$7,-(D$11*'1. The Inputs'!$B$18/12+'1. The Inputs'!$B$21),IF(A60&lt;='1. The Inputs'!$B$17+D$7+'1. The Inputs'!$B$15*12,('1. The Inputs'!$B$10*D$5*(1+D$9)^(CEILING((A60-'1. The Inputs'!$B$17-D$7)/12,1)-1)-D$11*'1. The Inputs'!$B$18)/12+IF(A60='1. The Inputs'!$B$17+D$7+'1. The Inputs'!$B$15*12,D$14*(1-'1. The Inputs'!$B$20)-D$11,0),0)))</f>
        <v>-7903667</v>
      </c>
      <c r="E60" s="19" t="n">
        <f aca="false">IF(A60&lt;='1. The Inputs'!$B$17,-(MIN(K60*E$10,E$12)-MIN(K59*E$10,E$12)),IF(A60&lt;='1. The Inputs'!$B$17+E$7,-(E$11*'1. The Inputs'!$B$18/12+'1. The Inputs'!$B$21),IF(A60&lt;='1. The Inputs'!$B$17+E$7+'1. The Inputs'!$B$15*12,('1. The Inputs'!$B$10*E$5*(1+E$9)^(CEILING((A60-'1. The Inputs'!$B$17-E$7)/12,1)-1)-E$11*'1. The Inputs'!$B$18)/12+IF(A60='1. The Inputs'!$B$17+E$7+'1. The Inputs'!$B$15*12,E$14*(1-'1. The Inputs'!$B$20)-E$11,0),0)))</f>
        <v>-8215517</v>
      </c>
      <c r="F60" s="19" t="n">
        <f aca="false">IF(A60&lt;='1. The Inputs'!$B$17,-(MIN(K60*F$10,F$12)-MIN(K59*F$10,F$12)),IF(A60&lt;='1. The Inputs'!$B$17+F$7,-(F$11*'1. The Inputs'!$B$18/12+'1. The Inputs'!$B$21),IF(A60&lt;='1. The Inputs'!$B$17+F$7+'1. The Inputs'!$B$15*12,('1. The Inputs'!$B$10*F$5*(1+F$9)^(CEILING((A60-'1. The Inputs'!$B$17-F$7)/12,1)-1)-F$11*'1. The Inputs'!$B$18)/12+IF(A60='1. The Inputs'!$B$17+F$7+'1. The Inputs'!$B$15*12,F$14*(1-'1. The Inputs'!$B$20)-F$11,0),0)))</f>
        <v>11679666.6666667</v>
      </c>
      <c r="G60" s="19" t="n">
        <f aca="false">IF(A60&lt;='1. The Inputs'!$B$17,-(MIN(K60*G$10,G$12)-MIN(K59*G$10,G$12)),IF(A60&lt;='1. The Inputs'!$B$17+G$7,-(G$11*'1. The Inputs'!$B$18/12+'1. The Inputs'!$B$21),IF(A60&lt;='1. The Inputs'!$B$17+G$7+'1. The Inputs'!$B$15*12,('1. The Inputs'!$B$10*G$5*(1+G$9)^(CEILING((A60-'1. The Inputs'!$B$17-G$7)/12,1)-1)-G$11*'1. The Inputs'!$B$18)/12+IF(A60='1. The Inputs'!$B$17+G$7+'1. The Inputs'!$B$15*12,G$14*(1-'1. The Inputs'!$B$20)-G$11,0),0)))</f>
        <v>11367816.6666667</v>
      </c>
      <c r="H60" s="19" t="n">
        <f aca="false">IF(A60&lt;='1. The Inputs'!$B$17,-(MIN(K60*H$10,H$12)-MIN(K59*H$10,H$12)),IF(A60&lt;='1. The Inputs'!$B$17+H$7,-(H$11*'1. The Inputs'!$B$18/12+'1. The Inputs'!$B$21),IF(A60&lt;='1. The Inputs'!$B$17+H$7+'1. The Inputs'!$B$15*12,('1. The Inputs'!$B$10*H$5*(1+H$9)^(CEILING((A60-'1. The Inputs'!$B$17-H$7)/12,1)-1)-H$11*'1. The Inputs'!$B$18)/12+IF(A60='1. The Inputs'!$B$17+H$7+'1. The Inputs'!$B$15*12,H$14*(1-'1. The Inputs'!$B$20)-H$11,0),0)))</f>
        <v>11679666.6666667</v>
      </c>
      <c r="K60" s="20" t="n">
        <v>1</v>
      </c>
      <c r="L60" s="20" t="n">
        <f aca="false">K60-K59</f>
        <v>0</v>
      </c>
    </row>
    <row r="61" customFormat="false" ht="15" hidden="false" customHeight="false" outlineLevel="0" collapsed="false">
      <c r="A61" s="18" t="n">
        <v>43</v>
      </c>
      <c r="B61" s="19" t="n">
        <f aca="false">IF(A61&lt;='1. The Inputs'!$B$17,-(MIN(K61*B$10,B$12)-MIN(K60*B$10,B$12)),IF(A61&lt;='1. The Inputs'!$B$17+B$7,-(B$11*'1. The Inputs'!$B$18/12+'1. The Inputs'!$B$21),IF(A61&lt;='1. The Inputs'!$B$17+B$7+'1. The Inputs'!$B$15*12,('1. The Inputs'!$B$10*B$5*(1+B$9)^(CEILING((A61-'1. The Inputs'!$B$17-B$7)/12,1)-1)-B$11*'1. The Inputs'!$B$18)/12+IF(A61='1. The Inputs'!$B$17+B$7+'1. The Inputs'!$B$15*12,B$14*(1-'1. The Inputs'!$B$20)-B$11,0),0)))</f>
        <v>12217166.6666667</v>
      </c>
      <c r="C61" s="19" t="n">
        <f aca="false">IF(A61&lt;='1. The Inputs'!$B$17,-(MIN(K61*C$10,C$12)-MIN(K60*C$10,C$12)),IF(A61&lt;='1. The Inputs'!$B$17+C$7,-(C$11*'1. The Inputs'!$B$18/12+'1. The Inputs'!$B$21),IF(A61&lt;='1. The Inputs'!$B$17+C$7+'1. The Inputs'!$B$15*12,('1. The Inputs'!$B$10*C$5*(1+C$9)^(CEILING((A61-'1. The Inputs'!$B$17-C$7)/12,1)-1)-C$11*'1. The Inputs'!$B$18)/12+IF(A61='1. The Inputs'!$B$17+C$7+'1. The Inputs'!$B$15*12,C$14*(1-'1. The Inputs'!$B$20)-C$11,0),0)))</f>
        <v>10740833.3333333</v>
      </c>
      <c r="D61" s="19" t="n">
        <f aca="false">IF(A61&lt;='1. The Inputs'!$B$17,-(MIN(K61*D$10,D$12)-MIN(K60*D$10,D$12)),IF(A61&lt;='1. The Inputs'!$B$17+D$7,-(D$11*'1. The Inputs'!$B$18/12+'1. The Inputs'!$B$21),IF(A61&lt;='1. The Inputs'!$B$17+D$7+'1. The Inputs'!$B$15*12,('1. The Inputs'!$B$10*D$5*(1+D$9)^(CEILING((A61-'1. The Inputs'!$B$17-D$7)/12,1)-1)-D$11*'1. The Inputs'!$B$18)/12+IF(A61='1. The Inputs'!$B$17+D$7+'1. The Inputs'!$B$15*12,D$14*(1-'1. The Inputs'!$B$20)-D$11,0),0)))</f>
        <v>11679666.6666667</v>
      </c>
      <c r="E61" s="19" t="n">
        <f aca="false">IF(A61&lt;='1. The Inputs'!$B$17,-(MIN(K61*E$10,E$12)-MIN(K60*E$10,E$12)),IF(A61&lt;='1. The Inputs'!$B$17+E$7,-(E$11*'1. The Inputs'!$B$18/12+'1. The Inputs'!$B$21),IF(A61&lt;='1. The Inputs'!$B$17+E$7+'1. The Inputs'!$B$15*12,('1. The Inputs'!$B$10*E$5*(1+E$9)^(CEILING((A61-'1. The Inputs'!$B$17-E$7)/12,1)-1)-E$11*'1. The Inputs'!$B$18)/12+IF(A61='1. The Inputs'!$B$17+E$7+'1. The Inputs'!$B$15*12,E$14*(1-'1. The Inputs'!$B$20)-E$11,0),0)))</f>
        <v>9934483.33333333</v>
      </c>
      <c r="F61" s="19" t="n">
        <f aca="false">IF(A61&lt;='1. The Inputs'!$B$17,-(MIN(K61*F$10,F$12)-MIN(K60*F$10,F$12)),IF(A61&lt;='1. The Inputs'!$B$17+F$7,-(F$11*'1. The Inputs'!$B$18/12+'1. The Inputs'!$B$21),IF(A61&lt;='1. The Inputs'!$B$17+F$7+'1. The Inputs'!$B$15*12,('1. The Inputs'!$B$10*F$5*(1+F$9)^(CEILING((A61-'1. The Inputs'!$B$17-F$7)/12,1)-1)-F$11*'1. The Inputs'!$B$18)/12+IF(A61='1. The Inputs'!$B$17+F$7+'1. The Inputs'!$B$15*12,F$14*(1-'1. The Inputs'!$B$20)-F$11,0),0)))</f>
        <v>11679666.6666667</v>
      </c>
      <c r="G61" s="19" t="n">
        <f aca="false">IF(A61&lt;='1. The Inputs'!$B$17,-(MIN(K61*G$10,G$12)-MIN(K60*G$10,G$12)),IF(A61&lt;='1. The Inputs'!$B$17+G$7,-(G$11*'1. The Inputs'!$B$18/12+'1. The Inputs'!$B$21),IF(A61&lt;='1. The Inputs'!$B$17+G$7+'1. The Inputs'!$B$15*12,('1. The Inputs'!$B$10*G$5*(1+G$9)^(CEILING((A61-'1. The Inputs'!$B$17-G$7)/12,1)-1)-G$11*'1. The Inputs'!$B$18)/12+IF(A61='1. The Inputs'!$B$17+G$7+'1. The Inputs'!$B$15*12,G$14*(1-'1. The Inputs'!$B$20)-G$11,0),0)))</f>
        <v>11905316.6666667</v>
      </c>
      <c r="H61" s="19" t="n">
        <f aca="false">IF(A61&lt;='1. The Inputs'!$B$17,-(MIN(K61*H$10,H$12)-MIN(K60*H$10,H$12)),IF(A61&lt;='1. The Inputs'!$B$17+H$7,-(H$11*'1. The Inputs'!$B$18/12+'1. The Inputs'!$B$21),IF(A61&lt;='1. The Inputs'!$B$17+H$7+'1. The Inputs'!$B$15*12,('1. The Inputs'!$B$10*H$5*(1+H$9)^(CEILING((A61-'1. The Inputs'!$B$17-H$7)/12,1)-1)-H$11*'1. The Inputs'!$B$18)/12+IF(A61='1. The Inputs'!$B$17+H$7+'1. The Inputs'!$B$15*12,H$14*(1-'1. The Inputs'!$B$20)-H$11,0),0)))</f>
        <v>12217166.6666667</v>
      </c>
      <c r="K61" s="20" t="n">
        <v>1</v>
      </c>
      <c r="L61" s="20" t="n">
        <f aca="false">K61-K60</f>
        <v>0</v>
      </c>
    </row>
    <row r="62" customFormat="false" ht="15" hidden="false" customHeight="false" outlineLevel="0" collapsed="false">
      <c r="A62" s="18" t="n">
        <v>44</v>
      </c>
      <c r="B62" s="19" t="n">
        <f aca="false">IF(A62&lt;='1. The Inputs'!$B$17,-(MIN(K62*B$10,B$12)-MIN(K61*B$10,B$12)),IF(A62&lt;='1. The Inputs'!$B$17+B$7,-(B$11*'1. The Inputs'!$B$18/12+'1. The Inputs'!$B$21),IF(A62&lt;='1. The Inputs'!$B$17+B$7+'1. The Inputs'!$B$15*12,('1. The Inputs'!$B$10*B$5*(1+B$9)^(CEILING((A62-'1. The Inputs'!$B$17-B$7)/12,1)-1)-B$11*'1. The Inputs'!$B$18)/12+IF(A62='1. The Inputs'!$B$17+B$7+'1. The Inputs'!$B$15*12,B$14*(1-'1. The Inputs'!$B$20)-B$11,0),0)))</f>
        <v>12217166.6666667</v>
      </c>
      <c r="C62" s="19" t="n">
        <f aca="false">IF(A62&lt;='1. The Inputs'!$B$17,-(MIN(K62*C$10,C$12)-MIN(K61*C$10,C$12)),IF(A62&lt;='1. The Inputs'!$B$17+C$7,-(C$11*'1. The Inputs'!$B$18/12+'1. The Inputs'!$B$21),IF(A62&lt;='1. The Inputs'!$B$17+C$7+'1. The Inputs'!$B$15*12,('1. The Inputs'!$B$10*C$5*(1+C$9)^(CEILING((A62-'1. The Inputs'!$B$17-C$7)/12,1)-1)-C$11*'1. The Inputs'!$B$18)/12+IF(A62='1. The Inputs'!$B$17+C$7+'1. The Inputs'!$B$15*12,C$14*(1-'1. The Inputs'!$B$20)-C$11,0),0)))</f>
        <v>10740833.3333333</v>
      </c>
      <c r="D62" s="19" t="n">
        <f aca="false">IF(A62&lt;='1. The Inputs'!$B$17,-(MIN(K62*D$10,D$12)-MIN(K61*D$10,D$12)),IF(A62&lt;='1. The Inputs'!$B$17+D$7,-(D$11*'1. The Inputs'!$B$18/12+'1. The Inputs'!$B$21),IF(A62&lt;='1. The Inputs'!$B$17+D$7+'1. The Inputs'!$B$15*12,('1. The Inputs'!$B$10*D$5*(1+D$9)^(CEILING((A62-'1. The Inputs'!$B$17-D$7)/12,1)-1)-D$11*'1. The Inputs'!$B$18)/12+IF(A62='1. The Inputs'!$B$17+D$7+'1. The Inputs'!$B$15*12,D$14*(1-'1. The Inputs'!$B$20)-D$11,0),0)))</f>
        <v>11679666.6666667</v>
      </c>
      <c r="E62" s="19" t="n">
        <f aca="false">IF(A62&lt;='1. The Inputs'!$B$17,-(MIN(K62*E$10,E$12)-MIN(K61*E$10,E$12)),IF(A62&lt;='1. The Inputs'!$B$17+E$7,-(E$11*'1. The Inputs'!$B$18/12+'1. The Inputs'!$B$21),IF(A62&lt;='1. The Inputs'!$B$17+E$7+'1. The Inputs'!$B$15*12,('1. The Inputs'!$B$10*E$5*(1+E$9)^(CEILING((A62-'1. The Inputs'!$B$17-E$7)/12,1)-1)-E$11*'1. The Inputs'!$B$18)/12+IF(A62='1. The Inputs'!$B$17+E$7+'1. The Inputs'!$B$15*12,E$14*(1-'1. The Inputs'!$B$20)-E$11,0),0)))</f>
        <v>9934483.33333333</v>
      </c>
      <c r="F62" s="19" t="n">
        <f aca="false">IF(A62&lt;='1. The Inputs'!$B$17,-(MIN(K62*F$10,F$12)-MIN(K61*F$10,F$12)),IF(A62&lt;='1. The Inputs'!$B$17+F$7,-(F$11*'1. The Inputs'!$B$18/12+'1. The Inputs'!$B$21),IF(A62&lt;='1. The Inputs'!$B$17+F$7+'1. The Inputs'!$B$15*12,('1. The Inputs'!$B$10*F$5*(1+F$9)^(CEILING((A62-'1. The Inputs'!$B$17-F$7)/12,1)-1)-F$11*'1. The Inputs'!$B$18)/12+IF(A62='1. The Inputs'!$B$17+F$7+'1. The Inputs'!$B$15*12,F$14*(1-'1. The Inputs'!$B$20)-F$11,0),0)))</f>
        <v>11679666.6666667</v>
      </c>
      <c r="G62" s="19" t="n">
        <f aca="false">IF(A62&lt;='1. The Inputs'!$B$17,-(MIN(K62*G$10,G$12)-MIN(K61*G$10,G$12)),IF(A62&lt;='1. The Inputs'!$B$17+G$7,-(G$11*'1. The Inputs'!$B$18/12+'1. The Inputs'!$B$21),IF(A62&lt;='1. The Inputs'!$B$17+G$7+'1. The Inputs'!$B$15*12,('1. The Inputs'!$B$10*G$5*(1+G$9)^(CEILING((A62-'1. The Inputs'!$B$17-G$7)/12,1)-1)-G$11*'1. The Inputs'!$B$18)/12+IF(A62='1. The Inputs'!$B$17+G$7+'1. The Inputs'!$B$15*12,G$14*(1-'1. The Inputs'!$B$20)-G$11,0),0)))</f>
        <v>11905316.6666667</v>
      </c>
      <c r="H62" s="19" t="n">
        <f aca="false">IF(A62&lt;='1. The Inputs'!$B$17,-(MIN(K62*H$10,H$12)-MIN(K61*H$10,H$12)),IF(A62&lt;='1. The Inputs'!$B$17+H$7,-(H$11*'1. The Inputs'!$B$18/12+'1. The Inputs'!$B$21),IF(A62&lt;='1. The Inputs'!$B$17+H$7+'1. The Inputs'!$B$15*12,('1. The Inputs'!$B$10*H$5*(1+H$9)^(CEILING((A62-'1. The Inputs'!$B$17-H$7)/12,1)-1)-H$11*'1. The Inputs'!$B$18)/12+IF(A62='1. The Inputs'!$B$17+H$7+'1. The Inputs'!$B$15*12,H$14*(1-'1. The Inputs'!$B$20)-H$11,0),0)))</f>
        <v>12217166.6666667</v>
      </c>
      <c r="K62" s="20" t="n">
        <v>1</v>
      </c>
      <c r="L62" s="20" t="n">
        <f aca="false">K62-K61</f>
        <v>0</v>
      </c>
    </row>
    <row r="63" customFormat="false" ht="15" hidden="false" customHeight="false" outlineLevel="0" collapsed="false">
      <c r="A63" s="18" t="n">
        <v>45</v>
      </c>
      <c r="B63" s="19" t="n">
        <f aca="false">IF(A63&lt;='1. The Inputs'!$B$17,-(MIN(K63*B$10,B$12)-MIN(K62*B$10,B$12)),IF(A63&lt;='1. The Inputs'!$B$17+B$7,-(B$11*'1. The Inputs'!$B$18/12+'1. The Inputs'!$B$21),IF(A63&lt;='1. The Inputs'!$B$17+B$7+'1. The Inputs'!$B$15*12,('1. The Inputs'!$B$10*B$5*(1+B$9)^(CEILING((A63-'1. The Inputs'!$B$17-B$7)/12,1)-1)-B$11*'1. The Inputs'!$B$18)/12+IF(A63='1. The Inputs'!$B$17+B$7+'1. The Inputs'!$B$15*12,B$14*(1-'1. The Inputs'!$B$20)-B$11,0),0)))</f>
        <v>12217166.6666667</v>
      </c>
      <c r="C63" s="19" t="n">
        <f aca="false">IF(A63&lt;='1. The Inputs'!$B$17,-(MIN(K63*C$10,C$12)-MIN(K62*C$10,C$12)),IF(A63&lt;='1. The Inputs'!$B$17+C$7,-(C$11*'1. The Inputs'!$B$18/12+'1. The Inputs'!$B$21),IF(A63&lt;='1. The Inputs'!$B$17+C$7+'1. The Inputs'!$B$15*12,('1. The Inputs'!$B$10*C$5*(1+C$9)^(CEILING((A63-'1. The Inputs'!$B$17-C$7)/12,1)-1)-C$11*'1. The Inputs'!$B$18)/12+IF(A63='1. The Inputs'!$B$17+C$7+'1. The Inputs'!$B$15*12,C$14*(1-'1. The Inputs'!$B$20)-C$11,0),0)))</f>
        <v>10740833.3333333</v>
      </c>
      <c r="D63" s="19" t="n">
        <f aca="false">IF(A63&lt;='1. The Inputs'!$B$17,-(MIN(K63*D$10,D$12)-MIN(K62*D$10,D$12)),IF(A63&lt;='1. The Inputs'!$B$17+D$7,-(D$11*'1. The Inputs'!$B$18/12+'1. The Inputs'!$B$21),IF(A63&lt;='1. The Inputs'!$B$17+D$7+'1. The Inputs'!$B$15*12,('1. The Inputs'!$B$10*D$5*(1+D$9)^(CEILING((A63-'1. The Inputs'!$B$17-D$7)/12,1)-1)-D$11*'1. The Inputs'!$B$18)/12+IF(A63='1. The Inputs'!$B$17+D$7+'1. The Inputs'!$B$15*12,D$14*(1-'1. The Inputs'!$B$20)-D$11,0),0)))</f>
        <v>11679666.6666667</v>
      </c>
      <c r="E63" s="19" t="n">
        <f aca="false">IF(A63&lt;='1. The Inputs'!$B$17,-(MIN(K63*E$10,E$12)-MIN(K62*E$10,E$12)),IF(A63&lt;='1. The Inputs'!$B$17+E$7,-(E$11*'1. The Inputs'!$B$18/12+'1. The Inputs'!$B$21),IF(A63&lt;='1. The Inputs'!$B$17+E$7+'1. The Inputs'!$B$15*12,('1. The Inputs'!$B$10*E$5*(1+E$9)^(CEILING((A63-'1. The Inputs'!$B$17-E$7)/12,1)-1)-E$11*'1. The Inputs'!$B$18)/12+IF(A63='1. The Inputs'!$B$17+E$7+'1. The Inputs'!$B$15*12,E$14*(1-'1. The Inputs'!$B$20)-E$11,0),0)))</f>
        <v>9934483.33333333</v>
      </c>
      <c r="F63" s="19" t="n">
        <f aca="false">IF(A63&lt;='1. The Inputs'!$B$17,-(MIN(K63*F$10,F$12)-MIN(K62*F$10,F$12)),IF(A63&lt;='1. The Inputs'!$B$17+F$7,-(F$11*'1. The Inputs'!$B$18/12+'1. The Inputs'!$B$21),IF(A63&lt;='1. The Inputs'!$B$17+F$7+'1. The Inputs'!$B$15*12,('1. The Inputs'!$B$10*F$5*(1+F$9)^(CEILING((A63-'1. The Inputs'!$B$17-F$7)/12,1)-1)-F$11*'1. The Inputs'!$B$18)/12+IF(A63='1. The Inputs'!$B$17+F$7+'1. The Inputs'!$B$15*12,F$14*(1-'1. The Inputs'!$B$20)-F$11,0),0)))</f>
        <v>11679666.6666667</v>
      </c>
      <c r="G63" s="19" t="n">
        <f aca="false">IF(A63&lt;='1. The Inputs'!$B$17,-(MIN(K63*G$10,G$12)-MIN(K62*G$10,G$12)),IF(A63&lt;='1. The Inputs'!$B$17+G$7,-(G$11*'1. The Inputs'!$B$18/12+'1. The Inputs'!$B$21),IF(A63&lt;='1. The Inputs'!$B$17+G$7+'1. The Inputs'!$B$15*12,('1. The Inputs'!$B$10*G$5*(1+G$9)^(CEILING((A63-'1. The Inputs'!$B$17-G$7)/12,1)-1)-G$11*'1. The Inputs'!$B$18)/12+IF(A63='1. The Inputs'!$B$17+G$7+'1. The Inputs'!$B$15*12,G$14*(1-'1. The Inputs'!$B$20)-G$11,0),0)))</f>
        <v>11905316.6666667</v>
      </c>
      <c r="H63" s="19" t="n">
        <f aca="false">IF(A63&lt;='1. The Inputs'!$B$17,-(MIN(K63*H$10,H$12)-MIN(K62*H$10,H$12)),IF(A63&lt;='1. The Inputs'!$B$17+H$7,-(H$11*'1. The Inputs'!$B$18/12+'1. The Inputs'!$B$21),IF(A63&lt;='1. The Inputs'!$B$17+H$7+'1. The Inputs'!$B$15*12,('1. The Inputs'!$B$10*H$5*(1+H$9)^(CEILING((A63-'1. The Inputs'!$B$17-H$7)/12,1)-1)-H$11*'1. The Inputs'!$B$18)/12+IF(A63='1. The Inputs'!$B$17+H$7+'1. The Inputs'!$B$15*12,H$14*(1-'1. The Inputs'!$B$20)-H$11,0),0)))</f>
        <v>12217166.6666667</v>
      </c>
      <c r="K63" s="20" t="n">
        <v>1</v>
      </c>
      <c r="L63" s="20" t="n">
        <f aca="false">K63-K62</f>
        <v>0</v>
      </c>
    </row>
    <row r="64" customFormat="false" ht="15" hidden="false" customHeight="false" outlineLevel="0" collapsed="false">
      <c r="A64" s="18" t="n">
        <v>46</v>
      </c>
      <c r="B64" s="19" t="n">
        <f aca="false">IF(A64&lt;='1. The Inputs'!$B$17,-(MIN(K64*B$10,B$12)-MIN(K63*B$10,B$12)),IF(A64&lt;='1. The Inputs'!$B$17+B$7,-(B$11*'1. The Inputs'!$B$18/12+'1. The Inputs'!$B$21),IF(A64&lt;='1. The Inputs'!$B$17+B$7+'1. The Inputs'!$B$15*12,('1. The Inputs'!$B$10*B$5*(1+B$9)^(CEILING((A64-'1. The Inputs'!$B$17-B$7)/12,1)-1)-B$11*'1. The Inputs'!$B$18)/12+IF(A64='1. The Inputs'!$B$17+B$7+'1. The Inputs'!$B$15*12,B$14*(1-'1. The Inputs'!$B$20)-B$11,0),0)))</f>
        <v>12217166.6666667</v>
      </c>
      <c r="C64" s="19" t="n">
        <f aca="false">IF(A64&lt;='1. The Inputs'!$B$17,-(MIN(K64*C$10,C$12)-MIN(K63*C$10,C$12)),IF(A64&lt;='1. The Inputs'!$B$17+C$7,-(C$11*'1. The Inputs'!$B$18/12+'1. The Inputs'!$B$21),IF(A64&lt;='1. The Inputs'!$B$17+C$7+'1. The Inputs'!$B$15*12,('1. The Inputs'!$B$10*C$5*(1+C$9)^(CEILING((A64-'1. The Inputs'!$B$17-C$7)/12,1)-1)-C$11*'1. The Inputs'!$B$18)/12+IF(A64='1. The Inputs'!$B$17+C$7+'1. The Inputs'!$B$15*12,C$14*(1-'1. The Inputs'!$B$20)-C$11,0),0)))</f>
        <v>10740833.3333333</v>
      </c>
      <c r="D64" s="19" t="n">
        <f aca="false">IF(A64&lt;='1. The Inputs'!$B$17,-(MIN(K64*D$10,D$12)-MIN(K63*D$10,D$12)),IF(A64&lt;='1. The Inputs'!$B$17+D$7,-(D$11*'1. The Inputs'!$B$18/12+'1. The Inputs'!$B$21),IF(A64&lt;='1. The Inputs'!$B$17+D$7+'1. The Inputs'!$B$15*12,('1. The Inputs'!$B$10*D$5*(1+D$9)^(CEILING((A64-'1. The Inputs'!$B$17-D$7)/12,1)-1)-D$11*'1. The Inputs'!$B$18)/12+IF(A64='1. The Inputs'!$B$17+D$7+'1. The Inputs'!$B$15*12,D$14*(1-'1. The Inputs'!$B$20)-D$11,0),0)))</f>
        <v>11679666.6666667</v>
      </c>
      <c r="E64" s="19" t="n">
        <f aca="false">IF(A64&lt;='1. The Inputs'!$B$17,-(MIN(K64*E$10,E$12)-MIN(K63*E$10,E$12)),IF(A64&lt;='1. The Inputs'!$B$17+E$7,-(E$11*'1. The Inputs'!$B$18/12+'1. The Inputs'!$B$21),IF(A64&lt;='1. The Inputs'!$B$17+E$7+'1. The Inputs'!$B$15*12,('1. The Inputs'!$B$10*E$5*(1+E$9)^(CEILING((A64-'1. The Inputs'!$B$17-E$7)/12,1)-1)-E$11*'1. The Inputs'!$B$18)/12+IF(A64='1. The Inputs'!$B$17+E$7+'1. The Inputs'!$B$15*12,E$14*(1-'1. The Inputs'!$B$20)-E$11,0),0)))</f>
        <v>9934483.33333333</v>
      </c>
      <c r="F64" s="19" t="n">
        <f aca="false">IF(A64&lt;='1. The Inputs'!$B$17,-(MIN(K64*F$10,F$12)-MIN(K63*F$10,F$12)),IF(A64&lt;='1. The Inputs'!$B$17+F$7,-(F$11*'1. The Inputs'!$B$18/12+'1. The Inputs'!$B$21),IF(A64&lt;='1. The Inputs'!$B$17+F$7+'1. The Inputs'!$B$15*12,('1. The Inputs'!$B$10*F$5*(1+F$9)^(CEILING((A64-'1. The Inputs'!$B$17-F$7)/12,1)-1)-F$11*'1. The Inputs'!$B$18)/12+IF(A64='1. The Inputs'!$B$17+F$7+'1. The Inputs'!$B$15*12,F$14*(1-'1. The Inputs'!$B$20)-F$11,0),0)))</f>
        <v>11679666.6666667</v>
      </c>
      <c r="G64" s="19" t="n">
        <f aca="false">IF(A64&lt;='1. The Inputs'!$B$17,-(MIN(K64*G$10,G$12)-MIN(K63*G$10,G$12)),IF(A64&lt;='1. The Inputs'!$B$17+G$7,-(G$11*'1. The Inputs'!$B$18/12+'1. The Inputs'!$B$21),IF(A64&lt;='1. The Inputs'!$B$17+G$7+'1. The Inputs'!$B$15*12,('1. The Inputs'!$B$10*G$5*(1+G$9)^(CEILING((A64-'1. The Inputs'!$B$17-G$7)/12,1)-1)-G$11*'1. The Inputs'!$B$18)/12+IF(A64='1. The Inputs'!$B$17+G$7+'1. The Inputs'!$B$15*12,G$14*(1-'1. The Inputs'!$B$20)-G$11,0),0)))</f>
        <v>11905316.6666667</v>
      </c>
      <c r="H64" s="19" t="n">
        <f aca="false">IF(A64&lt;='1. The Inputs'!$B$17,-(MIN(K64*H$10,H$12)-MIN(K63*H$10,H$12)),IF(A64&lt;='1. The Inputs'!$B$17+H$7,-(H$11*'1. The Inputs'!$B$18/12+'1. The Inputs'!$B$21),IF(A64&lt;='1. The Inputs'!$B$17+H$7+'1. The Inputs'!$B$15*12,('1. The Inputs'!$B$10*H$5*(1+H$9)^(CEILING((A64-'1. The Inputs'!$B$17-H$7)/12,1)-1)-H$11*'1. The Inputs'!$B$18)/12+IF(A64='1. The Inputs'!$B$17+H$7+'1. The Inputs'!$B$15*12,H$14*(1-'1. The Inputs'!$B$20)-H$11,0),0)))</f>
        <v>12217166.6666667</v>
      </c>
      <c r="K64" s="20" t="n">
        <v>1</v>
      </c>
      <c r="L64" s="20" t="n">
        <f aca="false">K64-K63</f>
        <v>0</v>
      </c>
    </row>
    <row r="65" customFormat="false" ht="15" hidden="false" customHeight="false" outlineLevel="0" collapsed="false">
      <c r="A65" s="18" t="n">
        <v>47</v>
      </c>
      <c r="B65" s="19" t="n">
        <f aca="false">IF(A65&lt;='1. The Inputs'!$B$17,-(MIN(K65*B$10,B$12)-MIN(K64*B$10,B$12)),IF(A65&lt;='1. The Inputs'!$B$17+B$7,-(B$11*'1. The Inputs'!$B$18/12+'1. The Inputs'!$B$21),IF(A65&lt;='1. The Inputs'!$B$17+B$7+'1. The Inputs'!$B$15*12,('1. The Inputs'!$B$10*B$5*(1+B$9)^(CEILING((A65-'1. The Inputs'!$B$17-B$7)/12,1)-1)-B$11*'1. The Inputs'!$B$18)/12+IF(A65='1. The Inputs'!$B$17+B$7+'1. The Inputs'!$B$15*12,B$14*(1-'1. The Inputs'!$B$20)-B$11,0),0)))</f>
        <v>12217166.6666667</v>
      </c>
      <c r="C65" s="19" t="n">
        <f aca="false">IF(A65&lt;='1. The Inputs'!$B$17,-(MIN(K65*C$10,C$12)-MIN(K64*C$10,C$12)),IF(A65&lt;='1. The Inputs'!$B$17+C$7,-(C$11*'1. The Inputs'!$B$18/12+'1. The Inputs'!$B$21),IF(A65&lt;='1. The Inputs'!$B$17+C$7+'1. The Inputs'!$B$15*12,('1. The Inputs'!$B$10*C$5*(1+C$9)^(CEILING((A65-'1. The Inputs'!$B$17-C$7)/12,1)-1)-C$11*'1. The Inputs'!$B$18)/12+IF(A65='1. The Inputs'!$B$17+C$7+'1. The Inputs'!$B$15*12,C$14*(1-'1. The Inputs'!$B$20)-C$11,0),0)))</f>
        <v>10740833.3333333</v>
      </c>
      <c r="D65" s="19" t="n">
        <f aca="false">IF(A65&lt;='1. The Inputs'!$B$17,-(MIN(K65*D$10,D$12)-MIN(K64*D$10,D$12)),IF(A65&lt;='1. The Inputs'!$B$17+D$7,-(D$11*'1. The Inputs'!$B$18/12+'1. The Inputs'!$B$21),IF(A65&lt;='1. The Inputs'!$B$17+D$7+'1. The Inputs'!$B$15*12,('1. The Inputs'!$B$10*D$5*(1+D$9)^(CEILING((A65-'1. The Inputs'!$B$17-D$7)/12,1)-1)-D$11*'1. The Inputs'!$B$18)/12+IF(A65='1. The Inputs'!$B$17+D$7+'1. The Inputs'!$B$15*12,D$14*(1-'1. The Inputs'!$B$20)-D$11,0),0)))</f>
        <v>11679666.6666667</v>
      </c>
      <c r="E65" s="19" t="n">
        <f aca="false">IF(A65&lt;='1. The Inputs'!$B$17,-(MIN(K65*E$10,E$12)-MIN(K64*E$10,E$12)),IF(A65&lt;='1. The Inputs'!$B$17+E$7,-(E$11*'1. The Inputs'!$B$18/12+'1. The Inputs'!$B$21),IF(A65&lt;='1. The Inputs'!$B$17+E$7+'1. The Inputs'!$B$15*12,('1. The Inputs'!$B$10*E$5*(1+E$9)^(CEILING((A65-'1. The Inputs'!$B$17-E$7)/12,1)-1)-E$11*'1. The Inputs'!$B$18)/12+IF(A65='1. The Inputs'!$B$17+E$7+'1. The Inputs'!$B$15*12,E$14*(1-'1. The Inputs'!$B$20)-E$11,0),0)))</f>
        <v>9934483.33333333</v>
      </c>
      <c r="F65" s="19" t="n">
        <f aca="false">IF(A65&lt;='1. The Inputs'!$B$17,-(MIN(K65*F$10,F$12)-MIN(K64*F$10,F$12)),IF(A65&lt;='1. The Inputs'!$B$17+F$7,-(F$11*'1. The Inputs'!$B$18/12+'1. The Inputs'!$B$21),IF(A65&lt;='1. The Inputs'!$B$17+F$7+'1. The Inputs'!$B$15*12,('1. The Inputs'!$B$10*F$5*(1+F$9)^(CEILING((A65-'1. The Inputs'!$B$17-F$7)/12,1)-1)-F$11*'1. The Inputs'!$B$18)/12+IF(A65='1. The Inputs'!$B$17+F$7+'1. The Inputs'!$B$15*12,F$14*(1-'1. The Inputs'!$B$20)-F$11,0),0)))</f>
        <v>11679666.6666667</v>
      </c>
      <c r="G65" s="19" t="n">
        <f aca="false">IF(A65&lt;='1. The Inputs'!$B$17,-(MIN(K65*G$10,G$12)-MIN(K64*G$10,G$12)),IF(A65&lt;='1. The Inputs'!$B$17+G$7,-(G$11*'1. The Inputs'!$B$18/12+'1. The Inputs'!$B$21),IF(A65&lt;='1. The Inputs'!$B$17+G$7+'1. The Inputs'!$B$15*12,('1. The Inputs'!$B$10*G$5*(1+G$9)^(CEILING((A65-'1. The Inputs'!$B$17-G$7)/12,1)-1)-G$11*'1. The Inputs'!$B$18)/12+IF(A65='1. The Inputs'!$B$17+G$7+'1. The Inputs'!$B$15*12,G$14*(1-'1. The Inputs'!$B$20)-G$11,0),0)))</f>
        <v>11905316.6666667</v>
      </c>
      <c r="H65" s="19" t="n">
        <f aca="false">IF(A65&lt;='1. The Inputs'!$B$17,-(MIN(K65*H$10,H$12)-MIN(K64*H$10,H$12)),IF(A65&lt;='1. The Inputs'!$B$17+H$7,-(H$11*'1. The Inputs'!$B$18/12+'1. The Inputs'!$B$21),IF(A65&lt;='1. The Inputs'!$B$17+H$7+'1. The Inputs'!$B$15*12,('1. The Inputs'!$B$10*H$5*(1+H$9)^(CEILING((A65-'1. The Inputs'!$B$17-H$7)/12,1)-1)-H$11*'1. The Inputs'!$B$18)/12+IF(A65='1. The Inputs'!$B$17+H$7+'1. The Inputs'!$B$15*12,H$14*(1-'1. The Inputs'!$B$20)-H$11,0),0)))</f>
        <v>12217166.6666667</v>
      </c>
      <c r="K65" s="20" t="n">
        <v>1</v>
      </c>
      <c r="L65" s="20" t="n">
        <f aca="false">K65-K64</f>
        <v>0</v>
      </c>
    </row>
    <row r="66" customFormat="false" ht="15" hidden="false" customHeight="false" outlineLevel="0" collapsed="false">
      <c r="A66" s="18" t="n">
        <v>48</v>
      </c>
      <c r="B66" s="19" t="n">
        <f aca="false">IF(A66&lt;='1. The Inputs'!$B$17,-(MIN(K66*B$10,B$12)-MIN(K65*B$10,B$12)),IF(A66&lt;='1. The Inputs'!$B$17+B$7,-(B$11*'1. The Inputs'!$B$18/12+'1. The Inputs'!$B$21),IF(A66&lt;='1. The Inputs'!$B$17+B$7+'1. The Inputs'!$B$15*12,('1. The Inputs'!$B$10*B$5*(1+B$9)^(CEILING((A66-'1. The Inputs'!$B$17-B$7)/12,1)-1)-B$11*'1. The Inputs'!$B$18)/12+IF(A66='1. The Inputs'!$B$17+B$7+'1. The Inputs'!$B$15*12,B$14*(1-'1. The Inputs'!$B$20)-B$11,0),0)))</f>
        <v>12217166.6666667</v>
      </c>
      <c r="C66" s="19" t="n">
        <f aca="false">IF(A66&lt;='1. The Inputs'!$B$17,-(MIN(K66*C$10,C$12)-MIN(K65*C$10,C$12)),IF(A66&lt;='1. The Inputs'!$B$17+C$7,-(C$11*'1. The Inputs'!$B$18/12+'1. The Inputs'!$B$21),IF(A66&lt;='1. The Inputs'!$B$17+C$7+'1. The Inputs'!$B$15*12,('1. The Inputs'!$B$10*C$5*(1+C$9)^(CEILING((A66-'1. The Inputs'!$B$17-C$7)/12,1)-1)-C$11*'1. The Inputs'!$B$18)/12+IF(A66='1. The Inputs'!$B$17+C$7+'1. The Inputs'!$B$15*12,C$14*(1-'1. The Inputs'!$B$20)-C$11,0),0)))</f>
        <v>10740833.3333333</v>
      </c>
      <c r="D66" s="19" t="n">
        <f aca="false">IF(A66&lt;='1. The Inputs'!$B$17,-(MIN(K66*D$10,D$12)-MIN(K65*D$10,D$12)),IF(A66&lt;='1. The Inputs'!$B$17+D$7,-(D$11*'1. The Inputs'!$B$18/12+'1. The Inputs'!$B$21),IF(A66&lt;='1. The Inputs'!$B$17+D$7+'1. The Inputs'!$B$15*12,('1. The Inputs'!$B$10*D$5*(1+D$9)^(CEILING((A66-'1. The Inputs'!$B$17-D$7)/12,1)-1)-D$11*'1. The Inputs'!$B$18)/12+IF(A66='1. The Inputs'!$B$17+D$7+'1. The Inputs'!$B$15*12,D$14*(1-'1. The Inputs'!$B$20)-D$11,0),0)))</f>
        <v>11679666.6666667</v>
      </c>
      <c r="E66" s="19" t="n">
        <f aca="false">IF(A66&lt;='1. The Inputs'!$B$17,-(MIN(K66*E$10,E$12)-MIN(K65*E$10,E$12)),IF(A66&lt;='1. The Inputs'!$B$17+E$7,-(E$11*'1. The Inputs'!$B$18/12+'1. The Inputs'!$B$21),IF(A66&lt;='1. The Inputs'!$B$17+E$7+'1. The Inputs'!$B$15*12,('1. The Inputs'!$B$10*E$5*(1+E$9)^(CEILING((A66-'1. The Inputs'!$B$17-E$7)/12,1)-1)-E$11*'1. The Inputs'!$B$18)/12+IF(A66='1. The Inputs'!$B$17+E$7+'1. The Inputs'!$B$15*12,E$14*(1-'1. The Inputs'!$B$20)-E$11,0),0)))</f>
        <v>9934483.33333333</v>
      </c>
      <c r="F66" s="19" t="n">
        <f aca="false">IF(A66&lt;='1. The Inputs'!$B$17,-(MIN(K66*F$10,F$12)-MIN(K65*F$10,F$12)),IF(A66&lt;='1. The Inputs'!$B$17+F$7,-(F$11*'1. The Inputs'!$B$18/12+'1. The Inputs'!$B$21),IF(A66&lt;='1. The Inputs'!$B$17+F$7+'1. The Inputs'!$B$15*12,('1. The Inputs'!$B$10*F$5*(1+F$9)^(CEILING((A66-'1. The Inputs'!$B$17-F$7)/12,1)-1)-F$11*'1. The Inputs'!$B$18)/12+IF(A66='1. The Inputs'!$B$17+F$7+'1. The Inputs'!$B$15*12,F$14*(1-'1. The Inputs'!$B$20)-F$11,0),0)))</f>
        <v>11679666.6666667</v>
      </c>
      <c r="G66" s="19" t="n">
        <f aca="false">IF(A66&lt;='1. The Inputs'!$B$17,-(MIN(K66*G$10,G$12)-MIN(K65*G$10,G$12)),IF(A66&lt;='1. The Inputs'!$B$17+G$7,-(G$11*'1. The Inputs'!$B$18/12+'1. The Inputs'!$B$21),IF(A66&lt;='1. The Inputs'!$B$17+G$7+'1. The Inputs'!$B$15*12,('1. The Inputs'!$B$10*G$5*(1+G$9)^(CEILING((A66-'1. The Inputs'!$B$17-G$7)/12,1)-1)-G$11*'1. The Inputs'!$B$18)/12+IF(A66='1. The Inputs'!$B$17+G$7+'1. The Inputs'!$B$15*12,G$14*(1-'1. The Inputs'!$B$20)-G$11,0),0)))</f>
        <v>11905316.6666667</v>
      </c>
      <c r="H66" s="19" t="n">
        <f aca="false">IF(A66&lt;='1. The Inputs'!$B$17,-(MIN(K66*H$10,H$12)-MIN(K65*H$10,H$12)),IF(A66&lt;='1. The Inputs'!$B$17+H$7,-(H$11*'1. The Inputs'!$B$18/12+'1. The Inputs'!$B$21),IF(A66&lt;='1. The Inputs'!$B$17+H$7+'1. The Inputs'!$B$15*12,('1. The Inputs'!$B$10*H$5*(1+H$9)^(CEILING((A66-'1. The Inputs'!$B$17-H$7)/12,1)-1)-H$11*'1. The Inputs'!$B$18)/12+IF(A66='1. The Inputs'!$B$17+H$7+'1. The Inputs'!$B$15*12,H$14*(1-'1. The Inputs'!$B$20)-H$11,0),0)))</f>
        <v>12217166.6666667</v>
      </c>
      <c r="K66" s="20" t="n">
        <v>1</v>
      </c>
      <c r="L66" s="20" t="n">
        <f aca="false">K66-K65</f>
        <v>0</v>
      </c>
    </row>
    <row r="67" customFormat="false" ht="15" hidden="false" customHeight="false" outlineLevel="0" collapsed="false">
      <c r="A67" s="18" t="n">
        <v>49</v>
      </c>
      <c r="B67" s="19" t="n">
        <f aca="false">IF(A67&lt;='1. The Inputs'!$B$17,-(MIN(K67*B$10,B$12)-MIN(K66*B$10,B$12)),IF(A67&lt;='1. The Inputs'!$B$17+B$7,-(B$11*'1. The Inputs'!$B$18/12+'1. The Inputs'!$B$21),IF(A67&lt;='1. The Inputs'!$B$17+B$7+'1. The Inputs'!$B$15*12,('1. The Inputs'!$B$10*B$5*(1+B$9)^(CEILING((A67-'1. The Inputs'!$B$17-B$7)/12,1)-1)-B$11*'1. The Inputs'!$B$18)/12+IF(A67='1. The Inputs'!$B$17+B$7+'1. The Inputs'!$B$15*12,B$14*(1-'1. The Inputs'!$B$20)-B$11,0),0)))</f>
        <v>12217166.6666667</v>
      </c>
      <c r="C67" s="19" t="n">
        <f aca="false">IF(A67&lt;='1. The Inputs'!$B$17,-(MIN(K67*C$10,C$12)-MIN(K66*C$10,C$12)),IF(A67&lt;='1. The Inputs'!$B$17+C$7,-(C$11*'1. The Inputs'!$B$18/12+'1. The Inputs'!$B$21),IF(A67&lt;='1. The Inputs'!$B$17+C$7+'1. The Inputs'!$B$15*12,('1. The Inputs'!$B$10*C$5*(1+C$9)^(CEILING((A67-'1. The Inputs'!$B$17-C$7)/12,1)-1)-C$11*'1. The Inputs'!$B$18)/12+IF(A67='1. The Inputs'!$B$17+C$7+'1. The Inputs'!$B$15*12,C$14*(1-'1. The Inputs'!$B$20)-C$11,0),0)))</f>
        <v>10740833.3333333</v>
      </c>
      <c r="D67" s="19" t="n">
        <f aca="false">IF(A67&lt;='1. The Inputs'!$B$17,-(MIN(K67*D$10,D$12)-MIN(K66*D$10,D$12)),IF(A67&lt;='1. The Inputs'!$B$17+D$7,-(D$11*'1. The Inputs'!$B$18/12+'1. The Inputs'!$B$21),IF(A67&lt;='1. The Inputs'!$B$17+D$7+'1. The Inputs'!$B$15*12,('1. The Inputs'!$B$10*D$5*(1+D$9)^(CEILING((A67-'1. The Inputs'!$B$17-D$7)/12,1)-1)-D$11*'1. The Inputs'!$B$18)/12+IF(A67='1. The Inputs'!$B$17+D$7+'1. The Inputs'!$B$15*12,D$14*(1-'1. The Inputs'!$B$20)-D$11,0),0)))</f>
        <v>11679666.6666667</v>
      </c>
      <c r="E67" s="19" t="n">
        <f aca="false">IF(A67&lt;='1. The Inputs'!$B$17,-(MIN(K67*E$10,E$12)-MIN(K66*E$10,E$12)),IF(A67&lt;='1. The Inputs'!$B$17+E$7,-(E$11*'1. The Inputs'!$B$18/12+'1. The Inputs'!$B$21),IF(A67&lt;='1. The Inputs'!$B$17+E$7+'1. The Inputs'!$B$15*12,('1. The Inputs'!$B$10*E$5*(1+E$9)^(CEILING((A67-'1. The Inputs'!$B$17-E$7)/12,1)-1)-E$11*'1. The Inputs'!$B$18)/12+IF(A67='1. The Inputs'!$B$17+E$7+'1. The Inputs'!$B$15*12,E$14*(1-'1. The Inputs'!$B$20)-E$11,0),0)))</f>
        <v>9934483.33333333</v>
      </c>
      <c r="F67" s="19" t="n">
        <f aca="false">IF(A67&lt;='1. The Inputs'!$B$17,-(MIN(K67*F$10,F$12)-MIN(K66*F$10,F$12)),IF(A67&lt;='1. The Inputs'!$B$17+F$7,-(F$11*'1. The Inputs'!$B$18/12+'1. The Inputs'!$B$21),IF(A67&lt;='1. The Inputs'!$B$17+F$7+'1. The Inputs'!$B$15*12,('1. The Inputs'!$B$10*F$5*(1+F$9)^(CEILING((A67-'1. The Inputs'!$B$17-F$7)/12,1)-1)-F$11*'1. The Inputs'!$B$18)/12+IF(A67='1. The Inputs'!$B$17+F$7+'1. The Inputs'!$B$15*12,F$14*(1-'1. The Inputs'!$B$20)-F$11,0),0)))</f>
        <v>11679666.6666667</v>
      </c>
      <c r="G67" s="19" t="n">
        <f aca="false">IF(A67&lt;='1. The Inputs'!$B$17,-(MIN(K67*G$10,G$12)-MIN(K66*G$10,G$12)),IF(A67&lt;='1. The Inputs'!$B$17+G$7,-(G$11*'1. The Inputs'!$B$18/12+'1. The Inputs'!$B$21),IF(A67&lt;='1. The Inputs'!$B$17+G$7+'1. The Inputs'!$B$15*12,('1. The Inputs'!$B$10*G$5*(1+G$9)^(CEILING((A67-'1. The Inputs'!$B$17-G$7)/12,1)-1)-G$11*'1. The Inputs'!$B$18)/12+IF(A67='1. The Inputs'!$B$17+G$7+'1. The Inputs'!$B$15*12,G$14*(1-'1. The Inputs'!$B$20)-G$11,0),0)))</f>
        <v>11905316.6666667</v>
      </c>
      <c r="H67" s="19" t="n">
        <f aca="false">IF(A67&lt;='1. The Inputs'!$B$17,-(MIN(K67*H$10,H$12)-MIN(K66*H$10,H$12)),IF(A67&lt;='1. The Inputs'!$B$17+H$7,-(H$11*'1. The Inputs'!$B$18/12+'1. The Inputs'!$B$21),IF(A67&lt;='1. The Inputs'!$B$17+H$7+'1. The Inputs'!$B$15*12,('1. The Inputs'!$B$10*H$5*(1+H$9)^(CEILING((A67-'1. The Inputs'!$B$17-H$7)/12,1)-1)-H$11*'1. The Inputs'!$B$18)/12+IF(A67='1. The Inputs'!$B$17+H$7+'1. The Inputs'!$B$15*12,H$14*(1-'1. The Inputs'!$B$20)-H$11,0),0)))</f>
        <v>12217166.6666667</v>
      </c>
      <c r="K67" s="20" t="n">
        <v>1</v>
      </c>
      <c r="L67" s="20" t="n">
        <f aca="false">K67-K66</f>
        <v>0</v>
      </c>
    </row>
    <row r="68" customFormat="false" ht="15" hidden="false" customHeight="false" outlineLevel="0" collapsed="false">
      <c r="A68" s="18" t="n">
        <v>50</v>
      </c>
      <c r="B68" s="19" t="n">
        <f aca="false">IF(A68&lt;='1. The Inputs'!$B$17,-(MIN(K68*B$10,B$12)-MIN(K67*B$10,B$12)),IF(A68&lt;='1. The Inputs'!$B$17+B$7,-(B$11*'1. The Inputs'!$B$18/12+'1. The Inputs'!$B$21),IF(A68&lt;='1. The Inputs'!$B$17+B$7+'1. The Inputs'!$B$15*12,('1. The Inputs'!$B$10*B$5*(1+B$9)^(CEILING((A68-'1. The Inputs'!$B$17-B$7)/12,1)-1)-B$11*'1. The Inputs'!$B$18)/12+IF(A68='1. The Inputs'!$B$17+B$7+'1. The Inputs'!$B$15*12,B$14*(1-'1. The Inputs'!$B$20)-B$11,0),0)))</f>
        <v>12217166.6666667</v>
      </c>
      <c r="C68" s="19" t="n">
        <f aca="false">IF(A68&lt;='1. The Inputs'!$B$17,-(MIN(K68*C$10,C$12)-MIN(K67*C$10,C$12)),IF(A68&lt;='1. The Inputs'!$B$17+C$7,-(C$11*'1. The Inputs'!$B$18/12+'1. The Inputs'!$B$21),IF(A68&lt;='1. The Inputs'!$B$17+C$7+'1. The Inputs'!$B$15*12,('1. The Inputs'!$B$10*C$5*(1+C$9)^(CEILING((A68-'1. The Inputs'!$B$17-C$7)/12,1)-1)-C$11*'1. The Inputs'!$B$18)/12+IF(A68='1. The Inputs'!$B$17+C$7+'1. The Inputs'!$B$15*12,C$14*(1-'1. The Inputs'!$B$20)-C$11,0),0)))</f>
        <v>10740833.3333333</v>
      </c>
      <c r="D68" s="19" t="n">
        <f aca="false">IF(A68&lt;='1. The Inputs'!$B$17,-(MIN(K68*D$10,D$12)-MIN(K67*D$10,D$12)),IF(A68&lt;='1. The Inputs'!$B$17+D$7,-(D$11*'1. The Inputs'!$B$18/12+'1. The Inputs'!$B$21),IF(A68&lt;='1. The Inputs'!$B$17+D$7+'1. The Inputs'!$B$15*12,('1. The Inputs'!$B$10*D$5*(1+D$9)^(CEILING((A68-'1. The Inputs'!$B$17-D$7)/12,1)-1)-D$11*'1. The Inputs'!$B$18)/12+IF(A68='1. The Inputs'!$B$17+D$7+'1. The Inputs'!$B$15*12,D$14*(1-'1. The Inputs'!$B$20)-D$11,0),0)))</f>
        <v>11679666.6666667</v>
      </c>
      <c r="E68" s="19" t="n">
        <f aca="false">IF(A68&lt;='1. The Inputs'!$B$17,-(MIN(K68*E$10,E$12)-MIN(K67*E$10,E$12)),IF(A68&lt;='1. The Inputs'!$B$17+E$7,-(E$11*'1. The Inputs'!$B$18/12+'1. The Inputs'!$B$21),IF(A68&lt;='1. The Inputs'!$B$17+E$7+'1. The Inputs'!$B$15*12,('1. The Inputs'!$B$10*E$5*(1+E$9)^(CEILING((A68-'1. The Inputs'!$B$17-E$7)/12,1)-1)-E$11*'1. The Inputs'!$B$18)/12+IF(A68='1. The Inputs'!$B$17+E$7+'1. The Inputs'!$B$15*12,E$14*(1-'1. The Inputs'!$B$20)-E$11,0),0)))</f>
        <v>9934483.33333333</v>
      </c>
      <c r="F68" s="19" t="n">
        <f aca="false">IF(A68&lt;='1. The Inputs'!$B$17,-(MIN(K68*F$10,F$12)-MIN(K67*F$10,F$12)),IF(A68&lt;='1. The Inputs'!$B$17+F$7,-(F$11*'1. The Inputs'!$B$18/12+'1. The Inputs'!$B$21),IF(A68&lt;='1. The Inputs'!$B$17+F$7+'1. The Inputs'!$B$15*12,('1. The Inputs'!$B$10*F$5*(1+F$9)^(CEILING((A68-'1. The Inputs'!$B$17-F$7)/12,1)-1)-F$11*'1. The Inputs'!$B$18)/12+IF(A68='1. The Inputs'!$B$17+F$7+'1. The Inputs'!$B$15*12,F$14*(1-'1. The Inputs'!$B$20)-F$11,0),0)))</f>
        <v>11679666.6666667</v>
      </c>
      <c r="G68" s="19" t="n">
        <f aca="false">IF(A68&lt;='1. The Inputs'!$B$17,-(MIN(K68*G$10,G$12)-MIN(K67*G$10,G$12)),IF(A68&lt;='1. The Inputs'!$B$17+G$7,-(G$11*'1. The Inputs'!$B$18/12+'1. The Inputs'!$B$21),IF(A68&lt;='1. The Inputs'!$B$17+G$7+'1. The Inputs'!$B$15*12,('1. The Inputs'!$B$10*G$5*(1+G$9)^(CEILING((A68-'1. The Inputs'!$B$17-G$7)/12,1)-1)-G$11*'1. The Inputs'!$B$18)/12+IF(A68='1. The Inputs'!$B$17+G$7+'1. The Inputs'!$B$15*12,G$14*(1-'1. The Inputs'!$B$20)-G$11,0),0)))</f>
        <v>11905316.6666667</v>
      </c>
      <c r="H68" s="19" t="n">
        <f aca="false">IF(A68&lt;='1. The Inputs'!$B$17,-(MIN(K68*H$10,H$12)-MIN(K67*H$10,H$12)),IF(A68&lt;='1. The Inputs'!$B$17+H$7,-(H$11*'1. The Inputs'!$B$18/12+'1. The Inputs'!$B$21),IF(A68&lt;='1. The Inputs'!$B$17+H$7+'1. The Inputs'!$B$15*12,('1. The Inputs'!$B$10*H$5*(1+H$9)^(CEILING((A68-'1. The Inputs'!$B$17-H$7)/12,1)-1)-H$11*'1. The Inputs'!$B$18)/12+IF(A68='1. The Inputs'!$B$17+H$7+'1. The Inputs'!$B$15*12,H$14*(1-'1. The Inputs'!$B$20)-H$11,0),0)))</f>
        <v>12217166.6666667</v>
      </c>
      <c r="K68" s="20" t="n">
        <v>1</v>
      </c>
      <c r="L68" s="20" t="n">
        <f aca="false">K68-K67</f>
        <v>0</v>
      </c>
    </row>
    <row r="69" customFormat="false" ht="15" hidden="false" customHeight="false" outlineLevel="0" collapsed="false">
      <c r="A69" s="18" t="n">
        <v>51</v>
      </c>
      <c r="B69" s="19" t="n">
        <f aca="false">IF(A69&lt;='1. The Inputs'!$B$17,-(MIN(K69*B$10,B$12)-MIN(K68*B$10,B$12)),IF(A69&lt;='1. The Inputs'!$B$17+B$7,-(B$11*'1. The Inputs'!$B$18/12+'1. The Inputs'!$B$21),IF(A69&lt;='1. The Inputs'!$B$17+B$7+'1. The Inputs'!$B$15*12,('1. The Inputs'!$B$10*B$5*(1+B$9)^(CEILING((A69-'1. The Inputs'!$B$17-B$7)/12,1)-1)-B$11*'1. The Inputs'!$B$18)/12+IF(A69='1. The Inputs'!$B$17+B$7+'1. The Inputs'!$B$15*12,B$14*(1-'1. The Inputs'!$B$20)-B$11,0),0)))</f>
        <v>12217166.6666667</v>
      </c>
      <c r="C69" s="19" t="n">
        <f aca="false">IF(A69&lt;='1. The Inputs'!$B$17,-(MIN(K69*C$10,C$12)-MIN(K68*C$10,C$12)),IF(A69&lt;='1. The Inputs'!$B$17+C$7,-(C$11*'1. The Inputs'!$B$18/12+'1. The Inputs'!$B$21),IF(A69&lt;='1. The Inputs'!$B$17+C$7+'1. The Inputs'!$B$15*12,('1. The Inputs'!$B$10*C$5*(1+C$9)^(CEILING((A69-'1. The Inputs'!$B$17-C$7)/12,1)-1)-C$11*'1. The Inputs'!$B$18)/12+IF(A69='1. The Inputs'!$B$17+C$7+'1. The Inputs'!$B$15*12,C$14*(1-'1. The Inputs'!$B$20)-C$11,0),0)))</f>
        <v>10740833.3333333</v>
      </c>
      <c r="D69" s="19" t="n">
        <f aca="false">IF(A69&lt;='1. The Inputs'!$B$17,-(MIN(K69*D$10,D$12)-MIN(K68*D$10,D$12)),IF(A69&lt;='1. The Inputs'!$B$17+D$7,-(D$11*'1. The Inputs'!$B$18/12+'1. The Inputs'!$B$21),IF(A69&lt;='1. The Inputs'!$B$17+D$7+'1. The Inputs'!$B$15*12,('1. The Inputs'!$B$10*D$5*(1+D$9)^(CEILING((A69-'1. The Inputs'!$B$17-D$7)/12,1)-1)-D$11*'1. The Inputs'!$B$18)/12+IF(A69='1. The Inputs'!$B$17+D$7+'1. The Inputs'!$B$15*12,D$14*(1-'1. The Inputs'!$B$20)-D$11,0),0)))</f>
        <v>11679666.6666667</v>
      </c>
      <c r="E69" s="19" t="n">
        <f aca="false">IF(A69&lt;='1. The Inputs'!$B$17,-(MIN(K69*E$10,E$12)-MIN(K68*E$10,E$12)),IF(A69&lt;='1. The Inputs'!$B$17+E$7,-(E$11*'1. The Inputs'!$B$18/12+'1. The Inputs'!$B$21),IF(A69&lt;='1. The Inputs'!$B$17+E$7+'1. The Inputs'!$B$15*12,('1. The Inputs'!$B$10*E$5*(1+E$9)^(CEILING((A69-'1. The Inputs'!$B$17-E$7)/12,1)-1)-E$11*'1. The Inputs'!$B$18)/12+IF(A69='1. The Inputs'!$B$17+E$7+'1. The Inputs'!$B$15*12,E$14*(1-'1. The Inputs'!$B$20)-E$11,0),0)))</f>
        <v>9934483.33333333</v>
      </c>
      <c r="F69" s="19" t="n">
        <f aca="false">IF(A69&lt;='1. The Inputs'!$B$17,-(MIN(K69*F$10,F$12)-MIN(K68*F$10,F$12)),IF(A69&lt;='1. The Inputs'!$B$17+F$7,-(F$11*'1. The Inputs'!$B$18/12+'1. The Inputs'!$B$21),IF(A69&lt;='1. The Inputs'!$B$17+F$7+'1. The Inputs'!$B$15*12,('1. The Inputs'!$B$10*F$5*(1+F$9)^(CEILING((A69-'1. The Inputs'!$B$17-F$7)/12,1)-1)-F$11*'1. The Inputs'!$B$18)/12+IF(A69='1. The Inputs'!$B$17+F$7+'1. The Inputs'!$B$15*12,F$14*(1-'1. The Inputs'!$B$20)-F$11,0),0)))</f>
        <v>11679666.6666667</v>
      </c>
      <c r="G69" s="19" t="n">
        <f aca="false">IF(A69&lt;='1. The Inputs'!$B$17,-(MIN(K69*G$10,G$12)-MIN(K68*G$10,G$12)),IF(A69&lt;='1. The Inputs'!$B$17+G$7,-(G$11*'1. The Inputs'!$B$18/12+'1. The Inputs'!$B$21),IF(A69&lt;='1. The Inputs'!$B$17+G$7+'1. The Inputs'!$B$15*12,('1. The Inputs'!$B$10*G$5*(1+G$9)^(CEILING((A69-'1. The Inputs'!$B$17-G$7)/12,1)-1)-G$11*'1. The Inputs'!$B$18)/12+IF(A69='1. The Inputs'!$B$17+G$7+'1. The Inputs'!$B$15*12,G$14*(1-'1. The Inputs'!$B$20)-G$11,0),0)))</f>
        <v>11905316.6666667</v>
      </c>
      <c r="H69" s="19" t="n">
        <f aca="false">IF(A69&lt;='1. The Inputs'!$B$17,-(MIN(K69*H$10,H$12)-MIN(K68*H$10,H$12)),IF(A69&lt;='1. The Inputs'!$B$17+H$7,-(H$11*'1. The Inputs'!$B$18/12+'1. The Inputs'!$B$21),IF(A69&lt;='1. The Inputs'!$B$17+H$7+'1. The Inputs'!$B$15*12,('1. The Inputs'!$B$10*H$5*(1+H$9)^(CEILING((A69-'1. The Inputs'!$B$17-H$7)/12,1)-1)-H$11*'1. The Inputs'!$B$18)/12+IF(A69='1. The Inputs'!$B$17+H$7+'1. The Inputs'!$B$15*12,H$14*(1-'1. The Inputs'!$B$20)-H$11,0),0)))</f>
        <v>12217166.6666667</v>
      </c>
      <c r="K69" s="20" t="n">
        <v>1</v>
      </c>
      <c r="L69" s="20" t="n">
        <f aca="false">K69-K68</f>
        <v>0</v>
      </c>
    </row>
    <row r="70" customFormat="false" ht="15" hidden="false" customHeight="false" outlineLevel="0" collapsed="false">
      <c r="A70" s="18" t="n">
        <v>52</v>
      </c>
      <c r="B70" s="19" t="n">
        <f aca="false">IF(A70&lt;='1. The Inputs'!$B$17,-(MIN(K70*B$10,B$12)-MIN(K69*B$10,B$12)),IF(A70&lt;='1. The Inputs'!$B$17+B$7,-(B$11*'1. The Inputs'!$B$18/12+'1. The Inputs'!$B$21),IF(A70&lt;='1. The Inputs'!$B$17+B$7+'1. The Inputs'!$B$15*12,('1. The Inputs'!$B$10*B$5*(1+B$9)^(CEILING((A70-'1. The Inputs'!$B$17-B$7)/12,1)-1)-B$11*'1. The Inputs'!$B$18)/12+IF(A70='1. The Inputs'!$B$17+B$7+'1. The Inputs'!$B$15*12,B$14*(1-'1. The Inputs'!$B$20)-B$11,0),0)))</f>
        <v>12217166.6666667</v>
      </c>
      <c r="C70" s="19" t="n">
        <f aca="false">IF(A70&lt;='1. The Inputs'!$B$17,-(MIN(K70*C$10,C$12)-MIN(K69*C$10,C$12)),IF(A70&lt;='1. The Inputs'!$B$17+C$7,-(C$11*'1. The Inputs'!$B$18/12+'1. The Inputs'!$B$21),IF(A70&lt;='1. The Inputs'!$B$17+C$7+'1. The Inputs'!$B$15*12,('1. The Inputs'!$B$10*C$5*(1+C$9)^(CEILING((A70-'1. The Inputs'!$B$17-C$7)/12,1)-1)-C$11*'1. The Inputs'!$B$18)/12+IF(A70='1. The Inputs'!$B$17+C$7+'1. The Inputs'!$B$15*12,C$14*(1-'1. The Inputs'!$B$20)-C$11,0),0)))</f>
        <v>10740833.3333333</v>
      </c>
      <c r="D70" s="19" t="n">
        <f aca="false">IF(A70&lt;='1. The Inputs'!$B$17,-(MIN(K70*D$10,D$12)-MIN(K69*D$10,D$12)),IF(A70&lt;='1. The Inputs'!$B$17+D$7,-(D$11*'1. The Inputs'!$B$18/12+'1. The Inputs'!$B$21),IF(A70&lt;='1. The Inputs'!$B$17+D$7+'1. The Inputs'!$B$15*12,('1. The Inputs'!$B$10*D$5*(1+D$9)^(CEILING((A70-'1. The Inputs'!$B$17-D$7)/12,1)-1)-D$11*'1. The Inputs'!$B$18)/12+IF(A70='1. The Inputs'!$B$17+D$7+'1. The Inputs'!$B$15*12,D$14*(1-'1. The Inputs'!$B$20)-D$11,0),0)))</f>
        <v>11679666.6666667</v>
      </c>
      <c r="E70" s="19" t="n">
        <f aca="false">IF(A70&lt;='1. The Inputs'!$B$17,-(MIN(K70*E$10,E$12)-MIN(K69*E$10,E$12)),IF(A70&lt;='1. The Inputs'!$B$17+E$7,-(E$11*'1. The Inputs'!$B$18/12+'1. The Inputs'!$B$21),IF(A70&lt;='1. The Inputs'!$B$17+E$7+'1. The Inputs'!$B$15*12,('1. The Inputs'!$B$10*E$5*(1+E$9)^(CEILING((A70-'1. The Inputs'!$B$17-E$7)/12,1)-1)-E$11*'1. The Inputs'!$B$18)/12+IF(A70='1. The Inputs'!$B$17+E$7+'1. The Inputs'!$B$15*12,E$14*(1-'1. The Inputs'!$B$20)-E$11,0),0)))</f>
        <v>9934483.33333333</v>
      </c>
      <c r="F70" s="19" t="n">
        <f aca="false">IF(A70&lt;='1. The Inputs'!$B$17,-(MIN(K70*F$10,F$12)-MIN(K69*F$10,F$12)),IF(A70&lt;='1. The Inputs'!$B$17+F$7,-(F$11*'1. The Inputs'!$B$18/12+'1. The Inputs'!$B$21),IF(A70&lt;='1. The Inputs'!$B$17+F$7+'1. The Inputs'!$B$15*12,('1. The Inputs'!$B$10*F$5*(1+F$9)^(CEILING((A70-'1. The Inputs'!$B$17-F$7)/12,1)-1)-F$11*'1. The Inputs'!$B$18)/12+IF(A70='1. The Inputs'!$B$17+F$7+'1. The Inputs'!$B$15*12,F$14*(1-'1. The Inputs'!$B$20)-F$11,0),0)))</f>
        <v>11679666.6666667</v>
      </c>
      <c r="G70" s="19" t="n">
        <f aca="false">IF(A70&lt;='1. The Inputs'!$B$17,-(MIN(K70*G$10,G$12)-MIN(K69*G$10,G$12)),IF(A70&lt;='1. The Inputs'!$B$17+G$7,-(G$11*'1. The Inputs'!$B$18/12+'1. The Inputs'!$B$21),IF(A70&lt;='1. The Inputs'!$B$17+G$7+'1. The Inputs'!$B$15*12,('1. The Inputs'!$B$10*G$5*(1+G$9)^(CEILING((A70-'1. The Inputs'!$B$17-G$7)/12,1)-1)-G$11*'1. The Inputs'!$B$18)/12+IF(A70='1. The Inputs'!$B$17+G$7+'1. The Inputs'!$B$15*12,G$14*(1-'1. The Inputs'!$B$20)-G$11,0),0)))</f>
        <v>11905316.6666667</v>
      </c>
      <c r="H70" s="19" t="n">
        <f aca="false">IF(A70&lt;='1. The Inputs'!$B$17,-(MIN(K70*H$10,H$12)-MIN(K69*H$10,H$12)),IF(A70&lt;='1. The Inputs'!$B$17+H$7,-(H$11*'1. The Inputs'!$B$18/12+'1. The Inputs'!$B$21),IF(A70&lt;='1. The Inputs'!$B$17+H$7+'1. The Inputs'!$B$15*12,('1. The Inputs'!$B$10*H$5*(1+H$9)^(CEILING((A70-'1. The Inputs'!$B$17-H$7)/12,1)-1)-H$11*'1. The Inputs'!$B$18)/12+IF(A70='1. The Inputs'!$B$17+H$7+'1. The Inputs'!$B$15*12,H$14*(1-'1. The Inputs'!$B$20)-H$11,0),0)))</f>
        <v>12217166.6666667</v>
      </c>
      <c r="K70" s="20" t="n">
        <v>1</v>
      </c>
      <c r="L70" s="20" t="n">
        <f aca="false">K70-K69</f>
        <v>0</v>
      </c>
    </row>
    <row r="71" customFormat="false" ht="15" hidden="false" customHeight="false" outlineLevel="0" collapsed="false">
      <c r="A71" s="18" t="n">
        <v>53</v>
      </c>
      <c r="B71" s="19" t="n">
        <f aca="false">IF(A71&lt;='1. The Inputs'!$B$17,-(MIN(K71*B$10,B$12)-MIN(K70*B$10,B$12)),IF(A71&lt;='1. The Inputs'!$B$17+B$7,-(B$11*'1. The Inputs'!$B$18/12+'1. The Inputs'!$B$21),IF(A71&lt;='1. The Inputs'!$B$17+B$7+'1. The Inputs'!$B$15*12,('1. The Inputs'!$B$10*B$5*(1+B$9)^(CEILING((A71-'1. The Inputs'!$B$17-B$7)/12,1)-1)-B$11*'1. The Inputs'!$B$18)/12+IF(A71='1. The Inputs'!$B$17+B$7+'1. The Inputs'!$B$15*12,B$14*(1-'1. The Inputs'!$B$20)-B$11,0),0)))</f>
        <v>12217166.6666667</v>
      </c>
      <c r="C71" s="19" t="n">
        <f aca="false">IF(A71&lt;='1. The Inputs'!$B$17,-(MIN(K71*C$10,C$12)-MIN(K70*C$10,C$12)),IF(A71&lt;='1. The Inputs'!$B$17+C$7,-(C$11*'1. The Inputs'!$B$18/12+'1. The Inputs'!$B$21),IF(A71&lt;='1. The Inputs'!$B$17+C$7+'1. The Inputs'!$B$15*12,('1. The Inputs'!$B$10*C$5*(1+C$9)^(CEILING((A71-'1. The Inputs'!$B$17-C$7)/12,1)-1)-C$11*'1. The Inputs'!$B$18)/12+IF(A71='1. The Inputs'!$B$17+C$7+'1. The Inputs'!$B$15*12,C$14*(1-'1. The Inputs'!$B$20)-C$11,0),0)))</f>
        <v>10740833.3333333</v>
      </c>
      <c r="D71" s="19" t="n">
        <f aca="false">IF(A71&lt;='1. The Inputs'!$B$17,-(MIN(K71*D$10,D$12)-MIN(K70*D$10,D$12)),IF(A71&lt;='1. The Inputs'!$B$17+D$7,-(D$11*'1. The Inputs'!$B$18/12+'1. The Inputs'!$B$21),IF(A71&lt;='1. The Inputs'!$B$17+D$7+'1. The Inputs'!$B$15*12,('1. The Inputs'!$B$10*D$5*(1+D$9)^(CEILING((A71-'1. The Inputs'!$B$17-D$7)/12,1)-1)-D$11*'1. The Inputs'!$B$18)/12+IF(A71='1. The Inputs'!$B$17+D$7+'1. The Inputs'!$B$15*12,D$14*(1-'1. The Inputs'!$B$20)-D$11,0),0)))</f>
        <v>11679666.6666667</v>
      </c>
      <c r="E71" s="19" t="n">
        <f aca="false">IF(A71&lt;='1. The Inputs'!$B$17,-(MIN(K71*E$10,E$12)-MIN(K70*E$10,E$12)),IF(A71&lt;='1. The Inputs'!$B$17+E$7,-(E$11*'1. The Inputs'!$B$18/12+'1. The Inputs'!$B$21),IF(A71&lt;='1. The Inputs'!$B$17+E$7+'1. The Inputs'!$B$15*12,('1. The Inputs'!$B$10*E$5*(1+E$9)^(CEILING((A71-'1. The Inputs'!$B$17-E$7)/12,1)-1)-E$11*'1. The Inputs'!$B$18)/12+IF(A71='1. The Inputs'!$B$17+E$7+'1. The Inputs'!$B$15*12,E$14*(1-'1. The Inputs'!$B$20)-E$11,0),0)))</f>
        <v>9934483.33333333</v>
      </c>
      <c r="F71" s="19" t="n">
        <f aca="false">IF(A71&lt;='1. The Inputs'!$B$17,-(MIN(K71*F$10,F$12)-MIN(K70*F$10,F$12)),IF(A71&lt;='1. The Inputs'!$B$17+F$7,-(F$11*'1. The Inputs'!$B$18/12+'1. The Inputs'!$B$21),IF(A71&lt;='1. The Inputs'!$B$17+F$7+'1. The Inputs'!$B$15*12,('1. The Inputs'!$B$10*F$5*(1+F$9)^(CEILING((A71-'1. The Inputs'!$B$17-F$7)/12,1)-1)-F$11*'1. The Inputs'!$B$18)/12+IF(A71='1. The Inputs'!$B$17+F$7+'1. The Inputs'!$B$15*12,F$14*(1-'1. The Inputs'!$B$20)-F$11,0),0)))</f>
        <v>11679666.6666667</v>
      </c>
      <c r="G71" s="19" t="n">
        <f aca="false">IF(A71&lt;='1. The Inputs'!$B$17,-(MIN(K71*G$10,G$12)-MIN(K70*G$10,G$12)),IF(A71&lt;='1. The Inputs'!$B$17+G$7,-(G$11*'1. The Inputs'!$B$18/12+'1. The Inputs'!$B$21),IF(A71&lt;='1. The Inputs'!$B$17+G$7+'1. The Inputs'!$B$15*12,('1. The Inputs'!$B$10*G$5*(1+G$9)^(CEILING((A71-'1. The Inputs'!$B$17-G$7)/12,1)-1)-G$11*'1. The Inputs'!$B$18)/12+IF(A71='1. The Inputs'!$B$17+G$7+'1. The Inputs'!$B$15*12,G$14*(1-'1. The Inputs'!$B$20)-G$11,0),0)))</f>
        <v>11905316.6666667</v>
      </c>
      <c r="H71" s="19" t="n">
        <f aca="false">IF(A71&lt;='1. The Inputs'!$B$17,-(MIN(K71*H$10,H$12)-MIN(K70*H$10,H$12)),IF(A71&lt;='1. The Inputs'!$B$17+H$7,-(H$11*'1. The Inputs'!$B$18/12+'1. The Inputs'!$B$21),IF(A71&lt;='1. The Inputs'!$B$17+H$7+'1. The Inputs'!$B$15*12,('1. The Inputs'!$B$10*H$5*(1+H$9)^(CEILING((A71-'1. The Inputs'!$B$17-H$7)/12,1)-1)-H$11*'1. The Inputs'!$B$18)/12+IF(A71='1. The Inputs'!$B$17+H$7+'1. The Inputs'!$B$15*12,H$14*(1-'1. The Inputs'!$B$20)-H$11,0),0)))</f>
        <v>12217166.6666667</v>
      </c>
      <c r="K71" s="20" t="n">
        <v>1</v>
      </c>
      <c r="L71" s="20" t="n">
        <f aca="false">K71-K70</f>
        <v>0</v>
      </c>
    </row>
    <row r="72" customFormat="false" ht="15" hidden="false" customHeight="false" outlineLevel="0" collapsed="false">
      <c r="A72" s="18" t="n">
        <v>54</v>
      </c>
      <c r="B72" s="19" t="n">
        <f aca="false">IF(A72&lt;='1. The Inputs'!$B$17,-(MIN(K72*B$10,B$12)-MIN(K71*B$10,B$12)),IF(A72&lt;='1. The Inputs'!$B$17+B$7,-(B$11*'1. The Inputs'!$B$18/12+'1. The Inputs'!$B$21),IF(A72&lt;='1. The Inputs'!$B$17+B$7+'1. The Inputs'!$B$15*12,('1. The Inputs'!$B$10*B$5*(1+B$9)^(CEILING((A72-'1. The Inputs'!$B$17-B$7)/12,1)-1)-B$11*'1. The Inputs'!$B$18)/12+IF(A72='1. The Inputs'!$B$17+B$7+'1. The Inputs'!$B$15*12,B$14*(1-'1. The Inputs'!$B$20)-B$11,0),0)))</f>
        <v>12217166.6666667</v>
      </c>
      <c r="C72" s="19" t="n">
        <f aca="false">IF(A72&lt;='1. The Inputs'!$B$17,-(MIN(K72*C$10,C$12)-MIN(K71*C$10,C$12)),IF(A72&lt;='1. The Inputs'!$B$17+C$7,-(C$11*'1. The Inputs'!$B$18/12+'1. The Inputs'!$B$21),IF(A72&lt;='1. The Inputs'!$B$17+C$7+'1. The Inputs'!$B$15*12,('1. The Inputs'!$B$10*C$5*(1+C$9)^(CEILING((A72-'1. The Inputs'!$B$17-C$7)/12,1)-1)-C$11*'1. The Inputs'!$B$18)/12+IF(A72='1. The Inputs'!$B$17+C$7+'1. The Inputs'!$B$15*12,C$14*(1-'1. The Inputs'!$B$20)-C$11,0),0)))</f>
        <v>10740833.3333333</v>
      </c>
      <c r="D72" s="19" t="n">
        <f aca="false">IF(A72&lt;='1. The Inputs'!$B$17,-(MIN(K72*D$10,D$12)-MIN(K71*D$10,D$12)),IF(A72&lt;='1. The Inputs'!$B$17+D$7,-(D$11*'1. The Inputs'!$B$18/12+'1. The Inputs'!$B$21),IF(A72&lt;='1. The Inputs'!$B$17+D$7+'1. The Inputs'!$B$15*12,('1. The Inputs'!$B$10*D$5*(1+D$9)^(CEILING((A72-'1. The Inputs'!$B$17-D$7)/12,1)-1)-D$11*'1. The Inputs'!$B$18)/12+IF(A72='1. The Inputs'!$B$17+D$7+'1. The Inputs'!$B$15*12,D$14*(1-'1. The Inputs'!$B$20)-D$11,0),0)))</f>
        <v>11679666.6666667</v>
      </c>
      <c r="E72" s="19" t="n">
        <f aca="false">IF(A72&lt;='1. The Inputs'!$B$17,-(MIN(K72*E$10,E$12)-MIN(K71*E$10,E$12)),IF(A72&lt;='1. The Inputs'!$B$17+E$7,-(E$11*'1. The Inputs'!$B$18/12+'1. The Inputs'!$B$21),IF(A72&lt;='1. The Inputs'!$B$17+E$7+'1. The Inputs'!$B$15*12,('1. The Inputs'!$B$10*E$5*(1+E$9)^(CEILING((A72-'1. The Inputs'!$B$17-E$7)/12,1)-1)-E$11*'1. The Inputs'!$B$18)/12+IF(A72='1. The Inputs'!$B$17+E$7+'1. The Inputs'!$B$15*12,E$14*(1-'1. The Inputs'!$B$20)-E$11,0),0)))</f>
        <v>9934483.33333333</v>
      </c>
      <c r="F72" s="19" t="n">
        <f aca="false">IF(A72&lt;='1. The Inputs'!$B$17,-(MIN(K72*F$10,F$12)-MIN(K71*F$10,F$12)),IF(A72&lt;='1. The Inputs'!$B$17+F$7,-(F$11*'1. The Inputs'!$B$18/12+'1. The Inputs'!$B$21),IF(A72&lt;='1. The Inputs'!$B$17+F$7+'1. The Inputs'!$B$15*12,('1. The Inputs'!$B$10*F$5*(1+F$9)^(CEILING((A72-'1. The Inputs'!$B$17-F$7)/12,1)-1)-F$11*'1. The Inputs'!$B$18)/12+IF(A72='1. The Inputs'!$B$17+F$7+'1. The Inputs'!$B$15*12,F$14*(1-'1. The Inputs'!$B$20)-F$11,0),0)))</f>
        <v>11679666.6666667</v>
      </c>
      <c r="G72" s="19" t="n">
        <f aca="false">IF(A72&lt;='1. The Inputs'!$B$17,-(MIN(K72*G$10,G$12)-MIN(K71*G$10,G$12)),IF(A72&lt;='1. The Inputs'!$B$17+G$7,-(G$11*'1. The Inputs'!$B$18/12+'1. The Inputs'!$B$21),IF(A72&lt;='1. The Inputs'!$B$17+G$7+'1. The Inputs'!$B$15*12,('1. The Inputs'!$B$10*G$5*(1+G$9)^(CEILING((A72-'1. The Inputs'!$B$17-G$7)/12,1)-1)-G$11*'1. The Inputs'!$B$18)/12+IF(A72='1. The Inputs'!$B$17+G$7+'1. The Inputs'!$B$15*12,G$14*(1-'1. The Inputs'!$B$20)-G$11,0),0)))</f>
        <v>11905316.6666667</v>
      </c>
      <c r="H72" s="19" t="n">
        <f aca="false">IF(A72&lt;='1. The Inputs'!$B$17,-(MIN(K72*H$10,H$12)-MIN(K71*H$10,H$12)),IF(A72&lt;='1. The Inputs'!$B$17+H$7,-(H$11*'1. The Inputs'!$B$18/12+'1. The Inputs'!$B$21),IF(A72&lt;='1. The Inputs'!$B$17+H$7+'1. The Inputs'!$B$15*12,('1. The Inputs'!$B$10*H$5*(1+H$9)^(CEILING((A72-'1. The Inputs'!$B$17-H$7)/12,1)-1)-H$11*'1. The Inputs'!$B$18)/12+IF(A72='1. The Inputs'!$B$17+H$7+'1. The Inputs'!$B$15*12,H$14*(1-'1. The Inputs'!$B$20)-H$11,0),0)))</f>
        <v>12217166.6666667</v>
      </c>
      <c r="K72" s="20" t="n">
        <v>1</v>
      </c>
      <c r="L72" s="20" t="n">
        <f aca="false">K72-K71</f>
        <v>0</v>
      </c>
    </row>
    <row r="73" customFormat="false" ht="15" hidden="false" customHeight="false" outlineLevel="0" collapsed="false">
      <c r="A73" s="18" t="n">
        <v>55</v>
      </c>
      <c r="B73" s="19" t="n">
        <f aca="false">IF(A73&lt;='1. The Inputs'!$B$17,-(MIN(K73*B$10,B$12)-MIN(K72*B$10,B$12)),IF(A73&lt;='1. The Inputs'!$B$17+B$7,-(B$11*'1. The Inputs'!$B$18/12+'1. The Inputs'!$B$21),IF(A73&lt;='1. The Inputs'!$B$17+B$7+'1. The Inputs'!$B$15*12,('1. The Inputs'!$B$10*B$5*(1+B$9)^(CEILING((A73-'1. The Inputs'!$B$17-B$7)/12,1)-1)-B$11*'1. The Inputs'!$B$18)/12+IF(A73='1. The Inputs'!$B$17+B$7+'1. The Inputs'!$B$15*12,B$14*(1-'1. The Inputs'!$B$20)-B$11,0),0)))</f>
        <v>12770791.6666667</v>
      </c>
      <c r="C73" s="19" t="n">
        <f aca="false">IF(A73&lt;='1. The Inputs'!$B$17,-(MIN(K73*C$10,C$12)-MIN(K72*C$10,C$12)),IF(A73&lt;='1. The Inputs'!$B$17+C$7,-(C$11*'1. The Inputs'!$B$18/12+'1. The Inputs'!$B$21),IF(A73&lt;='1. The Inputs'!$B$17+C$7+'1. The Inputs'!$B$15*12,('1. The Inputs'!$B$10*C$5*(1+C$9)^(CEILING((A73-'1. The Inputs'!$B$17-C$7)/12,1)-1)-C$11*'1. The Inputs'!$B$18)/12+IF(A73='1. The Inputs'!$B$17+C$7+'1. The Inputs'!$B$15*12,C$14*(1-'1. The Inputs'!$B$20)-C$11,0),0)))</f>
        <v>11250168.3333333</v>
      </c>
      <c r="D73" s="19" t="n">
        <f aca="false">IF(A73&lt;='1. The Inputs'!$B$17,-(MIN(K73*D$10,D$12)-MIN(K72*D$10,D$12)),IF(A73&lt;='1. The Inputs'!$B$17+D$7,-(D$11*'1. The Inputs'!$B$18/12+'1. The Inputs'!$B$21),IF(A73&lt;='1. The Inputs'!$B$17+D$7+'1. The Inputs'!$B$15*12,('1. The Inputs'!$B$10*D$5*(1+D$9)^(CEILING((A73-'1. The Inputs'!$B$17-D$7)/12,1)-1)-D$11*'1. The Inputs'!$B$18)/12+IF(A73='1. The Inputs'!$B$17+D$7+'1. The Inputs'!$B$15*12,D$14*(1-'1. The Inputs'!$B$20)-D$11,0),0)))</f>
        <v>12217166.6666667</v>
      </c>
      <c r="E73" s="19" t="n">
        <f aca="false">IF(A73&lt;='1. The Inputs'!$B$17,-(MIN(K73*E$10,E$12)-MIN(K72*E$10,E$12)),IF(A73&lt;='1. The Inputs'!$B$17+E$7,-(E$11*'1. The Inputs'!$B$18/12+'1. The Inputs'!$B$21),IF(A73&lt;='1. The Inputs'!$B$17+E$7+'1. The Inputs'!$B$15*12,('1. The Inputs'!$B$10*E$5*(1+E$9)^(CEILING((A73-'1. The Inputs'!$B$17-E$7)/12,1)-1)-E$11*'1. The Inputs'!$B$18)/12+IF(A73='1. The Inputs'!$B$17+E$7+'1. The Inputs'!$B$15*12,E$14*(1-'1. The Inputs'!$B$20)-E$11,0),0)))</f>
        <v>10428983.3333333</v>
      </c>
      <c r="F73" s="19" t="n">
        <f aca="false">IF(A73&lt;='1. The Inputs'!$B$17,-(MIN(K73*F$10,F$12)-MIN(K72*F$10,F$12)),IF(A73&lt;='1. The Inputs'!$B$17+F$7,-(F$11*'1. The Inputs'!$B$18/12+'1. The Inputs'!$B$21),IF(A73&lt;='1. The Inputs'!$B$17+F$7+'1. The Inputs'!$B$15*12,('1. The Inputs'!$B$10*F$5*(1+F$9)^(CEILING((A73-'1. The Inputs'!$B$17-F$7)/12,1)-1)-F$11*'1. The Inputs'!$B$18)/12+IF(A73='1. The Inputs'!$B$17+F$7+'1. The Inputs'!$B$15*12,F$14*(1-'1. The Inputs'!$B$20)-F$11,0),0)))</f>
        <v>11679666.6666667</v>
      </c>
      <c r="G73" s="19" t="n">
        <f aca="false">IF(A73&lt;='1. The Inputs'!$B$17,-(MIN(K73*G$10,G$12)-MIN(K72*G$10,G$12)),IF(A73&lt;='1. The Inputs'!$B$17+G$7,-(G$11*'1. The Inputs'!$B$18/12+'1. The Inputs'!$B$21),IF(A73&lt;='1. The Inputs'!$B$17+G$7+'1. The Inputs'!$B$15*12,('1. The Inputs'!$B$10*G$5*(1+G$9)^(CEILING((A73-'1. The Inputs'!$B$17-G$7)/12,1)-1)-G$11*'1. The Inputs'!$B$18)/12+IF(A73='1. The Inputs'!$B$17+G$7+'1. The Inputs'!$B$15*12,G$14*(1-'1. The Inputs'!$B$20)-G$11,0),0)))</f>
        <v>12458941.6666667</v>
      </c>
      <c r="H73" s="19" t="n">
        <f aca="false">IF(A73&lt;='1. The Inputs'!$B$17,-(MIN(K73*H$10,H$12)-MIN(K72*H$10,H$12)),IF(A73&lt;='1. The Inputs'!$B$17+H$7,-(H$11*'1. The Inputs'!$B$18/12+'1. The Inputs'!$B$21),IF(A73&lt;='1. The Inputs'!$B$17+H$7+'1. The Inputs'!$B$15*12,('1. The Inputs'!$B$10*H$5*(1+H$9)^(CEILING((A73-'1. The Inputs'!$B$17-H$7)/12,1)-1)-H$11*'1. The Inputs'!$B$18)/12+IF(A73='1. The Inputs'!$B$17+H$7+'1. The Inputs'!$B$15*12,H$14*(1-'1. The Inputs'!$B$20)-H$11,0),0)))</f>
        <v>12770791.6666667</v>
      </c>
      <c r="K73" s="20" t="n">
        <v>1</v>
      </c>
      <c r="L73" s="20" t="n">
        <f aca="false">K73-K72</f>
        <v>0</v>
      </c>
    </row>
    <row r="74" customFormat="false" ht="15" hidden="false" customHeight="false" outlineLevel="0" collapsed="false">
      <c r="A74" s="18" t="n">
        <v>56</v>
      </c>
      <c r="B74" s="19" t="n">
        <f aca="false">IF(A74&lt;='1. The Inputs'!$B$17,-(MIN(K74*B$10,B$12)-MIN(K73*B$10,B$12)),IF(A74&lt;='1. The Inputs'!$B$17+B$7,-(B$11*'1. The Inputs'!$B$18/12+'1. The Inputs'!$B$21),IF(A74&lt;='1. The Inputs'!$B$17+B$7+'1. The Inputs'!$B$15*12,('1. The Inputs'!$B$10*B$5*(1+B$9)^(CEILING((A74-'1. The Inputs'!$B$17-B$7)/12,1)-1)-B$11*'1. The Inputs'!$B$18)/12+IF(A74='1. The Inputs'!$B$17+B$7+'1. The Inputs'!$B$15*12,B$14*(1-'1. The Inputs'!$B$20)-B$11,0),0)))</f>
        <v>12770791.6666667</v>
      </c>
      <c r="C74" s="19" t="n">
        <f aca="false">IF(A74&lt;='1. The Inputs'!$B$17,-(MIN(K74*C$10,C$12)-MIN(K73*C$10,C$12)),IF(A74&lt;='1. The Inputs'!$B$17+C$7,-(C$11*'1. The Inputs'!$B$18/12+'1. The Inputs'!$B$21),IF(A74&lt;='1. The Inputs'!$B$17+C$7+'1. The Inputs'!$B$15*12,('1. The Inputs'!$B$10*C$5*(1+C$9)^(CEILING((A74-'1. The Inputs'!$B$17-C$7)/12,1)-1)-C$11*'1. The Inputs'!$B$18)/12+IF(A74='1. The Inputs'!$B$17+C$7+'1. The Inputs'!$B$15*12,C$14*(1-'1. The Inputs'!$B$20)-C$11,0),0)))</f>
        <v>11250168.3333333</v>
      </c>
      <c r="D74" s="19" t="n">
        <f aca="false">IF(A74&lt;='1. The Inputs'!$B$17,-(MIN(K74*D$10,D$12)-MIN(K73*D$10,D$12)),IF(A74&lt;='1. The Inputs'!$B$17+D$7,-(D$11*'1. The Inputs'!$B$18/12+'1. The Inputs'!$B$21),IF(A74&lt;='1. The Inputs'!$B$17+D$7+'1. The Inputs'!$B$15*12,('1. The Inputs'!$B$10*D$5*(1+D$9)^(CEILING((A74-'1. The Inputs'!$B$17-D$7)/12,1)-1)-D$11*'1. The Inputs'!$B$18)/12+IF(A74='1. The Inputs'!$B$17+D$7+'1. The Inputs'!$B$15*12,D$14*(1-'1. The Inputs'!$B$20)-D$11,0),0)))</f>
        <v>12217166.6666667</v>
      </c>
      <c r="E74" s="19" t="n">
        <f aca="false">IF(A74&lt;='1. The Inputs'!$B$17,-(MIN(K74*E$10,E$12)-MIN(K73*E$10,E$12)),IF(A74&lt;='1. The Inputs'!$B$17+E$7,-(E$11*'1. The Inputs'!$B$18/12+'1. The Inputs'!$B$21),IF(A74&lt;='1. The Inputs'!$B$17+E$7+'1. The Inputs'!$B$15*12,('1. The Inputs'!$B$10*E$5*(1+E$9)^(CEILING((A74-'1. The Inputs'!$B$17-E$7)/12,1)-1)-E$11*'1. The Inputs'!$B$18)/12+IF(A74='1. The Inputs'!$B$17+E$7+'1. The Inputs'!$B$15*12,E$14*(1-'1. The Inputs'!$B$20)-E$11,0),0)))</f>
        <v>10428983.3333333</v>
      </c>
      <c r="F74" s="19" t="n">
        <f aca="false">IF(A74&lt;='1. The Inputs'!$B$17,-(MIN(K74*F$10,F$12)-MIN(K73*F$10,F$12)),IF(A74&lt;='1. The Inputs'!$B$17+F$7,-(F$11*'1. The Inputs'!$B$18/12+'1. The Inputs'!$B$21),IF(A74&lt;='1. The Inputs'!$B$17+F$7+'1. The Inputs'!$B$15*12,('1. The Inputs'!$B$10*F$5*(1+F$9)^(CEILING((A74-'1. The Inputs'!$B$17-F$7)/12,1)-1)-F$11*'1. The Inputs'!$B$18)/12+IF(A74='1. The Inputs'!$B$17+F$7+'1. The Inputs'!$B$15*12,F$14*(1-'1. The Inputs'!$B$20)-F$11,0),0)))</f>
        <v>11679666.6666667</v>
      </c>
      <c r="G74" s="19" t="n">
        <f aca="false">IF(A74&lt;='1. The Inputs'!$B$17,-(MIN(K74*G$10,G$12)-MIN(K73*G$10,G$12)),IF(A74&lt;='1. The Inputs'!$B$17+G$7,-(G$11*'1. The Inputs'!$B$18/12+'1. The Inputs'!$B$21),IF(A74&lt;='1. The Inputs'!$B$17+G$7+'1. The Inputs'!$B$15*12,('1. The Inputs'!$B$10*G$5*(1+G$9)^(CEILING((A74-'1. The Inputs'!$B$17-G$7)/12,1)-1)-G$11*'1. The Inputs'!$B$18)/12+IF(A74='1. The Inputs'!$B$17+G$7+'1. The Inputs'!$B$15*12,G$14*(1-'1. The Inputs'!$B$20)-G$11,0),0)))</f>
        <v>12458941.6666667</v>
      </c>
      <c r="H74" s="19" t="n">
        <f aca="false">IF(A74&lt;='1. The Inputs'!$B$17,-(MIN(K74*H$10,H$12)-MIN(K73*H$10,H$12)),IF(A74&lt;='1. The Inputs'!$B$17+H$7,-(H$11*'1. The Inputs'!$B$18/12+'1. The Inputs'!$B$21),IF(A74&lt;='1. The Inputs'!$B$17+H$7+'1. The Inputs'!$B$15*12,('1. The Inputs'!$B$10*H$5*(1+H$9)^(CEILING((A74-'1. The Inputs'!$B$17-H$7)/12,1)-1)-H$11*'1. The Inputs'!$B$18)/12+IF(A74='1. The Inputs'!$B$17+H$7+'1. The Inputs'!$B$15*12,H$14*(1-'1. The Inputs'!$B$20)-H$11,0),0)))</f>
        <v>12770791.6666667</v>
      </c>
      <c r="K74" s="20" t="n">
        <v>1</v>
      </c>
      <c r="L74" s="20" t="n">
        <f aca="false">K74-K73</f>
        <v>0</v>
      </c>
    </row>
    <row r="75" customFormat="false" ht="15" hidden="false" customHeight="false" outlineLevel="0" collapsed="false">
      <c r="A75" s="18" t="n">
        <v>57</v>
      </c>
      <c r="B75" s="19" t="n">
        <f aca="false">IF(A75&lt;='1. The Inputs'!$B$17,-(MIN(K75*B$10,B$12)-MIN(K74*B$10,B$12)),IF(A75&lt;='1. The Inputs'!$B$17+B$7,-(B$11*'1. The Inputs'!$B$18/12+'1. The Inputs'!$B$21),IF(A75&lt;='1. The Inputs'!$B$17+B$7+'1. The Inputs'!$B$15*12,('1. The Inputs'!$B$10*B$5*(1+B$9)^(CEILING((A75-'1. The Inputs'!$B$17-B$7)/12,1)-1)-B$11*'1. The Inputs'!$B$18)/12+IF(A75='1. The Inputs'!$B$17+B$7+'1. The Inputs'!$B$15*12,B$14*(1-'1. The Inputs'!$B$20)-B$11,0),0)))</f>
        <v>12770791.6666667</v>
      </c>
      <c r="C75" s="19" t="n">
        <f aca="false">IF(A75&lt;='1. The Inputs'!$B$17,-(MIN(K75*C$10,C$12)-MIN(K74*C$10,C$12)),IF(A75&lt;='1. The Inputs'!$B$17+C$7,-(C$11*'1. The Inputs'!$B$18/12+'1. The Inputs'!$B$21),IF(A75&lt;='1. The Inputs'!$B$17+C$7+'1. The Inputs'!$B$15*12,('1. The Inputs'!$B$10*C$5*(1+C$9)^(CEILING((A75-'1. The Inputs'!$B$17-C$7)/12,1)-1)-C$11*'1. The Inputs'!$B$18)/12+IF(A75='1. The Inputs'!$B$17+C$7+'1. The Inputs'!$B$15*12,C$14*(1-'1. The Inputs'!$B$20)-C$11,0),0)))</f>
        <v>11250168.3333333</v>
      </c>
      <c r="D75" s="19" t="n">
        <f aca="false">IF(A75&lt;='1. The Inputs'!$B$17,-(MIN(K75*D$10,D$12)-MIN(K74*D$10,D$12)),IF(A75&lt;='1. The Inputs'!$B$17+D$7,-(D$11*'1. The Inputs'!$B$18/12+'1. The Inputs'!$B$21),IF(A75&lt;='1. The Inputs'!$B$17+D$7+'1. The Inputs'!$B$15*12,('1. The Inputs'!$B$10*D$5*(1+D$9)^(CEILING((A75-'1. The Inputs'!$B$17-D$7)/12,1)-1)-D$11*'1. The Inputs'!$B$18)/12+IF(A75='1. The Inputs'!$B$17+D$7+'1. The Inputs'!$B$15*12,D$14*(1-'1. The Inputs'!$B$20)-D$11,0),0)))</f>
        <v>12217166.6666667</v>
      </c>
      <c r="E75" s="19" t="n">
        <f aca="false">IF(A75&lt;='1. The Inputs'!$B$17,-(MIN(K75*E$10,E$12)-MIN(K74*E$10,E$12)),IF(A75&lt;='1. The Inputs'!$B$17+E$7,-(E$11*'1. The Inputs'!$B$18/12+'1. The Inputs'!$B$21),IF(A75&lt;='1. The Inputs'!$B$17+E$7+'1. The Inputs'!$B$15*12,('1. The Inputs'!$B$10*E$5*(1+E$9)^(CEILING((A75-'1. The Inputs'!$B$17-E$7)/12,1)-1)-E$11*'1. The Inputs'!$B$18)/12+IF(A75='1. The Inputs'!$B$17+E$7+'1. The Inputs'!$B$15*12,E$14*(1-'1. The Inputs'!$B$20)-E$11,0),0)))</f>
        <v>10428983.3333333</v>
      </c>
      <c r="F75" s="19" t="n">
        <f aca="false">IF(A75&lt;='1. The Inputs'!$B$17,-(MIN(K75*F$10,F$12)-MIN(K74*F$10,F$12)),IF(A75&lt;='1. The Inputs'!$B$17+F$7,-(F$11*'1. The Inputs'!$B$18/12+'1. The Inputs'!$B$21),IF(A75&lt;='1. The Inputs'!$B$17+F$7+'1. The Inputs'!$B$15*12,('1. The Inputs'!$B$10*F$5*(1+F$9)^(CEILING((A75-'1. The Inputs'!$B$17-F$7)/12,1)-1)-F$11*'1. The Inputs'!$B$18)/12+IF(A75='1. The Inputs'!$B$17+F$7+'1. The Inputs'!$B$15*12,F$14*(1-'1. The Inputs'!$B$20)-F$11,0),0)))</f>
        <v>11679666.6666667</v>
      </c>
      <c r="G75" s="19" t="n">
        <f aca="false">IF(A75&lt;='1. The Inputs'!$B$17,-(MIN(K75*G$10,G$12)-MIN(K74*G$10,G$12)),IF(A75&lt;='1. The Inputs'!$B$17+G$7,-(G$11*'1. The Inputs'!$B$18/12+'1. The Inputs'!$B$21),IF(A75&lt;='1. The Inputs'!$B$17+G$7+'1. The Inputs'!$B$15*12,('1. The Inputs'!$B$10*G$5*(1+G$9)^(CEILING((A75-'1. The Inputs'!$B$17-G$7)/12,1)-1)-G$11*'1. The Inputs'!$B$18)/12+IF(A75='1. The Inputs'!$B$17+G$7+'1. The Inputs'!$B$15*12,G$14*(1-'1. The Inputs'!$B$20)-G$11,0),0)))</f>
        <v>12458941.6666667</v>
      </c>
      <c r="H75" s="19" t="n">
        <f aca="false">IF(A75&lt;='1. The Inputs'!$B$17,-(MIN(K75*H$10,H$12)-MIN(K74*H$10,H$12)),IF(A75&lt;='1. The Inputs'!$B$17+H$7,-(H$11*'1. The Inputs'!$B$18/12+'1. The Inputs'!$B$21),IF(A75&lt;='1. The Inputs'!$B$17+H$7+'1. The Inputs'!$B$15*12,('1. The Inputs'!$B$10*H$5*(1+H$9)^(CEILING((A75-'1. The Inputs'!$B$17-H$7)/12,1)-1)-H$11*'1. The Inputs'!$B$18)/12+IF(A75='1. The Inputs'!$B$17+H$7+'1. The Inputs'!$B$15*12,H$14*(1-'1. The Inputs'!$B$20)-H$11,0),0)))</f>
        <v>12770791.6666667</v>
      </c>
      <c r="K75" s="20" t="n">
        <v>1</v>
      </c>
      <c r="L75" s="20" t="n">
        <f aca="false">K75-K74</f>
        <v>0</v>
      </c>
    </row>
    <row r="76" customFormat="false" ht="15" hidden="false" customHeight="false" outlineLevel="0" collapsed="false">
      <c r="A76" s="18" t="n">
        <v>58</v>
      </c>
      <c r="B76" s="19" t="n">
        <f aca="false">IF(A76&lt;='1. The Inputs'!$B$17,-(MIN(K76*B$10,B$12)-MIN(K75*B$10,B$12)),IF(A76&lt;='1. The Inputs'!$B$17+B$7,-(B$11*'1. The Inputs'!$B$18/12+'1. The Inputs'!$B$21),IF(A76&lt;='1. The Inputs'!$B$17+B$7+'1. The Inputs'!$B$15*12,('1. The Inputs'!$B$10*B$5*(1+B$9)^(CEILING((A76-'1. The Inputs'!$B$17-B$7)/12,1)-1)-B$11*'1. The Inputs'!$B$18)/12+IF(A76='1. The Inputs'!$B$17+B$7+'1. The Inputs'!$B$15*12,B$14*(1-'1. The Inputs'!$B$20)-B$11,0),0)))</f>
        <v>12770791.6666667</v>
      </c>
      <c r="C76" s="19" t="n">
        <f aca="false">IF(A76&lt;='1. The Inputs'!$B$17,-(MIN(K76*C$10,C$12)-MIN(K75*C$10,C$12)),IF(A76&lt;='1. The Inputs'!$B$17+C$7,-(C$11*'1. The Inputs'!$B$18/12+'1. The Inputs'!$B$21),IF(A76&lt;='1. The Inputs'!$B$17+C$7+'1. The Inputs'!$B$15*12,('1. The Inputs'!$B$10*C$5*(1+C$9)^(CEILING((A76-'1. The Inputs'!$B$17-C$7)/12,1)-1)-C$11*'1. The Inputs'!$B$18)/12+IF(A76='1. The Inputs'!$B$17+C$7+'1. The Inputs'!$B$15*12,C$14*(1-'1. The Inputs'!$B$20)-C$11,0),0)))</f>
        <v>11250168.3333333</v>
      </c>
      <c r="D76" s="19" t="n">
        <f aca="false">IF(A76&lt;='1. The Inputs'!$B$17,-(MIN(K76*D$10,D$12)-MIN(K75*D$10,D$12)),IF(A76&lt;='1. The Inputs'!$B$17+D$7,-(D$11*'1. The Inputs'!$B$18/12+'1. The Inputs'!$B$21),IF(A76&lt;='1. The Inputs'!$B$17+D$7+'1. The Inputs'!$B$15*12,('1. The Inputs'!$B$10*D$5*(1+D$9)^(CEILING((A76-'1. The Inputs'!$B$17-D$7)/12,1)-1)-D$11*'1. The Inputs'!$B$18)/12+IF(A76='1. The Inputs'!$B$17+D$7+'1. The Inputs'!$B$15*12,D$14*(1-'1. The Inputs'!$B$20)-D$11,0),0)))</f>
        <v>12217166.6666667</v>
      </c>
      <c r="E76" s="19" t="n">
        <f aca="false">IF(A76&lt;='1. The Inputs'!$B$17,-(MIN(K76*E$10,E$12)-MIN(K75*E$10,E$12)),IF(A76&lt;='1. The Inputs'!$B$17+E$7,-(E$11*'1. The Inputs'!$B$18/12+'1. The Inputs'!$B$21),IF(A76&lt;='1. The Inputs'!$B$17+E$7+'1. The Inputs'!$B$15*12,('1. The Inputs'!$B$10*E$5*(1+E$9)^(CEILING((A76-'1. The Inputs'!$B$17-E$7)/12,1)-1)-E$11*'1. The Inputs'!$B$18)/12+IF(A76='1. The Inputs'!$B$17+E$7+'1. The Inputs'!$B$15*12,E$14*(1-'1. The Inputs'!$B$20)-E$11,0),0)))</f>
        <v>10428983.3333333</v>
      </c>
      <c r="F76" s="19" t="n">
        <f aca="false">IF(A76&lt;='1. The Inputs'!$B$17,-(MIN(K76*F$10,F$12)-MIN(K75*F$10,F$12)),IF(A76&lt;='1. The Inputs'!$B$17+F$7,-(F$11*'1. The Inputs'!$B$18/12+'1. The Inputs'!$B$21),IF(A76&lt;='1. The Inputs'!$B$17+F$7+'1. The Inputs'!$B$15*12,('1. The Inputs'!$B$10*F$5*(1+F$9)^(CEILING((A76-'1. The Inputs'!$B$17-F$7)/12,1)-1)-F$11*'1. The Inputs'!$B$18)/12+IF(A76='1. The Inputs'!$B$17+F$7+'1. The Inputs'!$B$15*12,F$14*(1-'1. The Inputs'!$B$20)-F$11,0),0)))</f>
        <v>11679666.6666667</v>
      </c>
      <c r="G76" s="19" t="n">
        <f aca="false">IF(A76&lt;='1. The Inputs'!$B$17,-(MIN(K76*G$10,G$12)-MIN(K75*G$10,G$12)),IF(A76&lt;='1. The Inputs'!$B$17+G$7,-(G$11*'1. The Inputs'!$B$18/12+'1. The Inputs'!$B$21),IF(A76&lt;='1. The Inputs'!$B$17+G$7+'1. The Inputs'!$B$15*12,('1. The Inputs'!$B$10*G$5*(1+G$9)^(CEILING((A76-'1. The Inputs'!$B$17-G$7)/12,1)-1)-G$11*'1. The Inputs'!$B$18)/12+IF(A76='1. The Inputs'!$B$17+G$7+'1. The Inputs'!$B$15*12,G$14*(1-'1. The Inputs'!$B$20)-G$11,0),0)))</f>
        <v>12458941.6666667</v>
      </c>
      <c r="H76" s="19" t="n">
        <f aca="false">IF(A76&lt;='1. The Inputs'!$B$17,-(MIN(K76*H$10,H$12)-MIN(K75*H$10,H$12)),IF(A76&lt;='1. The Inputs'!$B$17+H$7,-(H$11*'1. The Inputs'!$B$18/12+'1. The Inputs'!$B$21),IF(A76&lt;='1. The Inputs'!$B$17+H$7+'1. The Inputs'!$B$15*12,('1. The Inputs'!$B$10*H$5*(1+H$9)^(CEILING((A76-'1. The Inputs'!$B$17-H$7)/12,1)-1)-H$11*'1. The Inputs'!$B$18)/12+IF(A76='1. The Inputs'!$B$17+H$7+'1. The Inputs'!$B$15*12,H$14*(1-'1. The Inputs'!$B$20)-H$11,0),0)))</f>
        <v>12770791.6666667</v>
      </c>
      <c r="K76" s="20" t="n">
        <v>1</v>
      </c>
      <c r="L76" s="20" t="n">
        <f aca="false">K76-K75</f>
        <v>0</v>
      </c>
    </row>
    <row r="77" customFormat="false" ht="15" hidden="false" customHeight="false" outlineLevel="0" collapsed="false">
      <c r="A77" s="18" t="n">
        <v>59</v>
      </c>
      <c r="B77" s="19" t="n">
        <f aca="false">IF(A77&lt;='1. The Inputs'!$B$17,-(MIN(K77*B$10,B$12)-MIN(K76*B$10,B$12)),IF(A77&lt;='1. The Inputs'!$B$17+B$7,-(B$11*'1. The Inputs'!$B$18/12+'1. The Inputs'!$B$21),IF(A77&lt;='1. The Inputs'!$B$17+B$7+'1. The Inputs'!$B$15*12,('1. The Inputs'!$B$10*B$5*(1+B$9)^(CEILING((A77-'1. The Inputs'!$B$17-B$7)/12,1)-1)-B$11*'1. The Inputs'!$B$18)/12+IF(A77='1. The Inputs'!$B$17+B$7+'1. The Inputs'!$B$15*12,B$14*(1-'1. The Inputs'!$B$20)-B$11,0),0)))</f>
        <v>12770791.6666667</v>
      </c>
      <c r="C77" s="19" t="n">
        <f aca="false">IF(A77&lt;='1. The Inputs'!$B$17,-(MIN(K77*C$10,C$12)-MIN(K76*C$10,C$12)),IF(A77&lt;='1. The Inputs'!$B$17+C$7,-(C$11*'1. The Inputs'!$B$18/12+'1. The Inputs'!$B$21),IF(A77&lt;='1. The Inputs'!$B$17+C$7+'1. The Inputs'!$B$15*12,('1. The Inputs'!$B$10*C$5*(1+C$9)^(CEILING((A77-'1. The Inputs'!$B$17-C$7)/12,1)-1)-C$11*'1. The Inputs'!$B$18)/12+IF(A77='1. The Inputs'!$B$17+C$7+'1. The Inputs'!$B$15*12,C$14*(1-'1. The Inputs'!$B$20)-C$11,0),0)))</f>
        <v>11250168.3333333</v>
      </c>
      <c r="D77" s="19" t="n">
        <f aca="false">IF(A77&lt;='1. The Inputs'!$B$17,-(MIN(K77*D$10,D$12)-MIN(K76*D$10,D$12)),IF(A77&lt;='1. The Inputs'!$B$17+D$7,-(D$11*'1. The Inputs'!$B$18/12+'1. The Inputs'!$B$21),IF(A77&lt;='1. The Inputs'!$B$17+D$7+'1. The Inputs'!$B$15*12,('1. The Inputs'!$B$10*D$5*(1+D$9)^(CEILING((A77-'1. The Inputs'!$B$17-D$7)/12,1)-1)-D$11*'1. The Inputs'!$B$18)/12+IF(A77='1. The Inputs'!$B$17+D$7+'1. The Inputs'!$B$15*12,D$14*(1-'1. The Inputs'!$B$20)-D$11,0),0)))</f>
        <v>12217166.6666667</v>
      </c>
      <c r="E77" s="19" t="n">
        <f aca="false">IF(A77&lt;='1. The Inputs'!$B$17,-(MIN(K77*E$10,E$12)-MIN(K76*E$10,E$12)),IF(A77&lt;='1. The Inputs'!$B$17+E$7,-(E$11*'1. The Inputs'!$B$18/12+'1. The Inputs'!$B$21),IF(A77&lt;='1. The Inputs'!$B$17+E$7+'1. The Inputs'!$B$15*12,('1. The Inputs'!$B$10*E$5*(1+E$9)^(CEILING((A77-'1. The Inputs'!$B$17-E$7)/12,1)-1)-E$11*'1. The Inputs'!$B$18)/12+IF(A77='1. The Inputs'!$B$17+E$7+'1. The Inputs'!$B$15*12,E$14*(1-'1. The Inputs'!$B$20)-E$11,0),0)))</f>
        <v>10428983.3333333</v>
      </c>
      <c r="F77" s="19" t="n">
        <f aca="false">IF(A77&lt;='1. The Inputs'!$B$17,-(MIN(K77*F$10,F$12)-MIN(K76*F$10,F$12)),IF(A77&lt;='1. The Inputs'!$B$17+F$7,-(F$11*'1. The Inputs'!$B$18/12+'1. The Inputs'!$B$21),IF(A77&lt;='1. The Inputs'!$B$17+F$7+'1. The Inputs'!$B$15*12,('1. The Inputs'!$B$10*F$5*(1+F$9)^(CEILING((A77-'1. The Inputs'!$B$17-F$7)/12,1)-1)-F$11*'1. The Inputs'!$B$18)/12+IF(A77='1. The Inputs'!$B$17+F$7+'1. The Inputs'!$B$15*12,F$14*(1-'1. The Inputs'!$B$20)-F$11,0),0)))</f>
        <v>11679666.6666667</v>
      </c>
      <c r="G77" s="19" t="n">
        <f aca="false">IF(A77&lt;='1. The Inputs'!$B$17,-(MIN(K77*G$10,G$12)-MIN(K76*G$10,G$12)),IF(A77&lt;='1. The Inputs'!$B$17+G$7,-(G$11*'1. The Inputs'!$B$18/12+'1. The Inputs'!$B$21),IF(A77&lt;='1. The Inputs'!$B$17+G$7+'1. The Inputs'!$B$15*12,('1. The Inputs'!$B$10*G$5*(1+G$9)^(CEILING((A77-'1. The Inputs'!$B$17-G$7)/12,1)-1)-G$11*'1. The Inputs'!$B$18)/12+IF(A77='1. The Inputs'!$B$17+G$7+'1. The Inputs'!$B$15*12,G$14*(1-'1. The Inputs'!$B$20)-G$11,0),0)))</f>
        <v>12458941.6666667</v>
      </c>
      <c r="H77" s="19" t="n">
        <f aca="false">IF(A77&lt;='1. The Inputs'!$B$17,-(MIN(K77*H$10,H$12)-MIN(K76*H$10,H$12)),IF(A77&lt;='1. The Inputs'!$B$17+H$7,-(H$11*'1. The Inputs'!$B$18/12+'1. The Inputs'!$B$21),IF(A77&lt;='1. The Inputs'!$B$17+H$7+'1. The Inputs'!$B$15*12,('1. The Inputs'!$B$10*H$5*(1+H$9)^(CEILING((A77-'1. The Inputs'!$B$17-H$7)/12,1)-1)-H$11*'1. The Inputs'!$B$18)/12+IF(A77='1. The Inputs'!$B$17+H$7+'1. The Inputs'!$B$15*12,H$14*(1-'1. The Inputs'!$B$20)-H$11,0),0)))</f>
        <v>12770791.6666667</v>
      </c>
      <c r="K77" s="20" t="n">
        <v>1</v>
      </c>
      <c r="L77" s="20" t="n">
        <f aca="false">K77-K76</f>
        <v>0</v>
      </c>
    </row>
    <row r="78" customFormat="false" ht="15" hidden="false" customHeight="false" outlineLevel="0" collapsed="false">
      <c r="A78" s="18" t="n">
        <v>60</v>
      </c>
      <c r="B78" s="19" t="n">
        <f aca="false">IF(A78&lt;='1. The Inputs'!$B$17,-(MIN(K78*B$10,B$12)-MIN(K77*B$10,B$12)),IF(A78&lt;='1. The Inputs'!$B$17+B$7,-(B$11*'1. The Inputs'!$B$18/12+'1. The Inputs'!$B$21),IF(A78&lt;='1. The Inputs'!$B$17+B$7+'1. The Inputs'!$B$15*12,('1. The Inputs'!$B$10*B$5*(1+B$9)^(CEILING((A78-'1. The Inputs'!$B$17-B$7)/12,1)-1)-B$11*'1. The Inputs'!$B$18)/12+IF(A78='1. The Inputs'!$B$17+B$7+'1. The Inputs'!$B$15*12,B$14*(1-'1. The Inputs'!$B$20)-B$11,0),0)))</f>
        <v>12770791.6666667</v>
      </c>
      <c r="C78" s="19" t="n">
        <f aca="false">IF(A78&lt;='1. The Inputs'!$B$17,-(MIN(K78*C$10,C$12)-MIN(K77*C$10,C$12)),IF(A78&lt;='1. The Inputs'!$B$17+C$7,-(C$11*'1. The Inputs'!$B$18/12+'1. The Inputs'!$B$21),IF(A78&lt;='1. The Inputs'!$B$17+C$7+'1. The Inputs'!$B$15*12,('1. The Inputs'!$B$10*C$5*(1+C$9)^(CEILING((A78-'1. The Inputs'!$B$17-C$7)/12,1)-1)-C$11*'1. The Inputs'!$B$18)/12+IF(A78='1. The Inputs'!$B$17+C$7+'1. The Inputs'!$B$15*12,C$14*(1-'1. The Inputs'!$B$20)-C$11,0),0)))</f>
        <v>11250168.3333333</v>
      </c>
      <c r="D78" s="19" t="n">
        <f aca="false">IF(A78&lt;='1. The Inputs'!$B$17,-(MIN(K78*D$10,D$12)-MIN(K77*D$10,D$12)),IF(A78&lt;='1. The Inputs'!$B$17+D$7,-(D$11*'1. The Inputs'!$B$18/12+'1. The Inputs'!$B$21),IF(A78&lt;='1. The Inputs'!$B$17+D$7+'1. The Inputs'!$B$15*12,('1. The Inputs'!$B$10*D$5*(1+D$9)^(CEILING((A78-'1. The Inputs'!$B$17-D$7)/12,1)-1)-D$11*'1. The Inputs'!$B$18)/12+IF(A78='1. The Inputs'!$B$17+D$7+'1. The Inputs'!$B$15*12,D$14*(1-'1. The Inputs'!$B$20)-D$11,0),0)))</f>
        <v>12217166.6666667</v>
      </c>
      <c r="E78" s="19" t="n">
        <f aca="false">IF(A78&lt;='1. The Inputs'!$B$17,-(MIN(K78*E$10,E$12)-MIN(K77*E$10,E$12)),IF(A78&lt;='1. The Inputs'!$B$17+E$7,-(E$11*'1. The Inputs'!$B$18/12+'1. The Inputs'!$B$21),IF(A78&lt;='1. The Inputs'!$B$17+E$7+'1. The Inputs'!$B$15*12,('1. The Inputs'!$B$10*E$5*(1+E$9)^(CEILING((A78-'1. The Inputs'!$B$17-E$7)/12,1)-1)-E$11*'1. The Inputs'!$B$18)/12+IF(A78='1. The Inputs'!$B$17+E$7+'1. The Inputs'!$B$15*12,E$14*(1-'1. The Inputs'!$B$20)-E$11,0),0)))</f>
        <v>10428983.3333333</v>
      </c>
      <c r="F78" s="19" t="n">
        <f aca="false">IF(A78&lt;='1. The Inputs'!$B$17,-(MIN(K78*F$10,F$12)-MIN(K77*F$10,F$12)),IF(A78&lt;='1. The Inputs'!$B$17+F$7,-(F$11*'1. The Inputs'!$B$18/12+'1. The Inputs'!$B$21),IF(A78&lt;='1. The Inputs'!$B$17+F$7+'1. The Inputs'!$B$15*12,('1. The Inputs'!$B$10*F$5*(1+F$9)^(CEILING((A78-'1. The Inputs'!$B$17-F$7)/12,1)-1)-F$11*'1. The Inputs'!$B$18)/12+IF(A78='1. The Inputs'!$B$17+F$7+'1. The Inputs'!$B$15*12,F$14*(1-'1. The Inputs'!$B$20)-F$11,0),0)))</f>
        <v>11679666.6666667</v>
      </c>
      <c r="G78" s="19" t="n">
        <f aca="false">IF(A78&lt;='1. The Inputs'!$B$17,-(MIN(K78*G$10,G$12)-MIN(K77*G$10,G$12)),IF(A78&lt;='1. The Inputs'!$B$17+G$7,-(G$11*'1. The Inputs'!$B$18/12+'1. The Inputs'!$B$21),IF(A78&lt;='1. The Inputs'!$B$17+G$7+'1. The Inputs'!$B$15*12,('1. The Inputs'!$B$10*G$5*(1+G$9)^(CEILING((A78-'1. The Inputs'!$B$17-G$7)/12,1)-1)-G$11*'1. The Inputs'!$B$18)/12+IF(A78='1. The Inputs'!$B$17+G$7+'1. The Inputs'!$B$15*12,G$14*(1-'1. The Inputs'!$B$20)-G$11,0),0)))</f>
        <v>12458941.6666667</v>
      </c>
      <c r="H78" s="19" t="n">
        <f aca="false">IF(A78&lt;='1. The Inputs'!$B$17,-(MIN(K78*H$10,H$12)-MIN(K77*H$10,H$12)),IF(A78&lt;='1. The Inputs'!$B$17+H$7,-(H$11*'1. The Inputs'!$B$18/12+'1. The Inputs'!$B$21),IF(A78&lt;='1. The Inputs'!$B$17+H$7+'1. The Inputs'!$B$15*12,('1. The Inputs'!$B$10*H$5*(1+H$9)^(CEILING((A78-'1. The Inputs'!$B$17-H$7)/12,1)-1)-H$11*'1. The Inputs'!$B$18)/12+IF(A78='1. The Inputs'!$B$17+H$7+'1. The Inputs'!$B$15*12,H$14*(1-'1. The Inputs'!$B$20)-H$11,0),0)))</f>
        <v>12770791.6666667</v>
      </c>
      <c r="K78" s="20" t="n">
        <v>1</v>
      </c>
      <c r="L78" s="20" t="n">
        <f aca="false">K78-K77</f>
        <v>0</v>
      </c>
    </row>
    <row r="79" customFormat="false" ht="15" hidden="false" customHeight="false" outlineLevel="0" collapsed="false">
      <c r="A79" s="18" t="n">
        <v>61</v>
      </c>
      <c r="B79" s="19" t="n">
        <f aca="false">IF(A79&lt;='1. The Inputs'!$B$17,-(MIN(K79*B$10,B$12)-MIN(K78*B$10,B$12)),IF(A79&lt;='1. The Inputs'!$B$17+B$7,-(B$11*'1. The Inputs'!$B$18/12+'1. The Inputs'!$B$21),IF(A79&lt;='1. The Inputs'!$B$17+B$7+'1. The Inputs'!$B$15*12,('1. The Inputs'!$B$10*B$5*(1+B$9)^(CEILING((A79-'1. The Inputs'!$B$17-B$7)/12,1)-1)-B$11*'1. The Inputs'!$B$18)/12+IF(A79='1. The Inputs'!$B$17+B$7+'1. The Inputs'!$B$15*12,B$14*(1-'1. The Inputs'!$B$20)-B$11,0),0)))</f>
        <v>12770791.6666667</v>
      </c>
      <c r="C79" s="19" t="n">
        <f aca="false">IF(A79&lt;='1. The Inputs'!$B$17,-(MIN(K79*C$10,C$12)-MIN(K78*C$10,C$12)),IF(A79&lt;='1. The Inputs'!$B$17+C$7,-(C$11*'1. The Inputs'!$B$18/12+'1. The Inputs'!$B$21),IF(A79&lt;='1. The Inputs'!$B$17+C$7+'1. The Inputs'!$B$15*12,('1. The Inputs'!$B$10*C$5*(1+C$9)^(CEILING((A79-'1. The Inputs'!$B$17-C$7)/12,1)-1)-C$11*'1. The Inputs'!$B$18)/12+IF(A79='1. The Inputs'!$B$17+C$7+'1. The Inputs'!$B$15*12,C$14*(1-'1. The Inputs'!$B$20)-C$11,0),0)))</f>
        <v>11250168.3333333</v>
      </c>
      <c r="D79" s="19" t="n">
        <f aca="false">IF(A79&lt;='1. The Inputs'!$B$17,-(MIN(K79*D$10,D$12)-MIN(K78*D$10,D$12)),IF(A79&lt;='1. The Inputs'!$B$17+D$7,-(D$11*'1. The Inputs'!$B$18/12+'1. The Inputs'!$B$21),IF(A79&lt;='1. The Inputs'!$B$17+D$7+'1. The Inputs'!$B$15*12,('1. The Inputs'!$B$10*D$5*(1+D$9)^(CEILING((A79-'1. The Inputs'!$B$17-D$7)/12,1)-1)-D$11*'1. The Inputs'!$B$18)/12+IF(A79='1. The Inputs'!$B$17+D$7+'1. The Inputs'!$B$15*12,D$14*(1-'1. The Inputs'!$B$20)-D$11,0),0)))</f>
        <v>12217166.6666667</v>
      </c>
      <c r="E79" s="19" t="n">
        <f aca="false">IF(A79&lt;='1. The Inputs'!$B$17,-(MIN(K79*E$10,E$12)-MIN(K78*E$10,E$12)),IF(A79&lt;='1. The Inputs'!$B$17+E$7,-(E$11*'1. The Inputs'!$B$18/12+'1. The Inputs'!$B$21),IF(A79&lt;='1. The Inputs'!$B$17+E$7+'1. The Inputs'!$B$15*12,('1. The Inputs'!$B$10*E$5*(1+E$9)^(CEILING((A79-'1. The Inputs'!$B$17-E$7)/12,1)-1)-E$11*'1. The Inputs'!$B$18)/12+IF(A79='1. The Inputs'!$B$17+E$7+'1. The Inputs'!$B$15*12,E$14*(1-'1. The Inputs'!$B$20)-E$11,0),0)))</f>
        <v>10428983.3333333</v>
      </c>
      <c r="F79" s="19" t="n">
        <f aca="false">IF(A79&lt;='1. The Inputs'!$B$17,-(MIN(K79*F$10,F$12)-MIN(K78*F$10,F$12)),IF(A79&lt;='1. The Inputs'!$B$17+F$7,-(F$11*'1. The Inputs'!$B$18/12+'1. The Inputs'!$B$21),IF(A79&lt;='1. The Inputs'!$B$17+F$7+'1. The Inputs'!$B$15*12,('1. The Inputs'!$B$10*F$5*(1+F$9)^(CEILING((A79-'1. The Inputs'!$B$17-F$7)/12,1)-1)-F$11*'1. The Inputs'!$B$18)/12+IF(A79='1. The Inputs'!$B$17+F$7+'1. The Inputs'!$B$15*12,F$14*(1-'1. The Inputs'!$B$20)-F$11,0),0)))</f>
        <v>11679666.6666667</v>
      </c>
      <c r="G79" s="19" t="n">
        <f aca="false">IF(A79&lt;='1. The Inputs'!$B$17,-(MIN(K79*G$10,G$12)-MIN(K78*G$10,G$12)),IF(A79&lt;='1. The Inputs'!$B$17+G$7,-(G$11*'1. The Inputs'!$B$18/12+'1. The Inputs'!$B$21),IF(A79&lt;='1. The Inputs'!$B$17+G$7+'1. The Inputs'!$B$15*12,('1. The Inputs'!$B$10*G$5*(1+G$9)^(CEILING((A79-'1. The Inputs'!$B$17-G$7)/12,1)-1)-G$11*'1. The Inputs'!$B$18)/12+IF(A79='1. The Inputs'!$B$17+G$7+'1. The Inputs'!$B$15*12,G$14*(1-'1. The Inputs'!$B$20)-G$11,0),0)))</f>
        <v>12458941.6666667</v>
      </c>
      <c r="H79" s="19" t="n">
        <f aca="false">IF(A79&lt;='1. The Inputs'!$B$17,-(MIN(K79*H$10,H$12)-MIN(K78*H$10,H$12)),IF(A79&lt;='1. The Inputs'!$B$17+H$7,-(H$11*'1. The Inputs'!$B$18/12+'1. The Inputs'!$B$21),IF(A79&lt;='1. The Inputs'!$B$17+H$7+'1. The Inputs'!$B$15*12,('1. The Inputs'!$B$10*H$5*(1+H$9)^(CEILING((A79-'1. The Inputs'!$B$17-H$7)/12,1)-1)-H$11*'1. The Inputs'!$B$18)/12+IF(A79='1. The Inputs'!$B$17+H$7+'1. The Inputs'!$B$15*12,H$14*(1-'1. The Inputs'!$B$20)-H$11,0),0)))</f>
        <v>12770791.6666667</v>
      </c>
      <c r="K79" s="20" t="n">
        <v>1</v>
      </c>
      <c r="L79" s="20" t="n">
        <f aca="false">K79-K78</f>
        <v>0</v>
      </c>
    </row>
    <row r="80" customFormat="false" ht="15" hidden="false" customHeight="false" outlineLevel="0" collapsed="false">
      <c r="A80" s="18" t="n">
        <v>62</v>
      </c>
      <c r="B80" s="19" t="n">
        <f aca="false">IF(A80&lt;='1. The Inputs'!$B$17,-(MIN(K80*B$10,B$12)-MIN(K79*B$10,B$12)),IF(A80&lt;='1. The Inputs'!$B$17+B$7,-(B$11*'1. The Inputs'!$B$18/12+'1. The Inputs'!$B$21),IF(A80&lt;='1. The Inputs'!$B$17+B$7+'1. The Inputs'!$B$15*12,('1. The Inputs'!$B$10*B$5*(1+B$9)^(CEILING((A80-'1. The Inputs'!$B$17-B$7)/12,1)-1)-B$11*'1. The Inputs'!$B$18)/12+IF(A80='1. The Inputs'!$B$17+B$7+'1. The Inputs'!$B$15*12,B$14*(1-'1. The Inputs'!$B$20)-B$11,0),0)))</f>
        <v>12770791.6666667</v>
      </c>
      <c r="C80" s="19" t="n">
        <f aca="false">IF(A80&lt;='1. The Inputs'!$B$17,-(MIN(K80*C$10,C$12)-MIN(K79*C$10,C$12)),IF(A80&lt;='1. The Inputs'!$B$17+C$7,-(C$11*'1. The Inputs'!$B$18/12+'1. The Inputs'!$B$21),IF(A80&lt;='1. The Inputs'!$B$17+C$7+'1. The Inputs'!$B$15*12,('1. The Inputs'!$B$10*C$5*(1+C$9)^(CEILING((A80-'1. The Inputs'!$B$17-C$7)/12,1)-1)-C$11*'1. The Inputs'!$B$18)/12+IF(A80='1. The Inputs'!$B$17+C$7+'1. The Inputs'!$B$15*12,C$14*(1-'1. The Inputs'!$B$20)-C$11,0),0)))</f>
        <v>11250168.3333333</v>
      </c>
      <c r="D80" s="19" t="n">
        <f aca="false">IF(A80&lt;='1. The Inputs'!$B$17,-(MIN(K80*D$10,D$12)-MIN(K79*D$10,D$12)),IF(A80&lt;='1. The Inputs'!$B$17+D$7,-(D$11*'1. The Inputs'!$B$18/12+'1. The Inputs'!$B$21),IF(A80&lt;='1. The Inputs'!$B$17+D$7+'1. The Inputs'!$B$15*12,('1. The Inputs'!$B$10*D$5*(1+D$9)^(CEILING((A80-'1. The Inputs'!$B$17-D$7)/12,1)-1)-D$11*'1. The Inputs'!$B$18)/12+IF(A80='1. The Inputs'!$B$17+D$7+'1. The Inputs'!$B$15*12,D$14*(1-'1. The Inputs'!$B$20)-D$11,0),0)))</f>
        <v>12217166.6666667</v>
      </c>
      <c r="E80" s="19" t="n">
        <f aca="false">IF(A80&lt;='1. The Inputs'!$B$17,-(MIN(K80*E$10,E$12)-MIN(K79*E$10,E$12)),IF(A80&lt;='1. The Inputs'!$B$17+E$7,-(E$11*'1. The Inputs'!$B$18/12+'1. The Inputs'!$B$21),IF(A80&lt;='1. The Inputs'!$B$17+E$7+'1. The Inputs'!$B$15*12,('1. The Inputs'!$B$10*E$5*(1+E$9)^(CEILING((A80-'1. The Inputs'!$B$17-E$7)/12,1)-1)-E$11*'1. The Inputs'!$B$18)/12+IF(A80='1. The Inputs'!$B$17+E$7+'1. The Inputs'!$B$15*12,E$14*(1-'1. The Inputs'!$B$20)-E$11,0),0)))</f>
        <v>10428983.3333333</v>
      </c>
      <c r="F80" s="19" t="n">
        <f aca="false">IF(A80&lt;='1. The Inputs'!$B$17,-(MIN(K80*F$10,F$12)-MIN(K79*F$10,F$12)),IF(A80&lt;='1. The Inputs'!$B$17+F$7,-(F$11*'1. The Inputs'!$B$18/12+'1. The Inputs'!$B$21),IF(A80&lt;='1. The Inputs'!$B$17+F$7+'1. The Inputs'!$B$15*12,('1. The Inputs'!$B$10*F$5*(1+F$9)^(CEILING((A80-'1. The Inputs'!$B$17-F$7)/12,1)-1)-F$11*'1. The Inputs'!$B$18)/12+IF(A80='1. The Inputs'!$B$17+F$7+'1. The Inputs'!$B$15*12,F$14*(1-'1. The Inputs'!$B$20)-F$11,0),0)))</f>
        <v>11679666.6666667</v>
      </c>
      <c r="G80" s="19" t="n">
        <f aca="false">IF(A80&lt;='1. The Inputs'!$B$17,-(MIN(K80*G$10,G$12)-MIN(K79*G$10,G$12)),IF(A80&lt;='1. The Inputs'!$B$17+G$7,-(G$11*'1. The Inputs'!$B$18/12+'1. The Inputs'!$B$21),IF(A80&lt;='1. The Inputs'!$B$17+G$7+'1. The Inputs'!$B$15*12,('1. The Inputs'!$B$10*G$5*(1+G$9)^(CEILING((A80-'1. The Inputs'!$B$17-G$7)/12,1)-1)-G$11*'1. The Inputs'!$B$18)/12+IF(A80='1. The Inputs'!$B$17+G$7+'1. The Inputs'!$B$15*12,G$14*(1-'1. The Inputs'!$B$20)-G$11,0),0)))</f>
        <v>12458941.6666667</v>
      </c>
      <c r="H80" s="19" t="n">
        <f aca="false">IF(A80&lt;='1. The Inputs'!$B$17,-(MIN(K80*H$10,H$12)-MIN(K79*H$10,H$12)),IF(A80&lt;='1. The Inputs'!$B$17+H$7,-(H$11*'1. The Inputs'!$B$18/12+'1. The Inputs'!$B$21),IF(A80&lt;='1. The Inputs'!$B$17+H$7+'1. The Inputs'!$B$15*12,('1. The Inputs'!$B$10*H$5*(1+H$9)^(CEILING((A80-'1. The Inputs'!$B$17-H$7)/12,1)-1)-H$11*'1. The Inputs'!$B$18)/12+IF(A80='1. The Inputs'!$B$17+H$7+'1. The Inputs'!$B$15*12,H$14*(1-'1. The Inputs'!$B$20)-H$11,0),0)))</f>
        <v>12770791.6666667</v>
      </c>
      <c r="K80" s="20" t="n">
        <v>1</v>
      </c>
      <c r="L80" s="20" t="n">
        <f aca="false">K80-K79</f>
        <v>0</v>
      </c>
    </row>
    <row r="81" customFormat="false" ht="15" hidden="false" customHeight="false" outlineLevel="0" collapsed="false">
      <c r="A81" s="18" t="n">
        <v>63</v>
      </c>
      <c r="B81" s="19" t="n">
        <f aca="false">IF(A81&lt;='1. The Inputs'!$B$17,-(MIN(K81*B$10,B$12)-MIN(K80*B$10,B$12)),IF(A81&lt;='1. The Inputs'!$B$17+B$7,-(B$11*'1. The Inputs'!$B$18/12+'1. The Inputs'!$B$21),IF(A81&lt;='1. The Inputs'!$B$17+B$7+'1. The Inputs'!$B$15*12,('1. The Inputs'!$B$10*B$5*(1+B$9)^(CEILING((A81-'1. The Inputs'!$B$17-B$7)/12,1)-1)-B$11*'1. The Inputs'!$B$18)/12+IF(A81='1. The Inputs'!$B$17+B$7+'1. The Inputs'!$B$15*12,B$14*(1-'1. The Inputs'!$B$20)-B$11,0),0)))</f>
        <v>12770791.6666667</v>
      </c>
      <c r="C81" s="19" t="n">
        <f aca="false">IF(A81&lt;='1. The Inputs'!$B$17,-(MIN(K81*C$10,C$12)-MIN(K80*C$10,C$12)),IF(A81&lt;='1. The Inputs'!$B$17+C$7,-(C$11*'1. The Inputs'!$B$18/12+'1. The Inputs'!$B$21),IF(A81&lt;='1. The Inputs'!$B$17+C$7+'1. The Inputs'!$B$15*12,('1. The Inputs'!$B$10*C$5*(1+C$9)^(CEILING((A81-'1. The Inputs'!$B$17-C$7)/12,1)-1)-C$11*'1. The Inputs'!$B$18)/12+IF(A81='1. The Inputs'!$B$17+C$7+'1. The Inputs'!$B$15*12,C$14*(1-'1. The Inputs'!$B$20)-C$11,0),0)))</f>
        <v>11250168.3333333</v>
      </c>
      <c r="D81" s="19" t="n">
        <f aca="false">IF(A81&lt;='1. The Inputs'!$B$17,-(MIN(K81*D$10,D$12)-MIN(K80*D$10,D$12)),IF(A81&lt;='1. The Inputs'!$B$17+D$7,-(D$11*'1. The Inputs'!$B$18/12+'1. The Inputs'!$B$21),IF(A81&lt;='1. The Inputs'!$B$17+D$7+'1. The Inputs'!$B$15*12,('1. The Inputs'!$B$10*D$5*(1+D$9)^(CEILING((A81-'1. The Inputs'!$B$17-D$7)/12,1)-1)-D$11*'1. The Inputs'!$B$18)/12+IF(A81='1. The Inputs'!$B$17+D$7+'1. The Inputs'!$B$15*12,D$14*(1-'1. The Inputs'!$B$20)-D$11,0),0)))</f>
        <v>12217166.6666667</v>
      </c>
      <c r="E81" s="19" t="n">
        <f aca="false">IF(A81&lt;='1. The Inputs'!$B$17,-(MIN(K81*E$10,E$12)-MIN(K80*E$10,E$12)),IF(A81&lt;='1. The Inputs'!$B$17+E$7,-(E$11*'1. The Inputs'!$B$18/12+'1. The Inputs'!$B$21),IF(A81&lt;='1. The Inputs'!$B$17+E$7+'1. The Inputs'!$B$15*12,('1. The Inputs'!$B$10*E$5*(1+E$9)^(CEILING((A81-'1. The Inputs'!$B$17-E$7)/12,1)-1)-E$11*'1. The Inputs'!$B$18)/12+IF(A81='1. The Inputs'!$B$17+E$7+'1. The Inputs'!$B$15*12,E$14*(1-'1. The Inputs'!$B$20)-E$11,0),0)))</f>
        <v>10428983.3333333</v>
      </c>
      <c r="F81" s="19" t="n">
        <f aca="false">IF(A81&lt;='1. The Inputs'!$B$17,-(MIN(K81*F$10,F$12)-MIN(K80*F$10,F$12)),IF(A81&lt;='1. The Inputs'!$B$17+F$7,-(F$11*'1. The Inputs'!$B$18/12+'1. The Inputs'!$B$21),IF(A81&lt;='1. The Inputs'!$B$17+F$7+'1. The Inputs'!$B$15*12,('1. The Inputs'!$B$10*F$5*(1+F$9)^(CEILING((A81-'1. The Inputs'!$B$17-F$7)/12,1)-1)-F$11*'1. The Inputs'!$B$18)/12+IF(A81='1. The Inputs'!$B$17+F$7+'1. The Inputs'!$B$15*12,F$14*(1-'1. The Inputs'!$B$20)-F$11,0),0)))</f>
        <v>11679666.6666667</v>
      </c>
      <c r="G81" s="19" t="n">
        <f aca="false">IF(A81&lt;='1. The Inputs'!$B$17,-(MIN(K81*G$10,G$12)-MIN(K80*G$10,G$12)),IF(A81&lt;='1. The Inputs'!$B$17+G$7,-(G$11*'1. The Inputs'!$B$18/12+'1. The Inputs'!$B$21),IF(A81&lt;='1. The Inputs'!$B$17+G$7+'1. The Inputs'!$B$15*12,('1. The Inputs'!$B$10*G$5*(1+G$9)^(CEILING((A81-'1. The Inputs'!$B$17-G$7)/12,1)-1)-G$11*'1. The Inputs'!$B$18)/12+IF(A81='1. The Inputs'!$B$17+G$7+'1. The Inputs'!$B$15*12,G$14*(1-'1. The Inputs'!$B$20)-G$11,0),0)))</f>
        <v>12458941.6666667</v>
      </c>
      <c r="H81" s="19" t="n">
        <f aca="false">IF(A81&lt;='1. The Inputs'!$B$17,-(MIN(K81*H$10,H$12)-MIN(K80*H$10,H$12)),IF(A81&lt;='1. The Inputs'!$B$17+H$7,-(H$11*'1. The Inputs'!$B$18/12+'1. The Inputs'!$B$21),IF(A81&lt;='1. The Inputs'!$B$17+H$7+'1. The Inputs'!$B$15*12,('1. The Inputs'!$B$10*H$5*(1+H$9)^(CEILING((A81-'1. The Inputs'!$B$17-H$7)/12,1)-1)-H$11*'1. The Inputs'!$B$18)/12+IF(A81='1. The Inputs'!$B$17+H$7+'1. The Inputs'!$B$15*12,H$14*(1-'1. The Inputs'!$B$20)-H$11,0),0)))</f>
        <v>12770791.6666667</v>
      </c>
      <c r="K81" s="20" t="n">
        <v>1</v>
      </c>
      <c r="L81" s="20" t="n">
        <f aca="false">K81-K80</f>
        <v>0</v>
      </c>
    </row>
    <row r="82" customFormat="false" ht="15" hidden="false" customHeight="false" outlineLevel="0" collapsed="false">
      <c r="A82" s="18" t="n">
        <v>64</v>
      </c>
      <c r="B82" s="19" t="n">
        <f aca="false">IF(A82&lt;='1. The Inputs'!$B$17,-(MIN(K82*B$10,B$12)-MIN(K81*B$10,B$12)),IF(A82&lt;='1. The Inputs'!$B$17+B$7,-(B$11*'1. The Inputs'!$B$18/12+'1. The Inputs'!$B$21),IF(A82&lt;='1. The Inputs'!$B$17+B$7+'1. The Inputs'!$B$15*12,('1. The Inputs'!$B$10*B$5*(1+B$9)^(CEILING((A82-'1. The Inputs'!$B$17-B$7)/12,1)-1)-B$11*'1. The Inputs'!$B$18)/12+IF(A82='1. The Inputs'!$B$17+B$7+'1. The Inputs'!$B$15*12,B$14*(1-'1. The Inputs'!$B$20)-B$11,0),0)))</f>
        <v>12770791.6666667</v>
      </c>
      <c r="C82" s="19" t="n">
        <f aca="false">IF(A82&lt;='1. The Inputs'!$B$17,-(MIN(K82*C$10,C$12)-MIN(K81*C$10,C$12)),IF(A82&lt;='1. The Inputs'!$B$17+C$7,-(C$11*'1. The Inputs'!$B$18/12+'1. The Inputs'!$B$21),IF(A82&lt;='1. The Inputs'!$B$17+C$7+'1. The Inputs'!$B$15*12,('1. The Inputs'!$B$10*C$5*(1+C$9)^(CEILING((A82-'1. The Inputs'!$B$17-C$7)/12,1)-1)-C$11*'1. The Inputs'!$B$18)/12+IF(A82='1. The Inputs'!$B$17+C$7+'1. The Inputs'!$B$15*12,C$14*(1-'1. The Inputs'!$B$20)-C$11,0),0)))</f>
        <v>11250168.3333333</v>
      </c>
      <c r="D82" s="19" t="n">
        <f aca="false">IF(A82&lt;='1. The Inputs'!$B$17,-(MIN(K82*D$10,D$12)-MIN(K81*D$10,D$12)),IF(A82&lt;='1. The Inputs'!$B$17+D$7,-(D$11*'1. The Inputs'!$B$18/12+'1. The Inputs'!$B$21),IF(A82&lt;='1. The Inputs'!$B$17+D$7+'1. The Inputs'!$B$15*12,('1. The Inputs'!$B$10*D$5*(1+D$9)^(CEILING((A82-'1. The Inputs'!$B$17-D$7)/12,1)-1)-D$11*'1. The Inputs'!$B$18)/12+IF(A82='1. The Inputs'!$B$17+D$7+'1. The Inputs'!$B$15*12,D$14*(1-'1. The Inputs'!$B$20)-D$11,0),0)))</f>
        <v>12217166.6666667</v>
      </c>
      <c r="E82" s="19" t="n">
        <f aca="false">IF(A82&lt;='1. The Inputs'!$B$17,-(MIN(K82*E$10,E$12)-MIN(K81*E$10,E$12)),IF(A82&lt;='1. The Inputs'!$B$17+E$7,-(E$11*'1. The Inputs'!$B$18/12+'1. The Inputs'!$B$21),IF(A82&lt;='1. The Inputs'!$B$17+E$7+'1. The Inputs'!$B$15*12,('1. The Inputs'!$B$10*E$5*(1+E$9)^(CEILING((A82-'1. The Inputs'!$B$17-E$7)/12,1)-1)-E$11*'1. The Inputs'!$B$18)/12+IF(A82='1. The Inputs'!$B$17+E$7+'1. The Inputs'!$B$15*12,E$14*(1-'1. The Inputs'!$B$20)-E$11,0),0)))</f>
        <v>10428983.3333333</v>
      </c>
      <c r="F82" s="19" t="n">
        <f aca="false">IF(A82&lt;='1. The Inputs'!$B$17,-(MIN(K82*F$10,F$12)-MIN(K81*F$10,F$12)),IF(A82&lt;='1. The Inputs'!$B$17+F$7,-(F$11*'1. The Inputs'!$B$18/12+'1. The Inputs'!$B$21),IF(A82&lt;='1. The Inputs'!$B$17+F$7+'1. The Inputs'!$B$15*12,('1. The Inputs'!$B$10*F$5*(1+F$9)^(CEILING((A82-'1. The Inputs'!$B$17-F$7)/12,1)-1)-F$11*'1. The Inputs'!$B$18)/12+IF(A82='1. The Inputs'!$B$17+F$7+'1. The Inputs'!$B$15*12,F$14*(1-'1. The Inputs'!$B$20)-F$11,0),0)))</f>
        <v>11679666.6666667</v>
      </c>
      <c r="G82" s="19" t="n">
        <f aca="false">IF(A82&lt;='1. The Inputs'!$B$17,-(MIN(K82*G$10,G$12)-MIN(K81*G$10,G$12)),IF(A82&lt;='1. The Inputs'!$B$17+G$7,-(G$11*'1. The Inputs'!$B$18/12+'1. The Inputs'!$B$21),IF(A82&lt;='1. The Inputs'!$B$17+G$7+'1. The Inputs'!$B$15*12,('1. The Inputs'!$B$10*G$5*(1+G$9)^(CEILING((A82-'1. The Inputs'!$B$17-G$7)/12,1)-1)-G$11*'1. The Inputs'!$B$18)/12+IF(A82='1. The Inputs'!$B$17+G$7+'1. The Inputs'!$B$15*12,G$14*(1-'1. The Inputs'!$B$20)-G$11,0),0)))</f>
        <v>12458941.6666667</v>
      </c>
      <c r="H82" s="19" t="n">
        <f aca="false">IF(A82&lt;='1. The Inputs'!$B$17,-(MIN(K82*H$10,H$12)-MIN(K81*H$10,H$12)),IF(A82&lt;='1. The Inputs'!$B$17+H$7,-(H$11*'1. The Inputs'!$B$18/12+'1. The Inputs'!$B$21),IF(A82&lt;='1. The Inputs'!$B$17+H$7+'1. The Inputs'!$B$15*12,('1. The Inputs'!$B$10*H$5*(1+H$9)^(CEILING((A82-'1. The Inputs'!$B$17-H$7)/12,1)-1)-H$11*'1. The Inputs'!$B$18)/12+IF(A82='1. The Inputs'!$B$17+H$7+'1. The Inputs'!$B$15*12,H$14*(1-'1. The Inputs'!$B$20)-H$11,0),0)))</f>
        <v>12770791.6666667</v>
      </c>
      <c r="K82" s="20" t="n">
        <v>1</v>
      </c>
      <c r="L82" s="20" t="n">
        <f aca="false">K82-K81</f>
        <v>0</v>
      </c>
    </row>
    <row r="83" customFormat="false" ht="15" hidden="false" customHeight="false" outlineLevel="0" collapsed="false">
      <c r="A83" s="18" t="n">
        <v>65</v>
      </c>
      <c r="B83" s="19" t="n">
        <f aca="false">IF(A83&lt;='1. The Inputs'!$B$17,-(MIN(K83*B$10,B$12)-MIN(K82*B$10,B$12)),IF(A83&lt;='1. The Inputs'!$B$17+B$7,-(B$11*'1. The Inputs'!$B$18/12+'1. The Inputs'!$B$21),IF(A83&lt;='1. The Inputs'!$B$17+B$7+'1. The Inputs'!$B$15*12,('1. The Inputs'!$B$10*B$5*(1+B$9)^(CEILING((A83-'1. The Inputs'!$B$17-B$7)/12,1)-1)-B$11*'1. The Inputs'!$B$18)/12+IF(A83='1. The Inputs'!$B$17+B$7+'1. The Inputs'!$B$15*12,B$14*(1-'1. The Inputs'!$B$20)-B$11,0),0)))</f>
        <v>12770791.6666667</v>
      </c>
      <c r="C83" s="19" t="n">
        <f aca="false">IF(A83&lt;='1. The Inputs'!$B$17,-(MIN(K83*C$10,C$12)-MIN(K82*C$10,C$12)),IF(A83&lt;='1. The Inputs'!$B$17+C$7,-(C$11*'1. The Inputs'!$B$18/12+'1. The Inputs'!$B$21),IF(A83&lt;='1. The Inputs'!$B$17+C$7+'1. The Inputs'!$B$15*12,('1. The Inputs'!$B$10*C$5*(1+C$9)^(CEILING((A83-'1. The Inputs'!$B$17-C$7)/12,1)-1)-C$11*'1. The Inputs'!$B$18)/12+IF(A83='1. The Inputs'!$B$17+C$7+'1. The Inputs'!$B$15*12,C$14*(1-'1. The Inputs'!$B$20)-C$11,0),0)))</f>
        <v>11250168.3333333</v>
      </c>
      <c r="D83" s="19" t="n">
        <f aca="false">IF(A83&lt;='1. The Inputs'!$B$17,-(MIN(K83*D$10,D$12)-MIN(K82*D$10,D$12)),IF(A83&lt;='1. The Inputs'!$B$17+D$7,-(D$11*'1. The Inputs'!$B$18/12+'1. The Inputs'!$B$21),IF(A83&lt;='1. The Inputs'!$B$17+D$7+'1. The Inputs'!$B$15*12,('1. The Inputs'!$B$10*D$5*(1+D$9)^(CEILING((A83-'1. The Inputs'!$B$17-D$7)/12,1)-1)-D$11*'1. The Inputs'!$B$18)/12+IF(A83='1. The Inputs'!$B$17+D$7+'1. The Inputs'!$B$15*12,D$14*(1-'1. The Inputs'!$B$20)-D$11,0),0)))</f>
        <v>12217166.6666667</v>
      </c>
      <c r="E83" s="19" t="n">
        <f aca="false">IF(A83&lt;='1. The Inputs'!$B$17,-(MIN(K83*E$10,E$12)-MIN(K82*E$10,E$12)),IF(A83&lt;='1. The Inputs'!$B$17+E$7,-(E$11*'1. The Inputs'!$B$18/12+'1. The Inputs'!$B$21),IF(A83&lt;='1. The Inputs'!$B$17+E$7+'1. The Inputs'!$B$15*12,('1. The Inputs'!$B$10*E$5*(1+E$9)^(CEILING((A83-'1. The Inputs'!$B$17-E$7)/12,1)-1)-E$11*'1. The Inputs'!$B$18)/12+IF(A83='1. The Inputs'!$B$17+E$7+'1. The Inputs'!$B$15*12,E$14*(1-'1. The Inputs'!$B$20)-E$11,0),0)))</f>
        <v>10428983.3333333</v>
      </c>
      <c r="F83" s="19" t="n">
        <f aca="false">IF(A83&lt;='1. The Inputs'!$B$17,-(MIN(K83*F$10,F$12)-MIN(K82*F$10,F$12)),IF(A83&lt;='1. The Inputs'!$B$17+F$7,-(F$11*'1. The Inputs'!$B$18/12+'1. The Inputs'!$B$21),IF(A83&lt;='1. The Inputs'!$B$17+F$7+'1. The Inputs'!$B$15*12,('1. The Inputs'!$B$10*F$5*(1+F$9)^(CEILING((A83-'1. The Inputs'!$B$17-F$7)/12,1)-1)-F$11*'1. The Inputs'!$B$18)/12+IF(A83='1. The Inputs'!$B$17+F$7+'1. The Inputs'!$B$15*12,F$14*(1-'1. The Inputs'!$B$20)-F$11,0),0)))</f>
        <v>11679666.6666667</v>
      </c>
      <c r="G83" s="19" t="n">
        <f aca="false">IF(A83&lt;='1. The Inputs'!$B$17,-(MIN(K83*G$10,G$12)-MIN(K82*G$10,G$12)),IF(A83&lt;='1. The Inputs'!$B$17+G$7,-(G$11*'1. The Inputs'!$B$18/12+'1. The Inputs'!$B$21),IF(A83&lt;='1. The Inputs'!$B$17+G$7+'1. The Inputs'!$B$15*12,('1. The Inputs'!$B$10*G$5*(1+G$9)^(CEILING((A83-'1. The Inputs'!$B$17-G$7)/12,1)-1)-G$11*'1. The Inputs'!$B$18)/12+IF(A83='1. The Inputs'!$B$17+G$7+'1. The Inputs'!$B$15*12,G$14*(1-'1. The Inputs'!$B$20)-G$11,0),0)))</f>
        <v>12458941.6666667</v>
      </c>
      <c r="H83" s="19" t="n">
        <f aca="false">IF(A83&lt;='1. The Inputs'!$B$17,-(MIN(K83*H$10,H$12)-MIN(K82*H$10,H$12)),IF(A83&lt;='1. The Inputs'!$B$17+H$7,-(H$11*'1. The Inputs'!$B$18/12+'1. The Inputs'!$B$21),IF(A83&lt;='1. The Inputs'!$B$17+H$7+'1. The Inputs'!$B$15*12,('1. The Inputs'!$B$10*H$5*(1+H$9)^(CEILING((A83-'1. The Inputs'!$B$17-H$7)/12,1)-1)-H$11*'1. The Inputs'!$B$18)/12+IF(A83='1. The Inputs'!$B$17+H$7+'1. The Inputs'!$B$15*12,H$14*(1-'1. The Inputs'!$B$20)-H$11,0),0)))</f>
        <v>12770791.6666667</v>
      </c>
      <c r="K83" s="20" t="n">
        <v>1</v>
      </c>
      <c r="L83" s="20" t="n">
        <f aca="false">K83-K82</f>
        <v>0</v>
      </c>
    </row>
    <row r="84" customFormat="false" ht="15" hidden="false" customHeight="false" outlineLevel="0" collapsed="false">
      <c r="A84" s="18" t="n">
        <v>66</v>
      </c>
      <c r="B84" s="19" t="n">
        <f aca="false">IF(A84&lt;='1. The Inputs'!$B$17,-(MIN(K84*B$10,B$12)-MIN(K83*B$10,B$12)),IF(A84&lt;='1. The Inputs'!$B$17+B$7,-(B$11*'1. The Inputs'!$B$18/12+'1. The Inputs'!$B$21),IF(A84&lt;='1. The Inputs'!$B$17+B$7+'1. The Inputs'!$B$15*12,('1. The Inputs'!$B$10*B$5*(1+B$9)^(CEILING((A84-'1. The Inputs'!$B$17-B$7)/12,1)-1)-B$11*'1. The Inputs'!$B$18)/12+IF(A84='1. The Inputs'!$B$17+B$7+'1. The Inputs'!$B$15*12,B$14*(1-'1. The Inputs'!$B$20)-B$11,0),0)))</f>
        <v>12770791.6666667</v>
      </c>
      <c r="C84" s="19" t="n">
        <f aca="false">IF(A84&lt;='1. The Inputs'!$B$17,-(MIN(K84*C$10,C$12)-MIN(K83*C$10,C$12)),IF(A84&lt;='1. The Inputs'!$B$17+C$7,-(C$11*'1. The Inputs'!$B$18/12+'1. The Inputs'!$B$21),IF(A84&lt;='1. The Inputs'!$B$17+C$7+'1. The Inputs'!$B$15*12,('1. The Inputs'!$B$10*C$5*(1+C$9)^(CEILING((A84-'1. The Inputs'!$B$17-C$7)/12,1)-1)-C$11*'1. The Inputs'!$B$18)/12+IF(A84='1. The Inputs'!$B$17+C$7+'1. The Inputs'!$B$15*12,C$14*(1-'1. The Inputs'!$B$20)-C$11,0),0)))</f>
        <v>11250168.3333333</v>
      </c>
      <c r="D84" s="19" t="n">
        <f aca="false">IF(A84&lt;='1. The Inputs'!$B$17,-(MIN(K84*D$10,D$12)-MIN(K83*D$10,D$12)),IF(A84&lt;='1. The Inputs'!$B$17+D$7,-(D$11*'1. The Inputs'!$B$18/12+'1. The Inputs'!$B$21),IF(A84&lt;='1. The Inputs'!$B$17+D$7+'1. The Inputs'!$B$15*12,('1. The Inputs'!$B$10*D$5*(1+D$9)^(CEILING((A84-'1. The Inputs'!$B$17-D$7)/12,1)-1)-D$11*'1. The Inputs'!$B$18)/12+IF(A84='1. The Inputs'!$B$17+D$7+'1. The Inputs'!$B$15*12,D$14*(1-'1. The Inputs'!$B$20)-D$11,0),0)))</f>
        <v>12217166.6666667</v>
      </c>
      <c r="E84" s="19" t="n">
        <f aca="false">IF(A84&lt;='1. The Inputs'!$B$17,-(MIN(K84*E$10,E$12)-MIN(K83*E$10,E$12)),IF(A84&lt;='1. The Inputs'!$B$17+E$7,-(E$11*'1. The Inputs'!$B$18/12+'1. The Inputs'!$B$21),IF(A84&lt;='1. The Inputs'!$B$17+E$7+'1. The Inputs'!$B$15*12,('1. The Inputs'!$B$10*E$5*(1+E$9)^(CEILING((A84-'1. The Inputs'!$B$17-E$7)/12,1)-1)-E$11*'1. The Inputs'!$B$18)/12+IF(A84='1. The Inputs'!$B$17+E$7+'1. The Inputs'!$B$15*12,E$14*(1-'1. The Inputs'!$B$20)-E$11,0),0)))</f>
        <v>10428983.3333333</v>
      </c>
      <c r="F84" s="19" t="n">
        <f aca="false">IF(A84&lt;='1. The Inputs'!$B$17,-(MIN(K84*F$10,F$12)-MIN(K83*F$10,F$12)),IF(A84&lt;='1. The Inputs'!$B$17+F$7,-(F$11*'1. The Inputs'!$B$18/12+'1. The Inputs'!$B$21),IF(A84&lt;='1. The Inputs'!$B$17+F$7+'1. The Inputs'!$B$15*12,('1. The Inputs'!$B$10*F$5*(1+F$9)^(CEILING((A84-'1. The Inputs'!$B$17-F$7)/12,1)-1)-F$11*'1. The Inputs'!$B$18)/12+IF(A84='1. The Inputs'!$B$17+F$7+'1. The Inputs'!$B$15*12,F$14*(1-'1. The Inputs'!$B$20)-F$11,0),0)))</f>
        <v>11679666.6666667</v>
      </c>
      <c r="G84" s="19" t="n">
        <f aca="false">IF(A84&lt;='1. The Inputs'!$B$17,-(MIN(K84*G$10,G$12)-MIN(K83*G$10,G$12)),IF(A84&lt;='1. The Inputs'!$B$17+G$7,-(G$11*'1. The Inputs'!$B$18/12+'1. The Inputs'!$B$21),IF(A84&lt;='1. The Inputs'!$B$17+G$7+'1. The Inputs'!$B$15*12,('1. The Inputs'!$B$10*G$5*(1+G$9)^(CEILING((A84-'1. The Inputs'!$B$17-G$7)/12,1)-1)-G$11*'1. The Inputs'!$B$18)/12+IF(A84='1. The Inputs'!$B$17+G$7+'1. The Inputs'!$B$15*12,G$14*(1-'1. The Inputs'!$B$20)-G$11,0),0)))</f>
        <v>12458941.6666667</v>
      </c>
      <c r="H84" s="19" t="n">
        <f aca="false">IF(A84&lt;='1. The Inputs'!$B$17,-(MIN(K84*H$10,H$12)-MIN(K83*H$10,H$12)),IF(A84&lt;='1. The Inputs'!$B$17+H$7,-(H$11*'1. The Inputs'!$B$18/12+'1. The Inputs'!$B$21),IF(A84&lt;='1. The Inputs'!$B$17+H$7+'1. The Inputs'!$B$15*12,('1. The Inputs'!$B$10*H$5*(1+H$9)^(CEILING((A84-'1. The Inputs'!$B$17-H$7)/12,1)-1)-H$11*'1. The Inputs'!$B$18)/12+IF(A84='1. The Inputs'!$B$17+H$7+'1. The Inputs'!$B$15*12,H$14*(1-'1. The Inputs'!$B$20)-H$11,0),0)))</f>
        <v>12770791.6666667</v>
      </c>
      <c r="K84" s="20" t="n">
        <v>1</v>
      </c>
      <c r="L84" s="20" t="n">
        <f aca="false">K84-K83</f>
        <v>0</v>
      </c>
    </row>
    <row r="85" customFormat="false" ht="15" hidden="false" customHeight="false" outlineLevel="0" collapsed="false">
      <c r="A85" s="18" t="n">
        <v>67</v>
      </c>
      <c r="B85" s="19" t="n">
        <f aca="false">IF(A85&lt;='1. The Inputs'!$B$17,-(MIN(K85*B$10,B$12)-MIN(K84*B$10,B$12)),IF(A85&lt;='1. The Inputs'!$B$17+B$7,-(B$11*'1. The Inputs'!$B$18/12+'1. The Inputs'!$B$21),IF(A85&lt;='1. The Inputs'!$B$17+B$7+'1. The Inputs'!$B$15*12,('1. The Inputs'!$B$10*B$5*(1+B$9)^(CEILING((A85-'1. The Inputs'!$B$17-B$7)/12,1)-1)-B$11*'1. The Inputs'!$B$18)/12+IF(A85='1. The Inputs'!$B$17+B$7+'1. The Inputs'!$B$15*12,B$14*(1-'1. The Inputs'!$B$20)-B$11,0),0)))</f>
        <v>13341025.4166667</v>
      </c>
      <c r="C85" s="19" t="n">
        <f aca="false">IF(A85&lt;='1. The Inputs'!$B$17,-(MIN(K85*C$10,C$12)-MIN(K84*C$10,C$12)),IF(A85&lt;='1. The Inputs'!$B$17+C$7,-(C$11*'1. The Inputs'!$B$18/12+'1. The Inputs'!$B$21),IF(A85&lt;='1. The Inputs'!$B$17+C$7+'1. The Inputs'!$B$15*12,('1. The Inputs'!$B$10*C$5*(1+C$9)^(CEILING((A85-'1. The Inputs'!$B$17-C$7)/12,1)-1)-C$11*'1. The Inputs'!$B$18)/12+IF(A85='1. The Inputs'!$B$17+C$7+'1. The Inputs'!$B$15*12,C$14*(1-'1. The Inputs'!$B$20)-C$11,0),0)))</f>
        <v>11774783.3833333</v>
      </c>
      <c r="D85" s="19" t="n">
        <f aca="false">IF(A85&lt;='1. The Inputs'!$B$17,-(MIN(K85*D$10,D$12)-MIN(K84*D$10,D$12)),IF(A85&lt;='1. The Inputs'!$B$17+D$7,-(D$11*'1. The Inputs'!$B$18/12+'1. The Inputs'!$B$21),IF(A85&lt;='1. The Inputs'!$B$17+D$7+'1. The Inputs'!$B$15*12,('1. The Inputs'!$B$10*D$5*(1+D$9)^(CEILING((A85-'1. The Inputs'!$B$17-D$7)/12,1)-1)-D$11*'1. The Inputs'!$B$18)/12+IF(A85='1. The Inputs'!$B$17+D$7+'1. The Inputs'!$B$15*12,D$14*(1-'1. The Inputs'!$B$20)-D$11,0),0)))</f>
        <v>12770791.6666667</v>
      </c>
      <c r="E85" s="19" t="n">
        <f aca="false">IF(A85&lt;='1. The Inputs'!$B$17,-(MIN(K85*E$10,E$12)-MIN(K84*E$10,E$12)),IF(A85&lt;='1. The Inputs'!$B$17+E$7,-(E$11*'1. The Inputs'!$B$18/12+'1. The Inputs'!$B$21),IF(A85&lt;='1. The Inputs'!$B$17+E$7+'1. The Inputs'!$B$15*12,('1. The Inputs'!$B$10*E$5*(1+E$9)^(CEILING((A85-'1. The Inputs'!$B$17-E$7)/12,1)-1)-E$11*'1. The Inputs'!$B$18)/12+IF(A85='1. The Inputs'!$B$17+E$7+'1. The Inputs'!$B$15*12,E$14*(1-'1. The Inputs'!$B$20)-E$11,0),0)))</f>
        <v>10938318.3333333</v>
      </c>
      <c r="F85" s="19" t="n">
        <f aca="false">IF(A85&lt;='1. The Inputs'!$B$17,-(MIN(K85*F$10,F$12)-MIN(K84*F$10,F$12)),IF(A85&lt;='1. The Inputs'!$B$17+F$7,-(F$11*'1. The Inputs'!$B$18/12+'1. The Inputs'!$B$21),IF(A85&lt;='1. The Inputs'!$B$17+F$7+'1. The Inputs'!$B$15*12,('1. The Inputs'!$B$10*F$5*(1+F$9)^(CEILING((A85-'1. The Inputs'!$B$17-F$7)/12,1)-1)-F$11*'1. The Inputs'!$B$18)/12+IF(A85='1. The Inputs'!$B$17+F$7+'1. The Inputs'!$B$15*12,F$14*(1-'1. The Inputs'!$B$20)-F$11,0),0)))</f>
        <v>11679666.6666667</v>
      </c>
      <c r="G85" s="19" t="n">
        <f aca="false">IF(A85&lt;='1. The Inputs'!$B$17,-(MIN(K85*G$10,G$12)-MIN(K84*G$10,G$12)),IF(A85&lt;='1. The Inputs'!$B$17+G$7,-(G$11*'1. The Inputs'!$B$18/12+'1. The Inputs'!$B$21),IF(A85&lt;='1. The Inputs'!$B$17+G$7+'1. The Inputs'!$B$15*12,('1. The Inputs'!$B$10*G$5*(1+G$9)^(CEILING((A85-'1. The Inputs'!$B$17-G$7)/12,1)-1)-G$11*'1. The Inputs'!$B$18)/12+IF(A85='1. The Inputs'!$B$17+G$7+'1. The Inputs'!$B$15*12,G$14*(1-'1. The Inputs'!$B$20)-G$11,0),0)))</f>
        <v>13029175.4166667</v>
      </c>
      <c r="H85" s="19" t="n">
        <f aca="false">IF(A85&lt;='1. The Inputs'!$B$17,-(MIN(K85*H$10,H$12)-MIN(K84*H$10,H$12)),IF(A85&lt;='1. The Inputs'!$B$17+H$7,-(H$11*'1. The Inputs'!$B$18/12+'1. The Inputs'!$B$21),IF(A85&lt;='1. The Inputs'!$B$17+H$7+'1. The Inputs'!$B$15*12,('1. The Inputs'!$B$10*H$5*(1+H$9)^(CEILING((A85-'1. The Inputs'!$B$17-H$7)/12,1)-1)-H$11*'1. The Inputs'!$B$18)/12+IF(A85='1. The Inputs'!$B$17+H$7+'1. The Inputs'!$B$15*12,H$14*(1-'1. The Inputs'!$B$20)-H$11,0),0)))</f>
        <v>13341025.4166667</v>
      </c>
      <c r="K85" s="20" t="n">
        <v>1</v>
      </c>
      <c r="L85" s="20" t="n">
        <f aca="false">K85-K84</f>
        <v>0</v>
      </c>
    </row>
    <row r="86" customFormat="false" ht="15" hidden="false" customHeight="false" outlineLevel="0" collapsed="false">
      <c r="A86" s="18" t="n">
        <v>68</v>
      </c>
      <c r="B86" s="19" t="n">
        <f aca="false">IF(A86&lt;='1. The Inputs'!$B$17,-(MIN(K86*B$10,B$12)-MIN(K85*B$10,B$12)),IF(A86&lt;='1. The Inputs'!$B$17+B$7,-(B$11*'1. The Inputs'!$B$18/12+'1. The Inputs'!$B$21),IF(A86&lt;='1. The Inputs'!$B$17+B$7+'1. The Inputs'!$B$15*12,('1. The Inputs'!$B$10*B$5*(1+B$9)^(CEILING((A86-'1. The Inputs'!$B$17-B$7)/12,1)-1)-B$11*'1. The Inputs'!$B$18)/12+IF(A86='1. The Inputs'!$B$17+B$7+'1. The Inputs'!$B$15*12,B$14*(1-'1. The Inputs'!$B$20)-B$11,0),0)))</f>
        <v>13341025.4166667</v>
      </c>
      <c r="C86" s="19" t="n">
        <f aca="false">IF(A86&lt;='1. The Inputs'!$B$17,-(MIN(K86*C$10,C$12)-MIN(K85*C$10,C$12)),IF(A86&lt;='1. The Inputs'!$B$17+C$7,-(C$11*'1. The Inputs'!$B$18/12+'1. The Inputs'!$B$21),IF(A86&lt;='1. The Inputs'!$B$17+C$7+'1. The Inputs'!$B$15*12,('1. The Inputs'!$B$10*C$5*(1+C$9)^(CEILING((A86-'1. The Inputs'!$B$17-C$7)/12,1)-1)-C$11*'1. The Inputs'!$B$18)/12+IF(A86='1. The Inputs'!$B$17+C$7+'1. The Inputs'!$B$15*12,C$14*(1-'1. The Inputs'!$B$20)-C$11,0),0)))</f>
        <v>11774783.3833333</v>
      </c>
      <c r="D86" s="19" t="n">
        <f aca="false">IF(A86&lt;='1. The Inputs'!$B$17,-(MIN(K86*D$10,D$12)-MIN(K85*D$10,D$12)),IF(A86&lt;='1. The Inputs'!$B$17+D$7,-(D$11*'1. The Inputs'!$B$18/12+'1. The Inputs'!$B$21),IF(A86&lt;='1. The Inputs'!$B$17+D$7+'1. The Inputs'!$B$15*12,('1. The Inputs'!$B$10*D$5*(1+D$9)^(CEILING((A86-'1. The Inputs'!$B$17-D$7)/12,1)-1)-D$11*'1. The Inputs'!$B$18)/12+IF(A86='1. The Inputs'!$B$17+D$7+'1. The Inputs'!$B$15*12,D$14*(1-'1. The Inputs'!$B$20)-D$11,0),0)))</f>
        <v>12770791.6666667</v>
      </c>
      <c r="E86" s="19" t="n">
        <f aca="false">IF(A86&lt;='1. The Inputs'!$B$17,-(MIN(K86*E$10,E$12)-MIN(K85*E$10,E$12)),IF(A86&lt;='1. The Inputs'!$B$17+E$7,-(E$11*'1. The Inputs'!$B$18/12+'1. The Inputs'!$B$21),IF(A86&lt;='1. The Inputs'!$B$17+E$7+'1. The Inputs'!$B$15*12,('1. The Inputs'!$B$10*E$5*(1+E$9)^(CEILING((A86-'1. The Inputs'!$B$17-E$7)/12,1)-1)-E$11*'1. The Inputs'!$B$18)/12+IF(A86='1. The Inputs'!$B$17+E$7+'1. The Inputs'!$B$15*12,E$14*(1-'1. The Inputs'!$B$20)-E$11,0),0)))</f>
        <v>10938318.3333333</v>
      </c>
      <c r="F86" s="19" t="n">
        <f aca="false">IF(A86&lt;='1. The Inputs'!$B$17,-(MIN(K86*F$10,F$12)-MIN(K85*F$10,F$12)),IF(A86&lt;='1. The Inputs'!$B$17+F$7,-(F$11*'1. The Inputs'!$B$18/12+'1. The Inputs'!$B$21),IF(A86&lt;='1. The Inputs'!$B$17+F$7+'1. The Inputs'!$B$15*12,('1. The Inputs'!$B$10*F$5*(1+F$9)^(CEILING((A86-'1. The Inputs'!$B$17-F$7)/12,1)-1)-F$11*'1. The Inputs'!$B$18)/12+IF(A86='1. The Inputs'!$B$17+F$7+'1. The Inputs'!$B$15*12,F$14*(1-'1. The Inputs'!$B$20)-F$11,0),0)))</f>
        <v>11679666.6666667</v>
      </c>
      <c r="G86" s="19" t="n">
        <f aca="false">IF(A86&lt;='1. The Inputs'!$B$17,-(MIN(K86*G$10,G$12)-MIN(K85*G$10,G$12)),IF(A86&lt;='1. The Inputs'!$B$17+G$7,-(G$11*'1. The Inputs'!$B$18/12+'1. The Inputs'!$B$21),IF(A86&lt;='1. The Inputs'!$B$17+G$7+'1. The Inputs'!$B$15*12,('1. The Inputs'!$B$10*G$5*(1+G$9)^(CEILING((A86-'1. The Inputs'!$B$17-G$7)/12,1)-1)-G$11*'1. The Inputs'!$B$18)/12+IF(A86='1. The Inputs'!$B$17+G$7+'1. The Inputs'!$B$15*12,G$14*(1-'1. The Inputs'!$B$20)-G$11,0),0)))</f>
        <v>13029175.4166667</v>
      </c>
      <c r="H86" s="19" t="n">
        <f aca="false">IF(A86&lt;='1. The Inputs'!$B$17,-(MIN(K86*H$10,H$12)-MIN(K85*H$10,H$12)),IF(A86&lt;='1. The Inputs'!$B$17+H$7,-(H$11*'1. The Inputs'!$B$18/12+'1. The Inputs'!$B$21),IF(A86&lt;='1. The Inputs'!$B$17+H$7+'1. The Inputs'!$B$15*12,('1. The Inputs'!$B$10*H$5*(1+H$9)^(CEILING((A86-'1. The Inputs'!$B$17-H$7)/12,1)-1)-H$11*'1. The Inputs'!$B$18)/12+IF(A86='1. The Inputs'!$B$17+H$7+'1. The Inputs'!$B$15*12,H$14*(1-'1. The Inputs'!$B$20)-H$11,0),0)))</f>
        <v>13341025.4166667</v>
      </c>
      <c r="K86" s="20" t="n">
        <v>1</v>
      </c>
      <c r="L86" s="20" t="n">
        <f aca="false">K86-K85</f>
        <v>0</v>
      </c>
    </row>
    <row r="87" customFormat="false" ht="15" hidden="false" customHeight="false" outlineLevel="0" collapsed="false">
      <c r="A87" s="18" t="n">
        <v>69</v>
      </c>
      <c r="B87" s="19" t="n">
        <f aca="false">IF(A87&lt;='1. The Inputs'!$B$17,-(MIN(K87*B$10,B$12)-MIN(K86*B$10,B$12)),IF(A87&lt;='1. The Inputs'!$B$17+B$7,-(B$11*'1. The Inputs'!$B$18/12+'1. The Inputs'!$B$21),IF(A87&lt;='1. The Inputs'!$B$17+B$7+'1. The Inputs'!$B$15*12,('1. The Inputs'!$B$10*B$5*(1+B$9)^(CEILING((A87-'1. The Inputs'!$B$17-B$7)/12,1)-1)-B$11*'1. The Inputs'!$B$18)/12+IF(A87='1. The Inputs'!$B$17+B$7+'1. The Inputs'!$B$15*12,B$14*(1-'1. The Inputs'!$B$20)-B$11,0),0)))</f>
        <v>13341025.4166667</v>
      </c>
      <c r="C87" s="19" t="n">
        <f aca="false">IF(A87&lt;='1. The Inputs'!$B$17,-(MIN(K87*C$10,C$12)-MIN(K86*C$10,C$12)),IF(A87&lt;='1. The Inputs'!$B$17+C$7,-(C$11*'1. The Inputs'!$B$18/12+'1. The Inputs'!$B$21),IF(A87&lt;='1. The Inputs'!$B$17+C$7+'1. The Inputs'!$B$15*12,('1. The Inputs'!$B$10*C$5*(1+C$9)^(CEILING((A87-'1. The Inputs'!$B$17-C$7)/12,1)-1)-C$11*'1. The Inputs'!$B$18)/12+IF(A87='1. The Inputs'!$B$17+C$7+'1. The Inputs'!$B$15*12,C$14*(1-'1. The Inputs'!$B$20)-C$11,0),0)))</f>
        <v>11774783.3833333</v>
      </c>
      <c r="D87" s="19" t="n">
        <f aca="false">IF(A87&lt;='1. The Inputs'!$B$17,-(MIN(K87*D$10,D$12)-MIN(K86*D$10,D$12)),IF(A87&lt;='1. The Inputs'!$B$17+D$7,-(D$11*'1. The Inputs'!$B$18/12+'1. The Inputs'!$B$21),IF(A87&lt;='1. The Inputs'!$B$17+D$7+'1. The Inputs'!$B$15*12,('1. The Inputs'!$B$10*D$5*(1+D$9)^(CEILING((A87-'1. The Inputs'!$B$17-D$7)/12,1)-1)-D$11*'1. The Inputs'!$B$18)/12+IF(A87='1. The Inputs'!$B$17+D$7+'1. The Inputs'!$B$15*12,D$14*(1-'1. The Inputs'!$B$20)-D$11,0),0)))</f>
        <v>12770791.6666667</v>
      </c>
      <c r="E87" s="19" t="n">
        <f aca="false">IF(A87&lt;='1. The Inputs'!$B$17,-(MIN(K87*E$10,E$12)-MIN(K86*E$10,E$12)),IF(A87&lt;='1. The Inputs'!$B$17+E$7,-(E$11*'1. The Inputs'!$B$18/12+'1. The Inputs'!$B$21),IF(A87&lt;='1. The Inputs'!$B$17+E$7+'1. The Inputs'!$B$15*12,('1. The Inputs'!$B$10*E$5*(1+E$9)^(CEILING((A87-'1. The Inputs'!$B$17-E$7)/12,1)-1)-E$11*'1. The Inputs'!$B$18)/12+IF(A87='1. The Inputs'!$B$17+E$7+'1. The Inputs'!$B$15*12,E$14*(1-'1. The Inputs'!$B$20)-E$11,0),0)))</f>
        <v>10938318.3333333</v>
      </c>
      <c r="F87" s="19" t="n">
        <f aca="false">IF(A87&lt;='1. The Inputs'!$B$17,-(MIN(K87*F$10,F$12)-MIN(K86*F$10,F$12)),IF(A87&lt;='1. The Inputs'!$B$17+F$7,-(F$11*'1. The Inputs'!$B$18/12+'1. The Inputs'!$B$21),IF(A87&lt;='1. The Inputs'!$B$17+F$7+'1. The Inputs'!$B$15*12,('1. The Inputs'!$B$10*F$5*(1+F$9)^(CEILING((A87-'1. The Inputs'!$B$17-F$7)/12,1)-1)-F$11*'1. The Inputs'!$B$18)/12+IF(A87='1. The Inputs'!$B$17+F$7+'1. The Inputs'!$B$15*12,F$14*(1-'1. The Inputs'!$B$20)-F$11,0),0)))</f>
        <v>11679666.6666667</v>
      </c>
      <c r="G87" s="19" t="n">
        <f aca="false">IF(A87&lt;='1. The Inputs'!$B$17,-(MIN(K87*G$10,G$12)-MIN(K86*G$10,G$12)),IF(A87&lt;='1. The Inputs'!$B$17+G$7,-(G$11*'1. The Inputs'!$B$18/12+'1. The Inputs'!$B$21),IF(A87&lt;='1. The Inputs'!$B$17+G$7+'1. The Inputs'!$B$15*12,('1. The Inputs'!$B$10*G$5*(1+G$9)^(CEILING((A87-'1. The Inputs'!$B$17-G$7)/12,1)-1)-G$11*'1. The Inputs'!$B$18)/12+IF(A87='1. The Inputs'!$B$17+G$7+'1. The Inputs'!$B$15*12,G$14*(1-'1. The Inputs'!$B$20)-G$11,0),0)))</f>
        <v>13029175.4166667</v>
      </c>
      <c r="H87" s="19" t="n">
        <f aca="false">IF(A87&lt;='1. The Inputs'!$B$17,-(MIN(K87*H$10,H$12)-MIN(K86*H$10,H$12)),IF(A87&lt;='1. The Inputs'!$B$17+H$7,-(H$11*'1. The Inputs'!$B$18/12+'1. The Inputs'!$B$21),IF(A87&lt;='1. The Inputs'!$B$17+H$7+'1. The Inputs'!$B$15*12,('1. The Inputs'!$B$10*H$5*(1+H$9)^(CEILING((A87-'1. The Inputs'!$B$17-H$7)/12,1)-1)-H$11*'1. The Inputs'!$B$18)/12+IF(A87='1. The Inputs'!$B$17+H$7+'1. The Inputs'!$B$15*12,H$14*(1-'1. The Inputs'!$B$20)-H$11,0),0)))</f>
        <v>13341025.4166667</v>
      </c>
      <c r="K87" s="20" t="n">
        <v>1</v>
      </c>
      <c r="L87" s="20" t="n">
        <f aca="false">K87-K86</f>
        <v>0</v>
      </c>
    </row>
    <row r="88" customFormat="false" ht="15" hidden="false" customHeight="false" outlineLevel="0" collapsed="false">
      <c r="A88" s="18" t="n">
        <v>70</v>
      </c>
      <c r="B88" s="19" t="n">
        <f aca="false">IF(A88&lt;='1. The Inputs'!$B$17,-(MIN(K88*B$10,B$12)-MIN(K87*B$10,B$12)),IF(A88&lt;='1. The Inputs'!$B$17+B$7,-(B$11*'1. The Inputs'!$B$18/12+'1. The Inputs'!$B$21),IF(A88&lt;='1. The Inputs'!$B$17+B$7+'1. The Inputs'!$B$15*12,('1. The Inputs'!$B$10*B$5*(1+B$9)^(CEILING((A88-'1. The Inputs'!$B$17-B$7)/12,1)-1)-B$11*'1. The Inputs'!$B$18)/12+IF(A88='1. The Inputs'!$B$17+B$7+'1. The Inputs'!$B$15*12,B$14*(1-'1. The Inputs'!$B$20)-B$11,0),0)))</f>
        <v>13341025.4166667</v>
      </c>
      <c r="C88" s="19" t="n">
        <f aca="false">IF(A88&lt;='1. The Inputs'!$B$17,-(MIN(K88*C$10,C$12)-MIN(K87*C$10,C$12)),IF(A88&lt;='1. The Inputs'!$B$17+C$7,-(C$11*'1. The Inputs'!$B$18/12+'1. The Inputs'!$B$21),IF(A88&lt;='1. The Inputs'!$B$17+C$7+'1. The Inputs'!$B$15*12,('1. The Inputs'!$B$10*C$5*(1+C$9)^(CEILING((A88-'1. The Inputs'!$B$17-C$7)/12,1)-1)-C$11*'1. The Inputs'!$B$18)/12+IF(A88='1. The Inputs'!$B$17+C$7+'1. The Inputs'!$B$15*12,C$14*(1-'1. The Inputs'!$B$20)-C$11,0),0)))</f>
        <v>11774783.3833333</v>
      </c>
      <c r="D88" s="19" t="n">
        <f aca="false">IF(A88&lt;='1. The Inputs'!$B$17,-(MIN(K88*D$10,D$12)-MIN(K87*D$10,D$12)),IF(A88&lt;='1. The Inputs'!$B$17+D$7,-(D$11*'1. The Inputs'!$B$18/12+'1. The Inputs'!$B$21),IF(A88&lt;='1. The Inputs'!$B$17+D$7+'1. The Inputs'!$B$15*12,('1. The Inputs'!$B$10*D$5*(1+D$9)^(CEILING((A88-'1. The Inputs'!$B$17-D$7)/12,1)-1)-D$11*'1. The Inputs'!$B$18)/12+IF(A88='1. The Inputs'!$B$17+D$7+'1. The Inputs'!$B$15*12,D$14*(1-'1. The Inputs'!$B$20)-D$11,0),0)))</f>
        <v>12770791.6666667</v>
      </c>
      <c r="E88" s="19" t="n">
        <f aca="false">IF(A88&lt;='1. The Inputs'!$B$17,-(MIN(K88*E$10,E$12)-MIN(K87*E$10,E$12)),IF(A88&lt;='1. The Inputs'!$B$17+E$7,-(E$11*'1. The Inputs'!$B$18/12+'1. The Inputs'!$B$21),IF(A88&lt;='1. The Inputs'!$B$17+E$7+'1. The Inputs'!$B$15*12,('1. The Inputs'!$B$10*E$5*(1+E$9)^(CEILING((A88-'1. The Inputs'!$B$17-E$7)/12,1)-1)-E$11*'1. The Inputs'!$B$18)/12+IF(A88='1. The Inputs'!$B$17+E$7+'1. The Inputs'!$B$15*12,E$14*(1-'1. The Inputs'!$B$20)-E$11,0),0)))</f>
        <v>10938318.3333333</v>
      </c>
      <c r="F88" s="19" t="n">
        <f aca="false">IF(A88&lt;='1. The Inputs'!$B$17,-(MIN(K88*F$10,F$12)-MIN(K87*F$10,F$12)),IF(A88&lt;='1. The Inputs'!$B$17+F$7,-(F$11*'1. The Inputs'!$B$18/12+'1. The Inputs'!$B$21),IF(A88&lt;='1. The Inputs'!$B$17+F$7+'1. The Inputs'!$B$15*12,('1. The Inputs'!$B$10*F$5*(1+F$9)^(CEILING((A88-'1. The Inputs'!$B$17-F$7)/12,1)-1)-F$11*'1. The Inputs'!$B$18)/12+IF(A88='1. The Inputs'!$B$17+F$7+'1. The Inputs'!$B$15*12,F$14*(1-'1. The Inputs'!$B$20)-F$11,0),0)))</f>
        <v>11679666.6666667</v>
      </c>
      <c r="G88" s="19" t="n">
        <f aca="false">IF(A88&lt;='1. The Inputs'!$B$17,-(MIN(K88*G$10,G$12)-MIN(K87*G$10,G$12)),IF(A88&lt;='1. The Inputs'!$B$17+G$7,-(G$11*'1. The Inputs'!$B$18/12+'1. The Inputs'!$B$21),IF(A88&lt;='1. The Inputs'!$B$17+G$7+'1. The Inputs'!$B$15*12,('1. The Inputs'!$B$10*G$5*(1+G$9)^(CEILING((A88-'1. The Inputs'!$B$17-G$7)/12,1)-1)-G$11*'1. The Inputs'!$B$18)/12+IF(A88='1. The Inputs'!$B$17+G$7+'1. The Inputs'!$B$15*12,G$14*(1-'1. The Inputs'!$B$20)-G$11,0),0)))</f>
        <v>13029175.4166667</v>
      </c>
      <c r="H88" s="19" t="n">
        <f aca="false">IF(A88&lt;='1. The Inputs'!$B$17,-(MIN(K88*H$10,H$12)-MIN(K87*H$10,H$12)),IF(A88&lt;='1. The Inputs'!$B$17+H$7,-(H$11*'1. The Inputs'!$B$18/12+'1. The Inputs'!$B$21),IF(A88&lt;='1. The Inputs'!$B$17+H$7+'1. The Inputs'!$B$15*12,('1. The Inputs'!$B$10*H$5*(1+H$9)^(CEILING((A88-'1. The Inputs'!$B$17-H$7)/12,1)-1)-H$11*'1. The Inputs'!$B$18)/12+IF(A88='1. The Inputs'!$B$17+H$7+'1. The Inputs'!$B$15*12,H$14*(1-'1. The Inputs'!$B$20)-H$11,0),0)))</f>
        <v>13341025.4166667</v>
      </c>
      <c r="K88" s="20" t="n">
        <v>1</v>
      </c>
      <c r="L88" s="20" t="n">
        <f aca="false">K88-K87</f>
        <v>0</v>
      </c>
    </row>
    <row r="89" customFormat="false" ht="15" hidden="false" customHeight="false" outlineLevel="0" collapsed="false">
      <c r="A89" s="18" t="n">
        <v>71</v>
      </c>
      <c r="B89" s="19" t="n">
        <f aca="false">IF(A89&lt;='1. The Inputs'!$B$17,-(MIN(K89*B$10,B$12)-MIN(K88*B$10,B$12)),IF(A89&lt;='1. The Inputs'!$B$17+B$7,-(B$11*'1. The Inputs'!$B$18/12+'1. The Inputs'!$B$21),IF(A89&lt;='1. The Inputs'!$B$17+B$7+'1. The Inputs'!$B$15*12,('1. The Inputs'!$B$10*B$5*(1+B$9)^(CEILING((A89-'1. The Inputs'!$B$17-B$7)/12,1)-1)-B$11*'1. The Inputs'!$B$18)/12+IF(A89='1. The Inputs'!$B$17+B$7+'1. The Inputs'!$B$15*12,B$14*(1-'1. The Inputs'!$B$20)-B$11,0),0)))</f>
        <v>13341025.4166667</v>
      </c>
      <c r="C89" s="19" t="n">
        <f aca="false">IF(A89&lt;='1. The Inputs'!$B$17,-(MIN(K89*C$10,C$12)-MIN(K88*C$10,C$12)),IF(A89&lt;='1. The Inputs'!$B$17+C$7,-(C$11*'1. The Inputs'!$B$18/12+'1. The Inputs'!$B$21),IF(A89&lt;='1. The Inputs'!$B$17+C$7+'1. The Inputs'!$B$15*12,('1. The Inputs'!$B$10*C$5*(1+C$9)^(CEILING((A89-'1. The Inputs'!$B$17-C$7)/12,1)-1)-C$11*'1. The Inputs'!$B$18)/12+IF(A89='1. The Inputs'!$B$17+C$7+'1. The Inputs'!$B$15*12,C$14*(1-'1. The Inputs'!$B$20)-C$11,0),0)))</f>
        <v>11774783.3833333</v>
      </c>
      <c r="D89" s="19" t="n">
        <f aca="false">IF(A89&lt;='1. The Inputs'!$B$17,-(MIN(K89*D$10,D$12)-MIN(K88*D$10,D$12)),IF(A89&lt;='1. The Inputs'!$B$17+D$7,-(D$11*'1. The Inputs'!$B$18/12+'1. The Inputs'!$B$21),IF(A89&lt;='1. The Inputs'!$B$17+D$7+'1. The Inputs'!$B$15*12,('1. The Inputs'!$B$10*D$5*(1+D$9)^(CEILING((A89-'1. The Inputs'!$B$17-D$7)/12,1)-1)-D$11*'1. The Inputs'!$B$18)/12+IF(A89='1. The Inputs'!$B$17+D$7+'1. The Inputs'!$B$15*12,D$14*(1-'1. The Inputs'!$B$20)-D$11,0),0)))</f>
        <v>12770791.6666667</v>
      </c>
      <c r="E89" s="19" t="n">
        <f aca="false">IF(A89&lt;='1. The Inputs'!$B$17,-(MIN(K89*E$10,E$12)-MIN(K88*E$10,E$12)),IF(A89&lt;='1. The Inputs'!$B$17+E$7,-(E$11*'1. The Inputs'!$B$18/12+'1. The Inputs'!$B$21),IF(A89&lt;='1. The Inputs'!$B$17+E$7+'1. The Inputs'!$B$15*12,('1. The Inputs'!$B$10*E$5*(1+E$9)^(CEILING((A89-'1. The Inputs'!$B$17-E$7)/12,1)-1)-E$11*'1. The Inputs'!$B$18)/12+IF(A89='1. The Inputs'!$B$17+E$7+'1. The Inputs'!$B$15*12,E$14*(1-'1. The Inputs'!$B$20)-E$11,0),0)))</f>
        <v>10938318.3333333</v>
      </c>
      <c r="F89" s="19" t="n">
        <f aca="false">IF(A89&lt;='1. The Inputs'!$B$17,-(MIN(K89*F$10,F$12)-MIN(K88*F$10,F$12)),IF(A89&lt;='1. The Inputs'!$B$17+F$7,-(F$11*'1. The Inputs'!$B$18/12+'1. The Inputs'!$B$21),IF(A89&lt;='1. The Inputs'!$B$17+F$7+'1. The Inputs'!$B$15*12,('1. The Inputs'!$B$10*F$5*(1+F$9)^(CEILING((A89-'1. The Inputs'!$B$17-F$7)/12,1)-1)-F$11*'1. The Inputs'!$B$18)/12+IF(A89='1. The Inputs'!$B$17+F$7+'1. The Inputs'!$B$15*12,F$14*(1-'1. The Inputs'!$B$20)-F$11,0),0)))</f>
        <v>11679666.6666667</v>
      </c>
      <c r="G89" s="19" t="n">
        <f aca="false">IF(A89&lt;='1. The Inputs'!$B$17,-(MIN(K89*G$10,G$12)-MIN(K88*G$10,G$12)),IF(A89&lt;='1. The Inputs'!$B$17+G$7,-(G$11*'1. The Inputs'!$B$18/12+'1. The Inputs'!$B$21),IF(A89&lt;='1. The Inputs'!$B$17+G$7+'1. The Inputs'!$B$15*12,('1. The Inputs'!$B$10*G$5*(1+G$9)^(CEILING((A89-'1. The Inputs'!$B$17-G$7)/12,1)-1)-G$11*'1. The Inputs'!$B$18)/12+IF(A89='1. The Inputs'!$B$17+G$7+'1. The Inputs'!$B$15*12,G$14*(1-'1. The Inputs'!$B$20)-G$11,0),0)))</f>
        <v>13029175.4166667</v>
      </c>
      <c r="H89" s="19" t="n">
        <f aca="false">IF(A89&lt;='1. The Inputs'!$B$17,-(MIN(K89*H$10,H$12)-MIN(K88*H$10,H$12)),IF(A89&lt;='1. The Inputs'!$B$17+H$7,-(H$11*'1. The Inputs'!$B$18/12+'1. The Inputs'!$B$21),IF(A89&lt;='1. The Inputs'!$B$17+H$7+'1. The Inputs'!$B$15*12,('1. The Inputs'!$B$10*H$5*(1+H$9)^(CEILING((A89-'1. The Inputs'!$B$17-H$7)/12,1)-1)-H$11*'1. The Inputs'!$B$18)/12+IF(A89='1. The Inputs'!$B$17+H$7+'1. The Inputs'!$B$15*12,H$14*(1-'1. The Inputs'!$B$20)-H$11,0),0)))</f>
        <v>13341025.4166667</v>
      </c>
      <c r="K89" s="20" t="n">
        <v>1</v>
      </c>
      <c r="L89" s="20" t="n">
        <f aca="false">K89-K88</f>
        <v>0</v>
      </c>
    </row>
    <row r="90" customFormat="false" ht="15" hidden="false" customHeight="false" outlineLevel="0" collapsed="false">
      <c r="A90" s="18" t="n">
        <v>72</v>
      </c>
      <c r="B90" s="19" t="n">
        <f aca="false">IF(A90&lt;='1. The Inputs'!$B$17,-(MIN(K90*B$10,B$12)-MIN(K89*B$10,B$12)),IF(A90&lt;='1. The Inputs'!$B$17+B$7,-(B$11*'1. The Inputs'!$B$18/12+'1. The Inputs'!$B$21),IF(A90&lt;='1. The Inputs'!$B$17+B$7+'1. The Inputs'!$B$15*12,('1. The Inputs'!$B$10*B$5*(1+B$9)^(CEILING((A90-'1. The Inputs'!$B$17-B$7)/12,1)-1)-B$11*'1. The Inputs'!$B$18)/12+IF(A90='1. The Inputs'!$B$17+B$7+'1. The Inputs'!$B$15*12,B$14*(1-'1. The Inputs'!$B$20)-B$11,0),0)))</f>
        <v>13341025.4166667</v>
      </c>
      <c r="C90" s="19" t="n">
        <f aca="false">IF(A90&lt;='1. The Inputs'!$B$17,-(MIN(K90*C$10,C$12)-MIN(K89*C$10,C$12)),IF(A90&lt;='1. The Inputs'!$B$17+C$7,-(C$11*'1. The Inputs'!$B$18/12+'1. The Inputs'!$B$21),IF(A90&lt;='1. The Inputs'!$B$17+C$7+'1. The Inputs'!$B$15*12,('1. The Inputs'!$B$10*C$5*(1+C$9)^(CEILING((A90-'1. The Inputs'!$B$17-C$7)/12,1)-1)-C$11*'1. The Inputs'!$B$18)/12+IF(A90='1. The Inputs'!$B$17+C$7+'1. The Inputs'!$B$15*12,C$14*(1-'1. The Inputs'!$B$20)-C$11,0),0)))</f>
        <v>11774783.3833333</v>
      </c>
      <c r="D90" s="19" t="n">
        <f aca="false">IF(A90&lt;='1. The Inputs'!$B$17,-(MIN(K90*D$10,D$12)-MIN(K89*D$10,D$12)),IF(A90&lt;='1. The Inputs'!$B$17+D$7,-(D$11*'1. The Inputs'!$B$18/12+'1. The Inputs'!$B$21),IF(A90&lt;='1. The Inputs'!$B$17+D$7+'1. The Inputs'!$B$15*12,('1. The Inputs'!$B$10*D$5*(1+D$9)^(CEILING((A90-'1. The Inputs'!$B$17-D$7)/12,1)-1)-D$11*'1. The Inputs'!$B$18)/12+IF(A90='1. The Inputs'!$B$17+D$7+'1. The Inputs'!$B$15*12,D$14*(1-'1. The Inputs'!$B$20)-D$11,0),0)))</f>
        <v>12770791.6666667</v>
      </c>
      <c r="E90" s="19" t="n">
        <f aca="false">IF(A90&lt;='1. The Inputs'!$B$17,-(MIN(K90*E$10,E$12)-MIN(K89*E$10,E$12)),IF(A90&lt;='1. The Inputs'!$B$17+E$7,-(E$11*'1. The Inputs'!$B$18/12+'1. The Inputs'!$B$21),IF(A90&lt;='1. The Inputs'!$B$17+E$7+'1. The Inputs'!$B$15*12,('1. The Inputs'!$B$10*E$5*(1+E$9)^(CEILING((A90-'1. The Inputs'!$B$17-E$7)/12,1)-1)-E$11*'1. The Inputs'!$B$18)/12+IF(A90='1. The Inputs'!$B$17+E$7+'1. The Inputs'!$B$15*12,E$14*(1-'1. The Inputs'!$B$20)-E$11,0),0)))</f>
        <v>10938318.3333333</v>
      </c>
      <c r="F90" s="19" t="n">
        <f aca="false">IF(A90&lt;='1. The Inputs'!$B$17,-(MIN(K90*F$10,F$12)-MIN(K89*F$10,F$12)),IF(A90&lt;='1. The Inputs'!$B$17+F$7,-(F$11*'1. The Inputs'!$B$18/12+'1. The Inputs'!$B$21),IF(A90&lt;='1. The Inputs'!$B$17+F$7+'1. The Inputs'!$B$15*12,('1. The Inputs'!$B$10*F$5*(1+F$9)^(CEILING((A90-'1. The Inputs'!$B$17-F$7)/12,1)-1)-F$11*'1. The Inputs'!$B$18)/12+IF(A90='1. The Inputs'!$B$17+F$7+'1. The Inputs'!$B$15*12,F$14*(1-'1. The Inputs'!$B$20)-F$11,0),0)))</f>
        <v>11679666.6666667</v>
      </c>
      <c r="G90" s="19" t="n">
        <f aca="false">IF(A90&lt;='1. The Inputs'!$B$17,-(MIN(K90*G$10,G$12)-MIN(K89*G$10,G$12)),IF(A90&lt;='1. The Inputs'!$B$17+G$7,-(G$11*'1. The Inputs'!$B$18/12+'1. The Inputs'!$B$21),IF(A90&lt;='1. The Inputs'!$B$17+G$7+'1. The Inputs'!$B$15*12,('1. The Inputs'!$B$10*G$5*(1+G$9)^(CEILING((A90-'1. The Inputs'!$B$17-G$7)/12,1)-1)-G$11*'1. The Inputs'!$B$18)/12+IF(A90='1. The Inputs'!$B$17+G$7+'1. The Inputs'!$B$15*12,G$14*(1-'1. The Inputs'!$B$20)-G$11,0),0)))</f>
        <v>13029175.4166667</v>
      </c>
      <c r="H90" s="19" t="n">
        <f aca="false">IF(A90&lt;='1. The Inputs'!$B$17,-(MIN(K90*H$10,H$12)-MIN(K89*H$10,H$12)),IF(A90&lt;='1. The Inputs'!$B$17+H$7,-(H$11*'1. The Inputs'!$B$18/12+'1. The Inputs'!$B$21),IF(A90&lt;='1. The Inputs'!$B$17+H$7+'1. The Inputs'!$B$15*12,('1. The Inputs'!$B$10*H$5*(1+H$9)^(CEILING((A90-'1. The Inputs'!$B$17-H$7)/12,1)-1)-H$11*'1. The Inputs'!$B$18)/12+IF(A90='1. The Inputs'!$B$17+H$7+'1. The Inputs'!$B$15*12,H$14*(1-'1. The Inputs'!$B$20)-H$11,0),0)))</f>
        <v>13341025.4166667</v>
      </c>
      <c r="K90" s="20" t="n">
        <v>1</v>
      </c>
      <c r="L90" s="20" t="n">
        <f aca="false">K90-K89</f>
        <v>0</v>
      </c>
    </row>
    <row r="91" customFormat="false" ht="15" hidden="false" customHeight="false" outlineLevel="0" collapsed="false">
      <c r="A91" s="18" t="n">
        <v>73</v>
      </c>
      <c r="B91" s="19" t="n">
        <f aca="false">IF(A91&lt;='1. The Inputs'!$B$17,-(MIN(K91*B$10,B$12)-MIN(K90*B$10,B$12)),IF(A91&lt;='1. The Inputs'!$B$17+B$7,-(B$11*'1. The Inputs'!$B$18/12+'1. The Inputs'!$B$21),IF(A91&lt;='1. The Inputs'!$B$17+B$7+'1. The Inputs'!$B$15*12,('1. The Inputs'!$B$10*B$5*(1+B$9)^(CEILING((A91-'1. The Inputs'!$B$17-B$7)/12,1)-1)-B$11*'1. The Inputs'!$B$18)/12+IF(A91='1. The Inputs'!$B$17+B$7+'1. The Inputs'!$B$15*12,B$14*(1-'1. The Inputs'!$B$20)-B$11,0),0)))</f>
        <v>13341025.4166667</v>
      </c>
      <c r="C91" s="19" t="n">
        <f aca="false">IF(A91&lt;='1. The Inputs'!$B$17,-(MIN(K91*C$10,C$12)-MIN(K90*C$10,C$12)),IF(A91&lt;='1. The Inputs'!$B$17+C$7,-(C$11*'1. The Inputs'!$B$18/12+'1. The Inputs'!$B$21),IF(A91&lt;='1. The Inputs'!$B$17+C$7+'1. The Inputs'!$B$15*12,('1. The Inputs'!$B$10*C$5*(1+C$9)^(CEILING((A91-'1. The Inputs'!$B$17-C$7)/12,1)-1)-C$11*'1. The Inputs'!$B$18)/12+IF(A91='1. The Inputs'!$B$17+C$7+'1. The Inputs'!$B$15*12,C$14*(1-'1. The Inputs'!$B$20)-C$11,0),0)))</f>
        <v>11774783.3833333</v>
      </c>
      <c r="D91" s="19" t="n">
        <f aca="false">IF(A91&lt;='1. The Inputs'!$B$17,-(MIN(K91*D$10,D$12)-MIN(K90*D$10,D$12)),IF(A91&lt;='1. The Inputs'!$B$17+D$7,-(D$11*'1. The Inputs'!$B$18/12+'1. The Inputs'!$B$21),IF(A91&lt;='1. The Inputs'!$B$17+D$7+'1. The Inputs'!$B$15*12,('1. The Inputs'!$B$10*D$5*(1+D$9)^(CEILING((A91-'1. The Inputs'!$B$17-D$7)/12,1)-1)-D$11*'1. The Inputs'!$B$18)/12+IF(A91='1. The Inputs'!$B$17+D$7+'1. The Inputs'!$B$15*12,D$14*(1-'1. The Inputs'!$B$20)-D$11,0),0)))</f>
        <v>12770791.6666667</v>
      </c>
      <c r="E91" s="19" t="n">
        <f aca="false">IF(A91&lt;='1. The Inputs'!$B$17,-(MIN(K91*E$10,E$12)-MIN(K90*E$10,E$12)),IF(A91&lt;='1. The Inputs'!$B$17+E$7,-(E$11*'1. The Inputs'!$B$18/12+'1. The Inputs'!$B$21),IF(A91&lt;='1. The Inputs'!$B$17+E$7+'1. The Inputs'!$B$15*12,('1. The Inputs'!$B$10*E$5*(1+E$9)^(CEILING((A91-'1. The Inputs'!$B$17-E$7)/12,1)-1)-E$11*'1. The Inputs'!$B$18)/12+IF(A91='1. The Inputs'!$B$17+E$7+'1. The Inputs'!$B$15*12,E$14*(1-'1. The Inputs'!$B$20)-E$11,0),0)))</f>
        <v>10938318.3333333</v>
      </c>
      <c r="F91" s="19" t="n">
        <f aca="false">IF(A91&lt;='1. The Inputs'!$B$17,-(MIN(K91*F$10,F$12)-MIN(K90*F$10,F$12)),IF(A91&lt;='1. The Inputs'!$B$17+F$7,-(F$11*'1. The Inputs'!$B$18/12+'1. The Inputs'!$B$21),IF(A91&lt;='1. The Inputs'!$B$17+F$7+'1. The Inputs'!$B$15*12,('1. The Inputs'!$B$10*F$5*(1+F$9)^(CEILING((A91-'1. The Inputs'!$B$17-F$7)/12,1)-1)-F$11*'1. The Inputs'!$B$18)/12+IF(A91='1. The Inputs'!$B$17+F$7+'1. The Inputs'!$B$15*12,F$14*(1-'1. The Inputs'!$B$20)-F$11,0),0)))</f>
        <v>11679666.6666667</v>
      </c>
      <c r="G91" s="19" t="n">
        <f aca="false">IF(A91&lt;='1. The Inputs'!$B$17,-(MIN(K91*G$10,G$12)-MIN(K90*G$10,G$12)),IF(A91&lt;='1. The Inputs'!$B$17+G$7,-(G$11*'1. The Inputs'!$B$18/12+'1. The Inputs'!$B$21),IF(A91&lt;='1. The Inputs'!$B$17+G$7+'1. The Inputs'!$B$15*12,('1. The Inputs'!$B$10*G$5*(1+G$9)^(CEILING((A91-'1. The Inputs'!$B$17-G$7)/12,1)-1)-G$11*'1. The Inputs'!$B$18)/12+IF(A91='1. The Inputs'!$B$17+G$7+'1. The Inputs'!$B$15*12,G$14*(1-'1. The Inputs'!$B$20)-G$11,0),0)))</f>
        <v>13029175.4166667</v>
      </c>
      <c r="H91" s="19" t="n">
        <f aca="false">IF(A91&lt;='1. The Inputs'!$B$17,-(MIN(K91*H$10,H$12)-MIN(K90*H$10,H$12)),IF(A91&lt;='1. The Inputs'!$B$17+H$7,-(H$11*'1. The Inputs'!$B$18/12+'1. The Inputs'!$B$21),IF(A91&lt;='1. The Inputs'!$B$17+H$7+'1. The Inputs'!$B$15*12,('1. The Inputs'!$B$10*H$5*(1+H$9)^(CEILING((A91-'1. The Inputs'!$B$17-H$7)/12,1)-1)-H$11*'1. The Inputs'!$B$18)/12+IF(A91='1. The Inputs'!$B$17+H$7+'1. The Inputs'!$B$15*12,H$14*(1-'1. The Inputs'!$B$20)-H$11,0),0)))</f>
        <v>13341025.4166667</v>
      </c>
      <c r="K91" s="20" t="n">
        <v>1</v>
      </c>
      <c r="L91" s="20" t="n">
        <f aca="false">K91-K90</f>
        <v>0</v>
      </c>
    </row>
    <row r="92" customFormat="false" ht="15" hidden="false" customHeight="false" outlineLevel="0" collapsed="false">
      <c r="A92" s="18" t="n">
        <v>74</v>
      </c>
      <c r="B92" s="19" t="n">
        <f aca="false">IF(A92&lt;='1. The Inputs'!$B$17,-(MIN(K92*B$10,B$12)-MIN(K91*B$10,B$12)),IF(A92&lt;='1. The Inputs'!$B$17+B$7,-(B$11*'1. The Inputs'!$B$18/12+'1. The Inputs'!$B$21),IF(A92&lt;='1. The Inputs'!$B$17+B$7+'1. The Inputs'!$B$15*12,('1. The Inputs'!$B$10*B$5*(1+B$9)^(CEILING((A92-'1. The Inputs'!$B$17-B$7)/12,1)-1)-B$11*'1. The Inputs'!$B$18)/12+IF(A92='1. The Inputs'!$B$17+B$7+'1. The Inputs'!$B$15*12,B$14*(1-'1. The Inputs'!$B$20)-B$11,0),0)))</f>
        <v>13341025.4166667</v>
      </c>
      <c r="C92" s="19" t="n">
        <f aca="false">IF(A92&lt;='1. The Inputs'!$B$17,-(MIN(K92*C$10,C$12)-MIN(K91*C$10,C$12)),IF(A92&lt;='1. The Inputs'!$B$17+C$7,-(C$11*'1. The Inputs'!$B$18/12+'1. The Inputs'!$B$21),IF(A92&lt;='1. The Inputs'!$B$17+C$7+'1. The Inputs'!$B$15*12,('1. The Inputs'!$B$10*C$5*(1+C$9)^(CEILING((A92-'1. The Inputs'!$B$17-C$7)/12,1)-1)-C$11*'1. The Inputs'!$B$18)/12+IF(A92='1. The Inputs'!$B$17+C$7+'1. The Inputs'!$B$15*12,C$14*(1-'1. The Inputs'!$B$20)-C$11,0),0)))</f>
        <v>11774783.3833333</v>
      </c>
      <c r="D92" s="19" t="n">
        <f aca="false">IF(A92&lt;='1. The Inputs'!$B$17,-(MIN(K92*D$10,D$12)-MIN(K91*D$10,D$12)),IF(A92&lt;='1. The Inputs'!$B$17+D$7,-(D$11*'1. The Inputs'!$B$18/12+'1. The Inputs'!$B$21),IF(A92&lt;='1. The Inputs'!$B$17+D$7+'1. The Inputs'!$B$15*12,('1. The Inputs'!$B$10*D$5*(1+D$9)^(CEILING((A92-'1. The Inputs'!$B$17-D$7)/12,1)-1)-D$11*'1. The Inputs'!$B$18)/12+IF(A92='1. The Inputs'!$B$17+D$7+'1. The Inputs'!$B$15*12,D$14*(1-'1. The Inputs'!$B$20)-D$11,0),0)))</f>
        <v>12770791.6666667</v>
      </c>
      <c r="E92" s="19" t="n">
        <f aca="false">IF(A92&lt;='1. The Inputs'!$B$17,-(MIN(K92*E$10,E$12)-MIN(K91*E$10,E$12)),IF(A92&lt;='1. The Inputs'!$B$17+E$7,-(E$11*'1. The Inputs'!$B$18/12+'1. The Inputs'!$B$21),IF(A92&lt;='1. The Inputs'!$B$17+E$7+'1. The Inputs'!$B$15*12,('1. The Inputs'!$B$10*E$5*(1+E$9)^(CEILING((A92-'1. The Inputs'!$B$17-E$7)/12,1)-1)-E$11*'1. The Inputs'!$B$18)/12+IF(A92='1. The Inputs'!$B$17+E$7+'1. The Inputs'!$B$15*12,E$14*(1-'1. The Inputs'!$B$20)-E$11,0),0)))</f>
        <v>10938318.3333333</v>
      </c>
      <c r="F92" s="19" t="n">
        <f aca="false">IF(A92&lt;='1. The Inputs'!$B$17,-(MIN(K92*F$10,F$12)-MIN(K91*F$10,F$12)),IF(A92&lt;='1. The Inputs'!$B$17+F$7,-(F$11*'1. The Inputs'!$B$18/12+'1. The Inputs'!$B$21),IF(A92&lt;='1. The Inputs'!$B$17+F$7+'1. The Inputs'!$B$15*12,('1. The Inputs'!$B$10*F$5*(1+F$9)^(CEILING((A92-'1. The Inputs'!$B$17-F$7)/12,1)-1)-F$11*'1. The Inputs'!$B$18)/12+IF(A92='1. The Inputs'!$B$17+F$7+'1. The Inputs'!$B$15*12,F$14*(1-'1. The Inputs'!$B$20)-F$11,0),0)))</f>
        <v>11679666.6666667</v>
      </c>
      <c r="G92" s="19" t="n">
        <f aca="false">IF(A92&lt;='1. The Inputs'!$B$17,-(MIN(K92*G$10,G$12)-MIN(K91*G$10,G$12)),IF(A92&lt;='1. The Inputs'!$B$17+G$7,-(G$11*'1. The Inputs'!$B$18/12+'1. The Inputs'!$B$21),IF(A92&lt;='1. The Inputs'!$B$17+G$7+'1. The Inputs'!$B$15*12,('1. The Inputs'!$B$10*G$5*(1+G$9)^(CEILING((A92-'1. The Inputs'!$B$17-G$7)/12,1)-1)-G$11*'1. The Inputs'!$B$18)/12+IF(A92='1. The Inputs'!$B$17+G$7+'1. The Inputs'!$B$15*12,G$14*(1-'1. The Inputs'!$B$20)-G$11,0),0)))</f>
        <v>13029175.4166667</v>
      </c>
      <c r="H92" s="19" t="n">
        <f aca="false">IF(A92&lt;='1. The Inputs'!$B$17,-(MIN(K92*H$10,H$12)-MIN(K91*H$10,H$12)),IF(A92&lt;='1. The Inputs'!$B$17+H$7,-(H$11*'1. The Inputs'!$B$18/12+'1. The Inputs'!$B$21),IF(A92&lt;='1. The Inputs'!$B$17+H$7+'1. The Inputs'!$B$15*12,('1. The Inputs'!$B$10*H$5*(1+H$9)^(CEILING((A92-'1. The Inputs'!$B$17-H$7)/12,1)-1)-H$11*'1. The Inputs'!$B$18)/12+IF(A92='1. The Inputs'!$B$17+H$7+'1. The Inputs'!$B$15*12,H$14*(1-'1. The Inputs'!$B$20)-H$11,0),0)))</f>
        <v>13341025.4166667</v>
      </c>
      <c r="K92" s="20" t="n">
        <v>1</v>
      </c>
      <c r="L92" s="20" t="n">
        <f aca="false">K92-K91</f>
        <v>0</v>
      </c>
    </row>
    <row r="93" customFormat="false" ht="15" hidden="false" customHeight="false" outlineLevel="0" collapsed="false">
      <c r="A93" s="18" t="n">
        <v>75</v>
      </c>
      <c r="B93" s="19" t="n">
        <f aca="false">IF(A93&lt;='1. The Inputs'!$B$17,-(MIN(K93*B$10,B$12)-MIN(K92*B$10,B$12)),IF(A93&lt;='1. The Inputs'!$B$17+B$7,-(B$11*'1. The Inputs'!$B$18/12+'1. The Inputs'!$B$21),IF(A93&lt;='1. The Inputs'!$B$17+B$7+'1. The Inputs'!$B$15*12,('1. The Inputs'!$B$10*B$5*(1+B$9)^(CEILING((A93-'1. The Inputs'!$B$17-B$7)/12,1)-1)-B$11*'1. The Inputs'!$B$18)/12+IF(A93='1. The Inputs'!$B$17+B$7+'1. The Inputs'!$B$15*12,B$14*(1-'1. The Inputs'!$B$20)-B$11,0),0)))</f>
        <v>13341025.4166667</v>
      </c>
      <c r="C93" s="19" t="n">
        <f aca="false">IF(A93&lt;='1. The Inputs'!$B$17,-(MIN(K93*C$10,C$12)-MIN(K92*C$10,C$12)),IF(A93&lt;='1. The Inputs'!$B$17+C$7,-(C$11*'1. The Inputs'!$B$18/12+'1. The Inputs'!$B$21),IF(A93&lt;='1. The Inputs'!$B$17+C$7+'1. The Inputs'!$B$15*12,('1. The Inputs'!$B$10*C$5*(1+C$9)^(CEILING((A93-'1. The Inputs'!$B$17-C$7)/12,1)-1)-C$11*'1. The Inputs'!$B$18)/12+IF(A93='1. The Inputs'!$B$17+C$7+'1. The Inputs'!$B$15*12,C$14*(1-'1. The Inputs'!$B$20)-C$11,0),0)))</f>
        <v>11774783.3833333</v>
      </c>
      <c r="D93" s="19" t="n">
        <f aca="false">IF(A93&lt;='1. The Inputs'!$B$17,-(MIN(K93*D$10,D$12)-MIN(K92*D$10,D$12)),IF(A93&lt;='1. The Inputs'!$B$17+D$7,-(D$11*'1. The Inputs'!$B$18/12+'1. The Inputs'!$B$21),IF(A93&lt;='1. The Inputs'!$B$17+D$7+'1. The Inputs'!$B$15*12,('1. The Inputs'!$B$10*D$5*(1+D$9)^(CEILING((A93-'1. The Inputs'!$B$17-D$7)/12,1)-1)-D$11*'1. The Inputs'!$B$18)/12+IF(A93='1. The Inputs'!$B$17+D$7+'1. The Inputs'!$B$15*12,D$14*(1-'1. The Inputs'!$B$20)-D$11,0),0)))</f>
        <v>12770791.6666667</v>
      </c>
      <c r="E93" s="19" t="n">
        <f aca="false">IF(A93&lt;='1. The Inputs'!$B$17,-(MIN(K93*E$10,E$12)-MIN(K92*E$10,E$12)),IF(A93&lt;='1. The Inputs'!$B$17+E$7,-(E$11*'1. The Inputs'!$B$18/12+'1. The Inputs'!$B$21),IF(A93&lt;='1. The Inputs'!$B$17+E$7+'1. The Inputs'!$B$15*12,('1. The Inputs'!$B$10*E$5*(1+E$9)^(CEILING((A93-'1. The Inputs'!$B$17-E$7)/12,1)-1)-E$11*'1. The Inputs'!$B$18)/12+IF(A93='1. The Inputs'!$B$17+E$7+'1. The Inputs'!$B$15*12,E$14*(1-'1. The Inputs'!$B$20)-E$11,0),0)))</f>
        <v>10938318.3333333</v>
      </c>
      <c r="F93" s="19" t="n">
        <f aca="false">IF(A93&lt;='1. The Inputs'!$B$17,-(MIN(K93*F$10,F$12)-MIN(K92*F$10,F$12)),IF(A93&lt;='1. The Inputs'!$B$17+F$7,-(F$11*'1. The Inputs'!$B$18/12+'1. The Inputs'!$B$21),IF(A93&lt;='1. The Inputs'!$B$17+F$7+'1. The Inputs'!$B$15*12,('1. The Inputs'!$B$10*F$5*(1+F$9)^(CEILING((A93-'1. The Inputs'!$B$17-F$7)/12,1)-1)-F$11*'1. The Inputs'!$B$18)/12+IF(A93='1. The Inputs'!$B$17+F$7+'1. The Inputs'!$B$15*12,F$14*(1-'1. The Inputs'!$B$20)-F$11,0),0)))</f>
        <v>11679666.6666667</v>
      </c>
      <c r="G93" s="19" t="n">
        <f aca="false">IF(A93&lt;='1. The Inputs'!$B$17,-(MIN(K93*G$10,G$12)-MIN(K92*G$10,G$12)),IF(A93&lt;='1. The Inputs'!$B$17+G$7,-(G$11*'1. The Inputs'!$B$18/12+'1. The Inputs'!$B$21),IF(A93&lt;='1. The Inputs'!$B$17+G$7+'1. The Inputs'!$B$15*12,('1. The Inputs'!$B$10*G$5*(1+G$9)^(CEILING((A93-'1. The Inputs'!$B$17-G$7)/12,1)-1)-G$11*'1. The Inputs'!$B$18)/12+IF(A93='1. The Inputs'!$B$17+G$7+'1. The Inputs'!$B$15*12,G$14*(1-'1. The Inputs'!$B$20)-G$11,0),0)))</f>
        <v>13029175.4166667</v>
      </c>
      <c r="H93" s="19" t="n">
        <f aca="false">IF(A93&lt;='1. The Inputs'!$B$17,-(MIN(K93*H$10,H$12)-MIN(K92*H$10,H$12)),IF(A93&lt;='1. The Inputs'!$B$17+H$7,-(H$11*'1. The Inputs'!$B$18/12+'1. The Inputs'!$B$21),IF(A93&lt;='1. The Inputs'!$B$17+H$7+'1. The Inputs'!$B$15*12,('1. The Inputs'!$B$10*H$5*(1+H$9)^(CEILING((A93-'1. The Inputs'!$B$17-H$7)/12,1)-1)-H$11*'1. The Inputs'!$B$18)/12+IF(A93='1. The Inputs'!$B$17+H$7+'1. The Inputs'!$B$15*12,H$14*(1-'1. The Inputs'!$B$20)-H$11,0),0)))</f>
        <v>13341025.4166667</v>
      </c>
      <c r="K93" s="20" t="n">
        <v>1</v>
      </c>
      <c r="L93" s="20" t="n">
        <f aca="false">K93-K92</f>
        <v>0</v>
      </c>
    </row>
    <row r="94" customFormat="false" ht="15" hidden="false" customHeight="false" outlineLevel="0" collapsed="false">
      <c r="A94" s="18" t="n">
        <v>76</v>
      </c>
      <c r="B94" s="19" t="n">
        <f aca="false">IF(A94&lt;='1. The Inputs'!$B$17,-(MIN(K94*B$10,B$12)-MIN(K93*B$10,B$12)),IF(A94&lt;='1. The Inputs'!$B$17+B$7,-(B$11*'1. The Inputs'!$B$18/12+'1. The Inputs'!$B$21),IF(A94&lt;='1. The Inputs'!$B$17+B$7+'1. The Inputs'!$B$15*12,('1. The Inputs'!$B$10*B$5*(1+B$9)^(CEILING((A94-'1. The Inputs'!$B$17-B$7)/12,1)-1)-B$11*'1. The Inputs'!$B$18)/12+IF(A94='1. The Inputs'!$B$17+B$7+'1. The Inputs'!$B$15*12,B$14*(1-'1. The Inputs'!$B$20)-B$11,0),0)))</f>
        <v>13341025.4166667</v>
      </c>
      <c r="C94" s="19" t="n">
        <f aca="false">IF(A94&lt;='1. The Inputs'!$B$17,-(MIN(K94*C$10,C$12)-MIN(K93*C$10,C$12)),IF(A94&lt;='1. The Inputs'!$B$17+C$7,-(C$11*'1. The Inputs'!$B$18/12+'1. The Inputs'!$B$21),IF(A94&lt;='1. The Inputs'!$B$17+C$7+'1. The Inputs'!$B$15*12,('1. The Inputs'!$B$10*C$5*(1+C$9)^(CEILING((A94-'1. The Inputs'!$B$17-C$7)/12,1)-1)-C$11*'1. The Inputs'!$B$18)/12+IF(A94='1. The Inputs'!$B$17+C$7+'1. The Inputs'!$B$15*12,C$14*(1-'1. The Inputs'!$B$20)-C$11,0),0)))</f>
        <v>11774783.3833333</v>
      </c>
      <c r="D94" s="19" t="n">
        <f aca="false">IF(A94&lt;='1. The Inputs'!$B$17,-(MIN(K94*D$10,D$12)-MIN(K93*D$10,D$12)),IF(A94&lt;='1. The Inputs'!$B$17+D$7,-(D$11*'1. The Inputs'!$B$18/12+'1. The Inputs'!$B$21),IF(A94&lt;='1. The Inputs'!$B$17+D$7+'1. The Inputs'!$B$15*12,('1. The Inputs'!$B$10*D$5*(1+D$9)^(CEILING((A94-'1. The Inputs'!$B$17-D$7)/12,1)-1)-D$11*'1. The Inputs'!$B$18)/12+IF(A94='1. The Inputs'!$B$17+D$7+'1. The Inputs'!$B$15*12,D$14*(1-'1. The Inputs'!$B$20)-D$11,0),0)))</f>
        <v>12770791.6666667</v>
      </c>
      <c r="E94" s="19" t="n">
        <f aca="false">IF(A94&lt;='1. The Inputs'!$B$17,-(MIN(K94*E$10,E$12)-MIN(K93*E$10,E$12)),IF(A94&lt;='1. The Inputs'!$B$17+E$7,-(E$11*'1. The Inputs'!$B$18/12+'1. The Inputs'!$B$21),IF(A94&lt;='1. The Inputs'!$B$17+E$7+'1. The Inputs'!$B$15*12,('1. The Inputs'!$B$10*E$5*(1+E$9)^(CEILING((A94-'1. The Inputs'!$B$17-E$7)/12,1)-1)-E$11*'1. The Inputs'!$B$18)/12+IF(A94='1. The Inputs'!$B$17+E$7+'1. The Inputs'!$B$15*12,E$14*(1-'1. The Inputs'!$B$20)-E$11,0),0)))</f>
        <v>10938318.3333333</v>
      </c>
      <c r="F94" s="19" t="n">
        <f aca="false">IF(A94&lt;='1. The Inputs'!$B$17,-(MIN(K94*F$10,F$12)-MIN(K93*F$10,F$12)),IF(A94&lt;='1. The Inputs'!$B$17+F$7,-(F$11*'1. The Inputs'!$B$18/12+'1. The Inputs'!$B$21),IF(A94&lt;='1. The Inputs'!$B$17+F$7+'1. The Inputs'!$B$15*12,('1. The Inputs'!$B$10*F$5*(1+F$9)^(CEILING((A94-'1. The Inputs'!$B$17-F$7)/12,1)-1)-F$11*'1. The Inputs'!$B$18)/12+IF(A94='1. The Inputs'!$B$17+F$7+'1. The Inputs'!$B$15*12,F$14*(1-'1. The Inputs'!$B$20)-F$11,0),0)))</f>
        <v>11679666.6666667</v>
      </c>
      <c r="G94" s="19" t="n">
        <f aca="false">IF(A94&lt;='1. The Inputs'!$B$17,-(MIN(K94*G$10,G$12)-MIN(K93*G$10,G$12)),IF(A94&lt;='1. The Inputs'!$B$17+G$7,-(G$11*'1. The Inputs'!$B$18/12+'1. The Inputs'!$B$21),IF(A94&lt;='1. The Inputs'!$B$17+G$7+'1. The Inputs'!$B$15*12,('1. The Inputs'!$B$10*G$5*(1+G$9)^(CEILING((A94-'1. The Inputs'!$B$17-G$7)/12,1)-1)-G$11*'1. The Inputs'!$B$18)/12+IF(A94='1. The Inputs'!$B$17+G$7+'1. The Inputs'!$B$15*12,G$14*(1-'1. The Inputs'!$B$20)-G$11,0),0)))</f>
        <v>13029175.4166667</v>
      </c>
      <c r="H94" s="19" t="n">
        <f aca="false">IF(A94&lt;='1. The Inputs'!$B$17,-(MIN(K94*H$10,H$12)-MIN(K93*H$10,H$12)),IF(A94&lt;='1. The Inputs'!$B$17+H$7,-(H$11*'1. The Inputs'!$B$18/12+'1. The Inputs'!$B$21),IF(A94&lt;='1. The Inputs'!$B$17+H$7+'1. The Inputs'!$B$15*12,('1. The Inputs'!$B$10*H$5*(1+H$9)^(CEILING((A94-'1. The Inputs'!$B$17-H$7)/12,1)-1)-H$11*'1. The Inputs'!$B$18)/12+IF(A94='1. The Inputs'!$B$17+H$7+'1. The Inputs'!$B$15*12,H$14*(1-'1. The Inputs'!$B$20)-H$11,0),0)))</f>
        <v>13341025.4166667</v>
      </c>
      <c r="K94" s="20" t="n">
        <v>1</v>
      </c>
      <c r="L94" s="20" t="n">
        <f aca="false">K94-K93</f>
        <v>0</v>
      </c>
    </row>
    <row r="95" customFormat="false" ht="15" hidden="false" customHeight="false" outlineLevel="0" collapsed="false">
      <c r="A95" s="18" t="n">
        <v>77</v>
      </c>
      <c r="B95" s="19" t="n">
        <f aca="false">IF(A95&lt;='1. The Inputs'!$B$17,-(MIN(K95*B$10,B$12)-MIN(K94*B$10,B$12)),IF(A95&lt;='1. The Inputs'!$B$17+B$7,-(B$11*'1. The Inputs'!$B$18/12+'1. The Inputs'!$B$21),IF(A95&lt;='1. The Inputs'!$B$17+B$7+'1. The Inputs'!$B$15*12,('1. The Inputs'!$B$10*B$5*(1+B$9)^(CEILING((A95-'1. The Inputs'!$B$17-B$7)/12,1)-1)-B$11*'1. The Inputs'!$B$18)/12+IF(A95='1. The Inputs'!$B$17+B$7+'1. The Inputs'!$B$15*12,B$14*(1-'1. The Inputs'!$B$20)-B$11,0),0)))</f>
        <v>13341025.4166667</v>
      </c>
      <c r="C95" s="19" t="n">
        <f aca="false">IF(A95&lt;='1. The Inputs'!$B$17,-(MIN(K95*C$10,C$12)-MIN(K94*C$10,C$12)),IF(A95&lt;='1. The Inputs'!$B$17+C$7,-(C$11*'1. The Inputs'!$B$18/12+'1. The Inputs'!$B$21),IF(A95&lt;='1. The Inputs'!$B$17+C$7+'1. The Inputs'!$B$15*12,('1. The Inputs'!$B$10*C$5*(1+C$9)^(CEILING((A95-'1. The Inputs'!$B$17-C$7)/12,1)-1)-C$11*'1. The Inputs'!$B$18)/12+IF(A95='1. The Inputs'!$B$17+C$7+'1. The Inputs'!$B$15*12,C$14*(1-'1. The Inputs'!$B$20)-C$11,0),0)))</f>
        <v>11774783.3833333</v>
      </c>
      <c r="D95" s="19" t="n">
        <f aca="false">IF(A95&lt;='1. The Inputs'!$B$17,-(MIN(K95*D$10,D$12)-MIN(K94*D$10,D$12)),IF(A95&lt;='1. The Inputs'!$B$17+D$7,-(D$11*'1. The Inputs'!$B$18/12+'1. The Inputs'!$B$21),IF(A95&lt;='1. The Inputs'!$B$17+D$7+'1. The Inputs'!$B$15*12,('1. The Inputs'!$B$10*D$5*(1+D$9)^(CEILING((A95-'1. The Inputs'!$B$17-D$7)/12,1)-1)-D$11*'1. The Inputs'!$B$18)/12+IF(A95='1. The Inputs'!$B$17+D$7+'1. The Inputs'!$B$15*12,D$14*(1-'1. The Inputs'!$B$20)-D$11,0),0)))</f>
        <v>12770791.6666667</v>
      </c>
      <c r="E95" s="19" t="n">
        <f aca="false">IF(A95&lt;='1. The Inputs'!$B$17,-(MIN(K95*E$10,E$12)-MIN(K94*E$10,E$12)),IF(A95&lt;='1. The Inputs'!$B$17+E$7,-(E$11*'1. The Inputs'!$B$18/12+'1. The Inputs'!$B$21),IF(A95&lt;='1. The Inputs'!$B$17+E$7+'1. The Inputs'!$B$15*12,('1. The Inputs'!$B$10*E$5*(1+E$9)^(CEILING((A95-'1. The Inputs'!$B$17-E$7)/12,1)-1)-E$11*'1. The Inputs'!$B$18)/12+IF(A95='1. The Inputs'!$B$17+E$7+'1. The Inputs'!$B$15*12,E$14*(1-'1. The Inputs'!$B$20)-E$11,0),0)))</f>
        <v>10938318.3333333</v>
      </c>
      <c r="F95" s="19" t="n">
        <f aca="false">IF(A95&lt;='1. The Inputs'!$B$17,-(MIN(K95*F$10,F$12)-MIN(K94*F$10,F$12)),IF(A95&lt;='1. The Inputs'!$B$17+F$7,-(F$11*'1. The Inputs'!$B$18/12+'1. The Inputs'!$B$21),IF(A95&lt;='1. The Inputs'!$B$17+F$7+'1. The Inputs'!$B$15*12,('1. The Inputs'!$B$10*F$5*(1+F$9)^(CEILING((A95-'1. The Inputs'!$B$17-F$7)/12,1)-1)-F$11*'1. The Inputs'!$B$18)/12+IF(A95='1. The Inputs'!$B$17+F$7+'1. The Inputs'!$B$15*12,F$14*(1-'1. The Inputs'!$B$20)-F$11,0),0)))</f>
        <v>11679666.6666667</v>
      </c>
      <c r="G95" s="19" t="n">
        <f aca="false">IF(A95&lt;='1. The Inputs'!$B$17,-(MIN(K95*G$10,G$12)-MIN(K94*G$10,G$12)),IF(A95&lt;='1. The Inputs'!$B$17+G$7,-(G$11*'1. The Inputs'!$B$18/12+'1. The Inputs'!$B$21),IF(A95&lt;='1. The Inputs'!$B$17+G$7+'1. The Inputs'!$B$15*12,('1. The Inputs'!$B$10*G$5*(1+G$9)^(CEILING((A95-'1. The Inputs'!$B$17-G$7)/12,1)-1)-G$11*'1. The Inputs'!$B$18)/12+IF(A95='1. The Inputs'!$B$17+G$7+'1. The Inputs'!$B$15*12,G$14*(1-'1. The Inputs'!$B$20)-G$11,0),0)))</f>
        <v>13029175.4166667</v>
      </c>
      <c r="H95" s="19" t="n">
        <f aca="false">IF(A95&lt;='1. The Inputs'!$B$17,-(MIN(K95*H$10,H$12)-MIN(K94*H$10,H$12)),IF(A95&lt;='1. The Inputs'!$B$17+H$7,-(H$11*'1. The Inputs'!$B$18/12+'1. The Inputs'!$B$21),IF(A95&lt;='1. The Inputs'!$B$17+H$7+'1. The Inputs'!$B$15*12,('1. The Inputs'!$B$10*H$5*(1+H$9)^(CEILING((A95-'1. The Inputs'!$B$17-H$7)/12,1)-1)-H$11*'1. The Inputs'!$B$18)/12+IF(A95='1. The Inputs'!$B$17+H$7+'1. The Inputs'!$B$15*12,H$14*(1-'1. The Inputs'!$B$20)-H$11,0),0)))</f>
        <v>13341025.4166667</v>
      </c>
      <c r="K95" s="20" t="n">
        <v>1</v>
      </c>
      <c r="L95" s="20" t="n">
        <f aca="false">K95-K94</f>
        <v>0</v>
      </c>
    </row>
    <row r="96" customFormat="false" ht="15" hidden="false" customHeight="false" outlineLevel="0" collapsed="false">
      <c r="A96" s="18" t="n">
        <v>78</v>
      </c>
      <c r="B96" s="19" t="n">
        <f aca="false">IF(A96&lt;='1. The Inputs'!$B$17,-(MIN(K96*B$10,B$12)-MIN(K95*B$10,B$12)),IF(A96&lt;='1. The Inputs'!$B$17+B$7,-(B$11*'1. The Inputs'!$B$18/12+'1. The Inputs'!$B$21),IF(A96&lt;='1. The Inputs'!$B$17+B$7+'1. The Inputs'!$B$15*12,('1. The Inputs'!$B$10*B$5*(1+B$9)^(CEILING((A96-'1. The Inputs'!$B$17-B$7)/12,1)-1)-B$11*'1. The Inputs'!$B$18)/12+IF(A96='1. The Inputs'!$B$17+B$7+'1. The Inputs'!$B$15*12,B$14*(1-'1. The Inputs'!$B$20)-B$11,0),0)))</f>
        <v>13341025.4166667</v>
      </c>
      <c r="C96" s="19" t="n">
        <f aca="false">IF(A96&lt;='1. The Inputs'!$B$17,-(MIN(K96*C$10,C$12)-MIN(K95*C$10,C$12)),IF(A96&lt;='1. The Inputs'!$B$17+C$7,-(C$11*'1. The Inputs'!$B$18/12+'1. The Inputs'!$B$21),IF(A96&lt;='1. The Inputs'!$B$17+C$7+'1. The Inputs'!$B$15*12,('1. The Inputs'!$B$10*C$5*(1+C$9)^(CEILING((A96-'1. The Inputs'!$B$17-C$7)/12,1)-1)-C$11*'1. The Inputs'!$B$18)/12+IF(A96='1. The Inputs'!$B$17+C$7+'1. The Inputs'!$B$15*12,C$14*(1-'1. The Inputs'!$B$20)-C$11,0),0)))</f>
        <v>11774783.3833333</v>
      </c>
      <c r="D96" s="19" t="n">
        <f aca="false">IF(A96&lt;='1. The Inputs'!$B$17,-(MIN(K96*D$10,D$12)-MIN(K95*D$10,D$12)),IF(A96&lt;='1. The Inputs'!$B$17+D$7,-(D$11*'1. The Inputs'!$B$18/12+'1. The Inputs'!$B$21),IF(A96&lt;='1. The Inputs'!$B$17+D$7+'1. The Inputs'!$B$15*12,('1. The Inputs'!$B$10*D$5*(1+D$9)^(CEILING((A96-'1. The Inputs'!$B$17-D$7)/12,1)-1)-D$11*'1. The Inputs'!$B$18)/12+IF(A96='1. The Inputs'!$B$17+D$7+'1. The Inputs'!$B$15*12,D$14*(1-'1. The Inputs'!$B$20)-D$11,0),0)))</f>
        <v>12770791.6666667</v>
      </c>
      <c r="E96" s="19" t="n">
        <f aca="false">IF(A96&lt;='1. The Inputs'!$B$17,-(MIN(K96*E$10,E$12)-MIN(K95*E$10,E$12)),IF(A96&lt;='1. The Inputs'!$B$17+E$7,-(E$11*'1. The Inputs'!$B$18/12+'1. The Inputs'!$B$21),IF(A96&lt;='1. The Inputs'!$B$17+E$7+'1. The Inputs'!$B$15*12,('1. The Inputs'!$B$10*E$5*(1+E$9)^(CEILING((A96-'1. The Inputs'!$B$17-E$7)/12,1)-1)-E$11*'1. The Inputs'!$B$18)/12+IF(A96='1. The Inputs'!$B$17+E$7+'1. The Inputs'!$B$15*12,E$14*(1-'1. The Inputs'!$B$20)-E$11,0),0)))</f>
        <v>10938318.3333333</v>
      </c>
      <c r="F96" s="19" t="n">
        <f aca="false">IF(A96&lt;='1. The Inputs'!$B$17,-(MIN(K96*F$10,F$12)-MIN(K95*F$10,F$12)),IF(A96&lt;='1. The Inputs'!$B$17+F$7,-(F$11*'1. The Inputs'!$B$18/12+'1. The Inputs'!$B$21),IF(A96&lt;='1. The Inputs'!$B$17+F$7+'1. The Inputs'!$B$15*12,('1. The Inputs'!$B$10*F$5*(1+F$9)^(CEILING((A96-'1. The Inputs'!$B$17-F$7)/12,1)-1)-F$11*'1. The Inputs'!$B$18)/12+IF(A96='1. The Inputs'!$B$17+F$7+'1. The Inputs'!$B$15*12,F$14*(1-'1. The Inputs'!$B$20)-F$11,0),0)))</f>
        <v>11679666.6666667</v>
      </c>
      <c r="G96" s="19" t="n">
        <f aca="false">IF(A96&lt;='1. The Inputs'!$B$17,-(MIN(K96*G$10,G$12)-MIN(K95*G$10,G$12)),IF(A96&lt;='1. The Inputs'!$B$17+G$7,-(G$11*'1. The Inputs'!$B$18/12+'1. The Inputs'!$B$21),IF(A96&lt;='1. The Inputs'!$B$17+G$7+'1. The Inputs'!$B$15*12,('1. The Inputs'!$B$10*G$5*(1+G$9)^(CEILING((A96-'1. The Inputs'!$B$17-G$7)/12,1)-1)-G$11*'1. The Inputs'!$B$18)/12+IF(A96='1. The Inputs'!$B$17+G$7+'1. The Inputs'!$B$15*12,G$14*(1-'1. The Inputs'!$B$20)-G$11,0),0)))</f>
        <v>13029175.4166667</v>
      </c>
      <c r="H96" s="19" t="n">
        <f aca="false">IF(A96&lt;='1. The Inputs'!$B$17,-(MIN(K96*H$10,H$12)-MIN(K95*H$10,H$12)),IF(A96&lt;='1. The Inputs'!$B$17+H$7,-(H$11*'1. The Inputs'!$B$18/12+'1. The Inputs'!$B$21),IF(A96&lt;='1. The Inputs'!$B$17+H$7+'1. The Inputs'!$B$15*12,('1. The Inputs'!$B$10*H$5*(1+H$9)^(CEILING((A96-'1. The Inputs'!$B$17-H$7)/12,1)-1)-H$11*'1. The Inputs'!$B$18)/12+IF(A96='1. The Inputs'!$B$17+H$7+'1. The Inputs'!$B$15*12,H$14*(1-'1. The Inputs'!$B$20)-H$11,0),0)))</f>
        <v>13341025.4166667</v>
      </c>
      <c r="K96" s="20" t="n">
        <v>1</v>
      </c>
      <c r="L96" s="20" t="n">
        <f aca="false">K96-K95</f>
        <v>0</v>
      </c>
    </row>
    <row r="97" customFormat="false" ht="15" hidden="false" customHeight="false" outlineLevel="0" collapsed="false">
      <c r="A97" s="18" t="n">
        <v>79</v>
      </c>
      <c r="B97" s="19" t="n">
        <f aca="false">IF(A97&lt;='1. The Inputs'!$B$17,-(MIN(K97*B$10,B$12)-MIN(K96*B$10,B$12)),IF(A97&lt;='1. The Inputs'!$B$17+B$7,-(B$11*'1. The Inputs'!$B$18/12+'1. The Inputs'!$B$21),IF(A97&lt;='1. The Inputs'!$B$17+B$7+'1. The Inputs'!$B$15*12,('1. The Inputs'!$B$10*B$5*(1+B$9)^(CEILING((A97-'1. The Inputs'!$B$17-B$7)/12,1)-1)-B$11*'1. The Inputs'!$B$18)/12+IF(A97='1. The Inputs'!$B$17+B$7+'1. The Inputs'!$B$15*12,B$14*(1-'1. The Inputs'!$B$20)-B$11,0),0)))</f>
        <v>13928366.1791667</v>
      </c>
      <c r="C97" s="19" t="n">
        <f aca="false">IF(A97&lt;='1. The Inputs'!$B$17,-(MIN(K97*C$10,C$12)-MIN(K96*C$10,C$12)),IF(A97&lt;='1. The Inputs'!$B$17+C$7,-(C$11*'1. The Inputs'!$B$18/12+'1. The Inputs'!$B$21),IF(A97&lt;='1. The Inputs'!$B$17+C$7+'1. The Inputs'!$B$15*12,('1. The Inputs'!$B$10*C$5*(1+C$9)^(CEILING((A97-'1. The Inputs'!$B$17-C$7)/12,1)-1)-C$11*'1. The Inputs'!$B$18)/12+IF(A97='1. The Inputs'!$B$17+C$7+'1. The Inputs'!$B$15*12,C$14*(1-'1. The Inputs'!$B$20)-C$11,0),0)))</f>
        <v>12315136.8848333</v>
      </c>
      <c r="D97" s="19" t="n">
        <f aca="false">IF(A97&lt;='1. The Inputs'!$B$17,-(MIN(K97*D$10,D$12)-MIN(K96*D$10,D$12)),IF(A97&lt;='1. The Inputs'!$B$17+D$7,-(D$11*'1. The Inputs'!$B$18/12+'1. The Inputs'!$B$21),IF(A97&lt;='1. The Inputs'!$B$17+D$7+'1. The Inputs'!$B$15*12,('1. The Inputs'!$B$10*D$5*(1+D$9)^(CEILING((A97-'1. The Inputs'!$B$17-D$7)/12,1)-1)-D$11*'1. The Inputs'!$B$18)/12+IF(A97='1. The Inputs'!$B$17+D$7+'1. The Inputs'!$B$15*12,D$14*(1-'1. The Inputs'!$B$20)-D$11,0),0)))</f>
        <v>13341025.4166667</v>
      </c>
      <c r="E97" s="19" t="n">
        <f aca="false">IF(A97&lt;='1. The Inputs'!$B$17,-(MIN(K97*E$10,E$12)-MIN(K96*E$10,E$12)),IF(A97&lt;='1. The Inputs'!$B$17+E$7,-(E$11*'1. The Inputs'!$B$18/12+'1. The Inputs'!$B$21),IF(A97&lt;='1. The Inputs'!$B$17+E$7+'1. The Inputs'!$B$15*12,('1. The Inputs'!$B$10*E$5*(1+E$9)^(CEILING((A97-'1. The Inputs'!$B$17-E$7)/12,1)-1)-E$11*'1. The Inputs'!$B$18)/12+IF(A97='1. The Inputs'!$B$17+E$7+'1. The Inputs'!$B$15*12,E$14*(1-'1. The Inputs'!$B$20)-E$11,0),0)))</f>
        <v>11462933.3833333</v>
      </c>
      <c r="F97" s="19" t="n">
        <f aca="false">IF(A97&lt;='1. The Inputs'!$B$17,-(MIN(K97*F$10,F$12)-MIN(K96*F$10,F$12)),IF(A97&lt;='1. The Inputs'!$B$17+F$7,-(F$11*'1. The Inputs'!$B$18/12+'1. The Inputs'!$B$21),IF(A97&lt;='1. The Inputs'!$B$17+F$7+'1. The Inputs'!$B$15*12,('1. The Inputs'!$B$10*F$5*(1+F$9)^(CEILING((A97-'1. The Inputs'!$B$17-F$7)/12,1)-1)-F$11*'1. The Inputs'!$B$18)/12+IF(A97='1. The Inputs'!$B$17+F$7+'1. The Inputs'!$B$15*12,F$14*(1-'1. The Inputs'!$B$20)-F$11,0),0)))</f>
        <v>11679666.6666667</v>
      </c>
      <c r="G97" s="19" t="n">
        <f aca="false">IF(A97&lt;='1. The Inputs'!$B$17,-(MIN(K97*G$10,G$12)-MIN(K96*G$10,G$12)),IF(A97&lt;='1. The Inputs'!$B$17+G$7,-(G$11*'1. The Inputs'!$B$18/12+'1. The Inputs'!$B$21),IF(A97&lt;='1. The Inputs'!$B$17+G$7+'1. The Inputs'!$B$15*12,('1. The Inputs'!$B$10*G$5*(1+G$9)^(CEILING((A97-'1. The Inputs'!$B$17-G$7)/12,1)-1)-G$11*'1. The Inputs'!$B$18)/12+IF(A97='1. The Inputs'!$B$17+G$7+'1. The Inputs'!$B$15*12,G$14*(1-'1. The Inputs'!$B$20)-G$11,0),0)))</f>
        <v>13616516.1791667</v>
      </c>
      <c r="H97" s="19" t="n">
        <f aca="false">IF(A97&lt;='1. The Inputs'!$B$17,-(MIN(K97*H$10,H$12)-MIN(K96*H$10,H$12)),IF(A97&lt;='1. The Inputs'!$B$17+H$7,-(H$11*'1. The Inputs'!$B$18/12+'1. The Inputs'!$B$21),IF(A97&lt;='1. The Inputs'!$B$17+H$7+'1. The Inputs'!$B$15*12,('1. The Inputs'!$B$10*H$5*(1+H$9)^(CEILING((A97-'1. The Inputs'!$B$17-H$7)/12,1)-1)-H$11*'1. The Inputs'!$B$18)/12+IF(A97='1. The Inputs'!$B$17+H$7+'1. The Inputs'!$B$15*12,H$14*(1-'1. The Inputs'!$B$20)-H$11,0),0)))</f>
        <v>13928366.1791667</v>
      </c>
      <c r="K97" s="20" t="n">
        <v>1</v>
      </c>
      <c r="L97" s="20" t="n">
        <f aca="false">K97-K96</f>
        <v>0</v>
      </c>
    </row>
    <row r="98" customFormat="false" ht="15" hidden="false" customHeight="false" outlineLevel="0" collapsed="false">
      <c r="A98" s="18" t="n">
        <v>80</v>
      </c>
      <c r="B98" s="19" t="n">
        <f aca="false">IF(A98&lt;='1. The Inputs'!$B$17,-(MIN(K98*B$10,B$12)-MIN(K97*B$10,B$12)),IF(A98&lt;='1. The Inputs'!$B$17+B$7,-(B$11*'1. The Inputs'!$B$18/12+'1. The Inputs'!$B$21),IF(A98&lt;='1. The Inputs'!$B$17+B$7+'1. The Inputs'!$B$15*12,('1. The Inputs'!$B$10*B$5*(1+B$9)^(CEILING((A98-'1. The Inputs'!$B$17-B$7)/12,1)-1)-B$11*'1. The Inputs'!$B$18)/12+IF(A98='1. The Inputs'!$B$17+B$7+'1. The Inputs'!$B$15*12,B$14*(1-'1. The Inputs'!$B$20)-B$11,0),0)))</f>
        <v>13928366.1791667</v>
      </c>
      <c r="C98" s="19" t="n">
        <f aca="false">IF(A98&lt;='1. The Inputs'!$B$17,-(MIN(K98*C$10,C$12)-MIN(K97*C$10,C$12)),IF(A98&lt;='1. The Inputs'!$B$17+C$7,-(C$11*'1. The Inputs'!$B$18/12+'1. The Inputs'!$B$21),IF(A98&lt;='1. The Inputs'!$B$17+C$7+'1. The Inputs'!$B$15*12,('1. The Inputs'!$B$10*C$5*(1+C$9)^(CEILING((A98-'1. The Inputs'!$B$17-C$7)/12,1)-1)-C$11*'1. The Inputs'!$B$18)/12+IF(A98='1. The Inputs'!$B$17+C$7+'1. The Inputs'!$B$15*12,C$14*(1-'1. The Inputs'!$B$20)-C$11,0),0)))</f>
        <v>12315136.8848333</v>
      </c>
      <c r="D98" s="19" t="n">
        <f aca="false">IF(A98&lt;='1. The Inputs'!$B$17,-(MIN(K98*D$10,D$12)-MIN(K97*D$10,D$12)),IF(A98&lt;='1. The Inputs'!$B$17+D$7,-(D$11*'1. The Inputs'!$B$18/12+'1. The Inputs'!$B$21),IF(A98&lt;='1. The Inputs'!$B$17+D$7+'1. The Inputs'!$B$15*12,('1. The Inputs'!$B$10*D$5*(1+D$9)^(CEILING((A98-'1. The Inputs'!$B$17-D$7)/12,1)-1)-D$11*'1. The Inputs'!$B$18)/12+IF(A98='1. The Inputs'!$B$17+D$7+'1. The Inputs'!$B$15*12,D$14*(1-'1. The Inputs'!$B$20)-D$11,0),0)))</f>
        <v>13341025.4166667</v>
      </c>
      <c r="E98" s="19" t="n">
        <f aca="false">IF(A98&lt;='1. The Inputs'!$B$17,-(MIN(K98*E$10,E$12)-MIN(K97*E$10,E$12)),IF(A98&lt;='1. The Inputs'!$B$17+E$7,-(E$11*'1. The Inputs'!$B$18/12+'1. The Inputs'!$B$21),IF(A98&lt;='1. The Inputs'!$B$17+E$7+'1. The Inputs'!$B$15*12,('1. The Inputs'!$B$10*E$5*(1+E$9)^(CEILING((A98-'1. The Inputs'!$B$17-E$7)/12,1)-1)-E$11*'1. The Inputs'!$B$18)/12+IF(A98='1. The Inputs'!$B$17+E$7+'1. The Inputs'!$B$15*12,E$14*(1-'1. The Inputs'!$B$20)-E$11,0),0)))</f>
        <v>11462933.3833333</v>
      </c>
      <c r="F98" s="19" t="n">
        <f aca="false">IF(A98&lt;='1. The Inputs'!$B$17,-(MIN(K98*F$10,F$12)-MIN(K97*F$10,F$12)),IF(A98&lt;='1. The Inputs'!$B$17+F$7,-(F$11*'1. The Inputs'!$B$18/12+'1. The Inputs'!$B$21),IF(A98&lt;='1. The Inputs'!$B$17+F$7+'1. The Inputs'!$B$15*12,('1. The Inputs'!$B$10*F$5*(1+F$9)^(CEILING((A98-'1. The Inputs'!$B$17-F$7)/12,1)-1)-F$11*'1. The Inputs'!$B$18)/12+IF(A98='1. The Inputs'!$B$17+F$7+'1. The Inputs'!$B$15*12,F$14*(1-'1. The Inputs'!$B$20)-F$11,0),0)))</f>
        <v>11679666.6666667</v>
      </c>
      <c r="G98" s="19" t="n">
        <f aca="false">IF(A98&lt;='1. The Inputs'!$B$17,-(MIN(K98*G$10,G$12)-MIN(K97*G$10,G$12)),IF(A98&lt;='1. The Inputs'!$B$17+G$7,-(G$11*'1. The Inputs'!$B$18/12+'1. The Inputs'!$B$21),IF(A98&lt;='1. The Inputs'!$B$17+G$7+'1. The Inputs'!$B$15*12,('1. The Inputs'!$B$10*G$5*(1+G$9)^(CEILING((A98-'1. The Inputs'!$B$17-G$7)/12,1)-1)-G$11*'1. The Inputs'!$B$18)/12+IF(A98='1. The Inputs'!$B$17+G$7+'1. The Inputs'!$B$15*12,G$14*(1-'1. The Inputs'!$B$20)-G$11,0),0)))</f>
        <v>13616516.1791667</v>
      </c>
      <c r="H98" s="19" t="n">
        <f aca="false">IF(A98&lt;='1. The Inputs'!$B$17,-(MIN(K98*H$10,H$12)-MIN(K97*H$10,H$12)),IF(A98&lt;='1. The Inputs'!$B$17+H$7,-(H$11*'1. The Inputs'!$B$18/12+'1. The Inputs'!$B$21),IF(A98&lt;='1. The Inputs'!$B$17+H$7+'1. The Inputs'!$B$15*12,('1. The Inputs'!$B$10*H$5*(1+H$9)^(CEILING((A98-'1. The Inputs'!$B$17-H$7)/12,1)-1)-H$11*'1. The Inputs'!$B$18)/12+IF(A98='1. The Inputs'!$B$17+H$7+'1. The Inputs'!$B$15*12,H$14*(1-'1. The Inputs'!$B$20)-H$11,0),0)))</f>
        <v>13928366.1791667</v>
      </c>
      <c r="K98" s="20" t="n">
        <v>1</v>
      </c>
      <c r="L98" s="20" t="n">
        <f aca="false">K98-K97</f>
        <v>0</v>
      </c>
    </row>
    <row r="99" customFormat="false" ht="15" hidden="false" customHeight="false" outlineLevel="0" collapsed="false">
      <c r="A99" s="18" t="n">
        <v>81</v>
      </c>
      <c r="B99" s="19" t="n">
        <f aca="false">IF(A99&lt;='1. The Inputs'!$B$17,-(MIN(K99*B$10,B$12)-MIN(K98*B$10,B$12)),IF(A99&lt;='1. The Inputs'!$B$17+B$7,-(B$11*'1. The Inputs'!$B$18/12+'1. The Inputs'!$B$21),IF(A99&lt;='1. The Inputs'!$B$17+B$7+'1. The Inputs'!$B$15*12,('1. The Inputs'!$B$10*B$5*(1+B$9)^(CEILING((A99-'1. The Inputs'!$B$17-B$7)/12,1)-1)-B$11*'1. The Inputs'!$B$18)/12+IF(A99='1. The Inputs'!$B$17+B$7+'1. The Inputs'!$B$15*12,B$14*(1-'1. The Inputs'!$B$20)-B$11,0),0)))</f>
        <v>13928366.1791667</v>
      </c>
      <c r="C99" s="19" t="n">
        <f aca="false">IF(A99&lt;='1. The Inputs'!$B$17,-(MIN(K99*C$10,C$12)-MIN(K98*C$10,C$12)),IF(A99&lt;='1. The Inputs'!$B$17+C$7,-(C$11*'1. The Inputs'!$B$18/12+'1. The Inputs'!$B$21),IF(A99&lt;='1. The Inputs'!$B$17+C$7+'1. The Inputs'!$B$15*12,('1. The Inputs'!$B$10*C$5*(1+C$9)^(CEILING((A99-'1. The Inputs'!$B$17-C$7)/12,1)-1)-C$11*'1. The Inputs'!$B$18)/12+IF(A99='1. The Inputs'!$B$17+C$7+'1. The Inputs'!$B$15*12,C$14*(1-'1. The Inputs'!$B$20)-C$11,0),0)))</f>
        <v>12315136.8848333</v>
      </c>
      <c r="D99" s="19" t="n">
        <f aca="false">IF(A99&lt;='1. The Inputs'!$B$17,-(MIN(K99*D$10,D$12)-MIN(K98*D$10,D$12)),IF(A99&lt;='1. The Inputs'!$B$17+D$7,-(D$11*'1. The Inputs'!$B$18/12+'1. The Inputs'!$B$21),IF(A99&lt;='1. The Inputs'!$B$17+D$7+'1. The Inputs'!$B$15*12,('1. The Inputs'!$B$10*D$5*(1+D$9)^(CEILING((A99-'1. The Inputs'!$B$17-D$7)/12,1)-1)-D$11*'1. The Inputs'!$B$18)/12+IF(A99='1. The Inputs'!$B$17+D$7+'1. The Inputs'!$B$15*12,D$14*(1-'1. The Inputs'!$B$20)-D$11,0),0)))</f>
        <v>13341025.4166667</v>
      </c>
      <c r="E99" s="19" t="n">
        <f aca="false">IF(A99&lt;='1. The Inputs'!$B$17,-(MIN(K99*E$10,E$12)-MIN(K98*E$10,E$12)),IF(A99&lt;='1. The Inputs'!$B$17+E$7,-(E$11*'1. The Inputs'!$B$18/12+'1. The Inputs'!$B$21),IF(A99&lt;='1. The Inputs'!$B$17+E$7+'1. The Inputs'!$B$15*12,('1. The Inputs'!$B$10*E$5*(1+E$9)^(CEILING((A99-'1. The Inputs'!$B$17-E$7)/12,1)-1)-E$11*'1. The Inputs'!$B$18)/12+IF(A99='1. The Inputs'!$B$17+E$7+'1. The Inputs'!$B$15*12,E$14*(1-'1. The Inputs'!$B$20)-E$11,0),0)))</f>
        <v>11462933.3833333</v>
      </c>
      <c r="F99" s="19" t="n">
        <f aca="false">IF(A99&lt;='1. The Inputs'!$B$17,-(MIN(K99*F$10,F$12)-MIN(K98*F$10,F$12)),IF(A99&lt;='1. The Inputs'!$B$17+F$7,-(F$11*'1. The Inputs'!$B$18/12+'1. The Inputs'!$B$21),IF(A99&lt;='1. The Inputs'!$B$17+F$7+'1. The Inputs'!$B$15*12,('1. The Inputs'!$B$10*F$5*(1+F$9)^(CEILING((A99-'1. The Inputs'!$B$17-F$7)/12,1)-1)-F$11*'1. The Inputs'!$B$18)/12+IF(A99='1. The Inputs'!$B$17+F$7+'1. The Inputs'!$B$15*12,F$14*(1-'1. The Inputs'!$B$20)-F$11,0),0)))</f>
        <v>11679666.6666667</v>
      </c>
      <c r="G99" s="19" t="n">
        <f aca="false">IF(A99&lt;='1. The Inputs'!$B$17,-(MIN(K99*G$10,G$12)-MIN(K98*G$10,G$12)),IF(A99&lt;='1. The Inputs'!$B$17+G$7,-(G$11*'1. The Inputs'!$B$18/12+'1. The Inputs'!$B$21),IF(A99&lt;='1. The Inputs'!$B$17+G$7+'1. The Inputs'!$B$15*12,('1. The Inputs'!$B$10*G$5*(1+G$9)^(CEILING((A99-'1. The Inputs'!$B$17-G$7)/12,1)-1)-G$11*'1. The Inputs'!$B$18)/12+IF(A99='1. The Inputs'!$B$17+G$7+'1. The Inputs'!$B$15*12,G$14*(1-'1. The Inputs'!$B$20)-G$11,0),0)))</f>
        <v>13616516.1791667</v>
      </c>
      <c r="H99" s="19" t="n">
        <f aca="false">IF(A99&lt;='1. The Inputs'!$B$17,-(MIN(K99*H$10,H$12)-MIN(K98*H$10,H$12)),IF(A99&lt;='1. The Inputs'!$B$17+H$7,-(H$11*'1. The Inputs'!$B$18/12+'1. The Inputs'!$B$21),IF(A99&lt;='1. The Inputs'!$B$17+H$7+'1. The Inputs'!$B$15*12,('1. The Inputs'!$B$10*H$5*(1+H$9)^(CEILING((A99-'1. The Inputs'!$B$17-H$7)/12,1)-1)-H$11*'1. The Inputs'!$B$18)/12+IF(A99='1. The Inputs'!$B$17+H$7+'1. The Inputs'!$B$15*12,H$14*(1-'1. The Inputs'!$B$20)-H$11,0),0)))</f>
        <v>13928366.1791667</v>
      </c>
      <c r="K99" s="20" t="n">
        <v>1</v>
      </c>
      <c r="L99" s="20" t="n">
        <f aca="false">K99-K98</f>
        <v>0</v>
      </c>
    </row>
    <row r="100" customFormat="false" ht="15" hidden="false" customHeight="false" outlineLevel="0" collapsed="false">
      <c r="A100" s="18" t="n">
        <v>82</v>
      </c>
      <c r="B100" s="19" t="n">
        <f aca="false">IF(A100&lt;='1. The Inputs'!$B$17,-(MIN(K100*B$10,B$12)-MIN(K99*B$10,B$12)),IF(A100&lt;='1. The Inputs'!$B$17+B$7,-(B$11*'1. The Inputs'!$B$18/12+'1. The Inputs'!$B$21),IF(A100&lt;='1. The Inputs'!$B$17+B$7+'1. The Inputs'!$B$15*12,('1. The Inputs'!$B$10*B$5*(1+B$9)^(CEILING((A100-'1. The Inputs'!$B$17-B$7)/12,1)-1)-B$11*'1. The Inputs'!$B$18)/12+IF(A100='1. The Inputs'!$B$17+B$7+'1. The Inputs'!$B$15*12,B$14*(1-'1. The Inputs'!$B$20)-B$11,0),0)))</f>
        <v>13928366.1791667</v>
      </c>
      <c r="C100" s="19" t="n">
        <f aca="false">IF(A100&lt;='1. The Inputs'!$B$17,-(MIN(K100*C$10,C$12)-MIN(K99*C$10,C$12)),IF(A100&lt;='1. The Inputs'!$B$17+C$7,-(C$11*'1. The Inputs'!$B$18/12+'1. The Inputs'!$B$21),IF(A100&lt;='1. The Inputs'!$B$17+C$7+'1. The Inputs'!$B$15*12,('1. The Inputs'!$B$10*C$5*(1+C$9)^(CEILING((A100-'1. The Inputs'!$B$17-C$7)/12,1)-1)-C$11*'1. The Inputs'!$B$18)/12+IF(A100='1. The Inputs'!$B$17+C$7+'1. The Inputs'!$B$15*12,C$14*(1-'1. The Inputs'!$B$20)-C$11,0),0)))</f>
        <v>12315136.8848333</v>
      </c>
      <c r="D100" s="19" t="n">
        <f aca="false">IF(A100&lt;='1. The Inputs'!$B$17,-(MIN(K100*D$10,D$12)-MIN(K99*D$10,D$12)),IF(A100&lt;='1. The Inputs'!$B$17+D$7,-(D$11*'1. The Inputs'!$B$18/12+'1. The Inputs'!$B$21),IF(A100&lt;='1. The Inputs'!$B$17+D$7+'1. The Inputs'!$B$15*12,('1. The Inputs'!$B$10*D$5*(1+D$9)^(CEILING((A100-'1. The Inputs'!$B$17-D$7)/12,1)-1)-D$11*'1. The Inputs'!$B$18)/12+IF(A100='1. The Inputs'!$B$17+D$7+'1. The Inputs'!$B$15*12,D$14*(1-'1. The Inputs'!$B$20)-D$11,0),0)))</f>
        <v>13341025.4166667</v>
      </c>
      <c r="E100" s="19" t="n">
        <f aca="false">IF(A100&lt;='1. The Inputs'!$B$17,-(MIN(K100*E$10,E$12)-MIN(K99*E$10,E$12)),IF(A100&lt;='1. The Inputs'!$B$17+E$7,-(E$11*'1. The Inputs'!$B$18/12+'1. The Inputs'!$B$21),IF(A100&lt;='1. The Inputs'!$B$17+E$7+'1. The Inputs'!$B$15*12,('1. The Inputs'!$B$10*E$5*(1+E$9)^(CEILING((A100-'1. The Inputs'!$B$17-E$7)/12,1)-1)-E$11*'1. The Inputs'!$B$18)/12+IF(A100='1. The Inputs'!$B$17+E$7+'1. The Inputs'!$B$15*12,E$14*(1-'1. The Inputs'!$B$20)-E$11,0),0)))</f>
        <v>11462933.3833333</v>
      </c>
      <c r="F100" s="19" t="n">
        <f aca="false">IF(A100&lt;='1. The Inputs'!$B$17,-(MIN(K100*F$10,F$12)-MIN(K99*F$10,F$12)),IF(A100&lt;='1. The Inputs'!$B$17+F$7,-(F$11*'1. The Inputs'!$B$18/12+'1. The Inputs'!$B$21),IF(A100&lt;='1. The Inputs'!$B$17+F$7+'1. The Inputs'!$B$15*12,('1. The Inputs'!$B$10*F$5*(1+F$9)^(CEILING((A100-'1. The Inputs'!$B$17-F$7)/12,1)-1)-F$11*'1. The Inputs'!$B$18)/12+IF(A100='1. The Inputs'!$B$17+F$7+'1. The Inputs'!$B$15*12,F$14*(1-'1. The Inputs'!$B$20)-F$11,0),0)))</f>
        <v>11679666.6666667</v>
      </c>
      <c r="G100" s="19" t="n">
        <f aca="false">IF(A100&lt;='1. The Inputs'!$B$17,-(MIN(K100*G$10,G$12)-MIN(K99*G$10,G$12)),IF(A100&lt;='1. The Inputs'!$B$17+G$7,-(G$11*'1. The Inputs'!$B$18/12+'1. The Inputs'!$B$21),IF(A100&lt;='1. The Inputs'!$B$17+G$7+'1. The Inputs'!$B$15*12,('1. The Inputs'!$B$10*G$5*(1+G$9)^(CEILING((A100-'1. The Inputs'!$B$17-G$7)/12,1)-1)-G$11*'1. The Inputs'!$B$18)/12+IF(A100='1. The Inputs'!$B$17+G$7+'1. The Inputs'!$B$15*12,G$14*(1-'1. The Inputs'!$B$20)-G$11,0),0)))</f>
        <v>13616516.1791667</v>
      </c>
      <c r="H100" s="19" t="n">
        <f aca="false">IF(A100&lt;='1. The Inputs'!$B$17,-(MIN(K100*H$10,H$12)-MIN(K99*H$10,H$12)),IF(A100&lt;='1. The Inputs'!$B$17+H$7,-(H$11*'1. The Inputs'!$B$18/12+'1. The Inputs'!$B$21),IF(A100&lt;='1. The Inputs'!$B$17+H$7+'1. The Inputs'!$B$15*12,('1. The Inputs'!$B$10*H$5*(1+H$9)^(CEILING((A100-'1. The Inputs'!$B$17-H$7)/12,1)-1)-H$11*'1. The Inputs'!$B$18)/12+IF(A100='1. The Inputs'!$B$17+H$7+'1. The Inputs'!$B$15*12,H$14*(1-'1. The Inputs'!$B$20)-H$11,0),0)))</f>
        <v>13928366.1791667</v>
      </c>
      <c r="K100" s="20" t="n">
        <v>1</v>
      </c>
      <c r="L100" s="20" t="n">
        <f aca="false">K100-K99</f>
        <v>0</v>
      </c>
    </row>
    <row r="101" customFormat="false" ht="15" hidden="false" customHeight="false" outlineLevel="0" collapsed="false">
      <c r="A101" s="18" t="n">
        <v>83</v>
      </c>
      <c r="B101" s="19" t="n">
        <f aca="false">IF(A101&lt;='1. The Inputs'!$B$17,-(MIN(K101*B$10,B$12)-MIN(K100*B$10,B$12)),IF(A101&lt;='1. The Inputs'!$B$17+B$7,-(B$11*'1. The Inputs'!$B$18/12+'1. The Inputs'!$B$21),IF(A101&lt;='1. The Inputs'!$B$17+B$7+'1. The Inputs'!$B$15*12,('1. The Inputs'!$B$10*B$5*(1+B$9)^(CEILING((A101-'1. The Inputs'!$B$17-B$7)/12,1)-1)-B$11*'1. The Inputs'!$B$18)/12+IF(A101='1. The Inputs'!$B$17+B$7+'1. The Inputs'!$B$15*12,B$14*(1-'1. The Inputs'!$B$20)-B$11,0),0)))</f>
        <v>13928366.1791667</v>
      </c>
      <c r="C101" s="19" t="n">
        <f aca="false">IF(A101&lt;='1. The Inputs'!$B$17,-(MIN(K101*C$10,C$12)-MIN(K100*C$10,C$12)),IF(A101&lt;='1. The Inputs'!$B$17+C$7,-(C$11*'1. The Inputs'!$B$18/12+'1. The Inputs'!$B$21),IF(A101&lt;='1. The Inputs'!$B$17+C$7+'1. The Inputs'!$B$15*12,('1. The Inputs'!$B$10*C$5*(1+C$9)^(CEILING((A101-'1. The Inputs'!$B$17-C$7)/12,1)-1)-C$11*'1. The Inputs'!$B$18)/12+IF(A101='1. The Inputs'!$B$17+C$7+'1. The Inputs'!$B$15*12,C$14*(1-'1. The Inputs'!$B$20)-C$11,0),0)))</f>
        <v>12315136.8848333</v>
      </c>
      <c r="D101" s="19" t="n">
        <f aca="false">IF(A101&lt;='1. The Inputs'!$B$17,-(MIN(K101*D$10,D$12)-MIN(K100*D$10,D$12)),IF(A101&lt;='1. The Inputs'!$B$17+D$7,-(D$11*'1. The Inputs'!$B$18/12+'1. The Inputs'!$B$21),IF(A101&lt;='1. The Inputs'!$B$17+D$7+'1. The Inputs'!$B$15*12,('1. The Inputs'!$B$10*D$5*(1+D$9)^(CEILING((A101-'1. The Inputs'!$B$17-D$7)/12,1)-1)-D$11*'1. The Inputs'!$B$18)/12+IF(A101='1. The Inputs'!$B$17+D$7+'1. The Inputs'!$B$15*12,D$14*(1-'1. The Inputs'!$B$20)-D$11,0),0)))</f>
        <v>13341025.4166667</v>
      </c>
      <c r="E101" s="19" t="n">
        <f aca="false">IF(A101&lt;='1. The Inputs'!$B$17,-(MIN(K101*E$10,E$12)-MIN(K100*E$10,E$12)),IF(A101&lt;='1. The Inputs'!$B$17+E$7,-(E$11*'1. The Inputs'!$B$18/12+'1. The Inputs'!$B$21),IF(A101&lt;='1. The Inputs'!$B$17+E$7+'1. The Inputs'!$B$15*12,('1. The Inputs'!$B$10*E$5*(1+E$9)^(CEILING((A101-'1. The Inputs'!$B$17-E$7)/12,1)-1)-E$11*'1. The Inputs'!$B$18)/12+IF(A101='1. The Inputs'!$B$17+E$7+'1. The Inputs'!$B$15*12,E$14*(1-'1. The Inputs'!$B$20)-E$11,0),0)))</f>
        <v>11462933.3833333</v>
      </c>
      <c r="F101" s="19" t="n">
        <f aca="false">IF(A101&lt;='1. The Inputs'!$B$17,-(MIN(K101*F$10,F$12)-MIN(K100*F$10,F$12)),IF(A101&lt;='1. The Inputs'!$B$17+F$7,-(F$11*'1. The Inputs'!$B$18/12+'1. The Inputs'!$B$21),IF(A101&lt;='1. The Inputs'!$B$17+F$7+'1. The Inputs'!$B$15*12,('1. The Inputs'!$B$10*F$5*(1+F$9)^(CEILING((A101-'1. The Inputs'!$B$17-F$7)/12,1)-1)-F$11*'1. The Inputs'!$B$18)/12+IF(A101='1. The Inputs'!$B$17+F$7+'1. The Inputs'!$B$15*12,F$14*(1-'1. The Inputs'!$B$20)-F$11,0),0)))</f>
        <v>11679666.6666667</v>
      </c>
      <c r="G101" s="19" t="n">
        <f aca="false">IF(A101&lt;='1. The Inputs'!$B$17,-(MIN(K101*G$10,G$12)-MIN(K100*G$10,G$12)),IF(A101&lt;='1. The Inputs'!$B$17+G$7,-(G$11*'1. The Inputs'!$B$18/12+'1. The Inputs'!$B$21),IF(A101&lt;='1. The Inputs'!$B$17+G$7+'1. The Inputs'!$B$15*12,('1. The Inputs'!$B$10*G$5*(1+G$9)^(CEILING((A101-'1. The Inputs'!$B$17-G$7)/12,1)-1)-G$11*'1. The Inputs'!$B$18)/12+IF(A101='1. The Inputs'!$B$17+G$7+'1. The Inputs'!$B$15*12,G$14*(1-'1. The Inputs'!$B$20)-G$11,0),0)))</f>
        <v>13616516.1791667</v>
      </c>
      <c r="H101" s="19" t="n">
        <f aca="false">IF(A101&lt;='1. The Inputs'!$B$17,-(MIN(K101*H$10,H$12)-MIN(K100*H$10,H$12)),IF(A101&lt;='1. The Inputs'!$B$17+H$7,-(H$11*'1. The Inputs'!$B$18/12+'1. The Inputs'!$B$21),IF(A101&lt;='1. The Inputs'!$B$17+H$7+'1. The Inputs'!$B$15*12,('1. The Inputs'!$B$10*H$5*(1+H$9)^(CEILING((A101-'1. The Inputs'!$B$17-H$7)/12,1)-1)-H$11*'1. The Inputs'!$B$18)/12+IF(A101='1. The Inputs'!$B$17+H$7+'1. The Inputs'!$B$15*12,H$14*(1-'1. The Inputs'!$B$20)-H$11,0),0)))</f>
        <v>13928366.1791667</v>
      </c>
      <c r="K101" s="20" t="n">
        <v>1</v>
      </c>
      <c r="L101" s="20" t="n">
        <f aca="false">K101-K100</f>
        <v>0</v>
      </c>
    </row>
    <row r="102" customFormat="false" ht="15" hidden="false" customHeight="false" outlineLevel="0" collapsed="false">
      <c r="A102" s="18" t="n">
        <v>84</v>
      </c>
      <c r="B102" s="19" t="n">
        <f aca="false">IF(A102&lt;='1. The Inputs'!$B$17,-(MIN(K102*B$10,B$12)-MIN(K101*B$10,B$12)),IF(A102&lt;='1. The Inputs'!$B$17+B$7,-(B$11*'1. The Inputs'!$B$18/12+'1. The Inputs'!$B$21),IF(A102&lt;='1. The Inputs'!$B$17+B$7+'1. The Inputs'!$B$15*12,('1. The Inputs'!$B$10*B$5*(1+B$9)^(CEILING((A102-'1. The Inputs'!$B$17-B$7)/12,1)-1)-B$11*'1. The Inputs'!$B$18)/12+IF(A102='1. The Inputs'!$B$17+B$7+'1. The Inputs'!$B$15*12,B$14*(1-'1. The Inputs'!$B$20)-B$11,0),0)))</f>
        <v>13928366.1791667</v>
      </c>
      <c r="C102" s="19" t="n">
        <f aca="false">IF(A102&lt;='1. The Inputs'!$B$17,-(MIN(K102*C$10,C$12)-MIN(K101*C$10,C$12)),IF(A102&lt;='1. The Inputs'!$B$17+C$7,-(C$11*'1. The Inputs'!$B$18/12+'1. The Inputs'!$B$21),IF(A102&lt;='1. The Inputs'!$B$17+C$7+'1. The Inputs'!$B$15*12,('1. The Inputs'!$B$10*C$5*(1+C$9)^(CEILING((A102-'1. The Inputs'!$B$17-C$7)/12,1)-1)-C$11*'1. The Inputs'!$B$18)/12+IF(A102='1. The Inputs'!$B$17+C$7+'1. The Inputs'!$B$15*12,C$14*(1-'1. The Inputs'!$B$20)-C$11,0),0)))</f>
        <v>12315136.8848333</v>
      </c>
      <c r="D102" s="19" t="n">
        <f aca="false">IF(A102&lt;='1. The Inputs'!$B$17,-(MIN(K102*D$10,D$12)-MIN(K101*D$10,D$12)),IF(A102&lt;='1. The Inputs'!$B$17+D$7,-(D$11*'1. The Inputs'!$B$18/12+'1. The Inputs'!$B$21),IF(A102&lt;='1. The Inputs'!$B$17+D$7+'1. The Inputs'!$B$15*12,('1. The Inputs'!$B$10*D$5*(1+D$9)^(CEILING((A102-'1. The Inputs'!$B$17-D$7)/12,1)-1)-D$11*'1. The Inputs'!$B$18)/12+IF(A102='1. The Inputs'!$B$17+D$7+'1. The Inputs'!$B$15*12,D$14*(1-'1. The Inputs'!$B$20)-D$11,0),0)))</f>
        <v>13341025.4166667</v>
      </c>
      <c r="E102" s="19" t="n">
        <f aca="false">IF(A102&lt;='1. The Inputs'!$B$17,-(MIN(K102*E$10,E$12)-MIN(K101*E$10,E$12)),IF(A102&lt;='1. The Inputs'!$B$17+E$7,-(E$11*'1. The Inputs'!$B$18/12+'1. The Inputs'!$B$21),IF(A102&lt;='1. The Inputs'!$B$17+E$7+'1. The Inputs'!$B$15*12,('1. The Inputs'!$B$10*E$5*(1+E$9)^(CEILING((A102-'1. The Inputs'!$B$17-E$7)/12,1)-1)-E$11*'1. The Inputs'!$B$18)/12+IF(A102='1. The Inputs'!$B$17+E$7+'1. The Inputs'!$B$15*12,E$14*(1-'1. The Inputs'!$B$20)-E$11,0),0)))</f>
        <v>11462933.3833333</v>
      </c>
      <c r="F102" s="19" t="n">
        <f aca="false">IF(A102&lt;='1. The Inputs'!$B$17,-(MIN(K102*F$10,F$12)-MIN(K101*F$10,F$12)),IF(A102&lt;='1. The Inputs'!$B$17+F$7,-(F$11*'1. The Inputs'!$B$18/12+'1. The Inputs'!$B$21),IF(A102&lt;='1. The Inputs'!$B$17+F$7+'1. The Inputs'!$B$15*12,('1. The Inputs'!$B$10*F$5*(1+F$9)^(CEILING((A102-'1. The Inputs'!$B$17-F$7)/12,1)-1)-F$11*'1. The Inputs'!$B$18)/12+IF(A102='1. The Inputs'!$B$17+F$7+'1. The Inputs'!$B$15*12,F$14*(1-'1. The Inputs'!$B$20)-F$11,0),0)))</f>
        <v>11679666.6666667</v>
      </c>
      <c r="G102" s="19" t="n">
        <f aca="false">IF(A102&lt;='1. The Inputs'!$B$17,-(MIN(K102*G$10,G$12)-MIN(K101*G$10,G$12)),IF(A102&lt;='1. The Inputs'!$B$17+G$7,-(G$11*'1. The Inputs'!$B$18/12+'1. The Inputs'!$B$21),IF(A102&lt;='1. The Inputs'!$B$17+G$7+'1. The Inputs'!$B$15*12,('1. The Inputs'!$B$10*G$5*(1+G$9)^(CEILING((A102-'1. The Inputs'!$B$17-G$7)/12,1)-1)-G$11*'1. The Inputs'!$B$18)/12+IF(A102='1. The Inputs'!$B$17+G$7+'1. The Inputs'!$B$15*12,G$14*(1-'1. The Inputs'!$B$20)-G$11,0),0)))</f>
        <v>13616516.1791667</v>
      </c>
      <c r="H102" s="19" t="n">
        <f aca="false">IF(A102&lt;='1. The Inputs'!$B$17,-(MIN(K102*H$10,H$12)-MIN(K101*H$10,H$12)),IF(A102&lt;='1. The Inputs'!$B$17+H$7,-(H$11*'1. The Inputs'!$B$18/12+'1. The Inputs'!$B$21),IF(A102&lt;='1. The Inputs'!$B$17+H$7+'1. The Inputs'!$B$15*12,('1. The Inputs'!$B$10*H$5*(1+H$9)^(CEILING((A102-'1. The Inputs'!$B$17-H$7)/12,1)-1)-H$11*'1. The Inputs'!$B$18)/12+IF(A102='1. The Inputs'!$B$17+H$7+'1. The Inputs'!$B$15*12,H$14*(1-'1. The Inputs'!$B$20)-H$11,0),0)))</f>
        <v>13928366.1791667</v>
      </c>
      <c r="K102" s="20" t="n">
        <v>1</v>
      </c>
      <c r="L102" s="20" t="n">
        <f aca="false">K102-K101</f>
        <v>0</v>
      </c>
    </row>
    <row r="103" customFormat="false" ht="15" hidden="false" customHeight="false" outlineLevel="0" collapsed="false">
      <c r="A103" s="18" t="n">
        <v>85</v>
      </c>
      <c r="B103" s="19" t="n">
        <f aca="false">IF(A103&lt;='1. The Inputs'!$B$17,-(MIN(K103*B$10,B$12)-MIN(K102*B$10,B$12)),IF(A103&lt;='1. The Inputs'!$B$17+B$7,-(B$11*'1. The Inputs'!$B$18/12+'1. The Inputs'!$B$21),IF(A103&lt;='1. The Inputs'!$B$17+B$7+'1. The Inputs'!$B$15*12,('1. The Inputs'!$B$10*B$5*(1+B$9)^(CEILING((A103-'1. The Inputs'!$B$17-B$7)/12,1)-1)-B$11*'1. The Inputs'!$B$18)/12+IF(A103='1. The Inputs'!$B$17+B$7+'1. The Inputs'!$B$15*12,B$14*(1-'1. The Inputs'!$B$20)-B$11,0),0)))</f>
        <v>13928366.1791667</v>
      </c>
      <c r="C103" s="19" t="n">
        <f aca="false">IF(A103&lt;='1. The Inputs'!$B$17,-(MIN(K103*C$10,C$12)-MIN(K102*C$10,C$12)),IF(A103&lt;='1. The Inputs'!$B$17+C$7,-(C$11*'1. The Inputs'!$B$18/12+'1. The Inputs'!$B$21),IF(A103&lt;='1. The Inputs'!$B$17+C$7+'1. The Inputs'!$B$15*12,('1. The Inputs'!$B$10*C$5*(1+C$9)^(CEILING((A103-'1. The Inputs'!$B$17-C$7)/12,1)-1)-C$11*'1. The Inputs'!$B$18)/12+IF(A103='1. The Inputs'!$B$17+C$7+'1. The Inputs'!$B$15*12,C$14*(1-'1. The Inputs'!$B$20)-C$11,0),0)))</f>
        <v>12315136.8848333</v>
      </c>
      <c r="D103" s="19" t="n">
        <f aca="false">IF(A103&lt;='1. The Inputs'!$B$17,-(MIN(K103*D$10,D$12)-MIN(K102*D$10,D$12)),IF(A103&lt;='1. The Inputs'!$B$17+D$7,-(D$11*'1. The Inputs'!$B$18/12+'1. The Inputs'!$B$21),IF(A103&lt;='1. The Inputs'!$B$17+D$7+'1. The Inputs'!$B$15*12,('1. The Inputs'!$B$10*D$5*(1+D$9)^(CEILING((A103-'1. The Inputs'!$B$17-D$7)/12,1)-1)-D$11*'1. The Inputs'!$B$18)/12+IF(A103='1. The Inputs'!$B$17+D$7+'1. The Inputs'!$B$15*12,D$14*(1-'1. The Inputs'!$B$20)-D$11,0),0)))</f>
        <v>13341025.4166667</v>
      </c>
      <c r="E103" s="19" t="n">
        <f aca="false">IF(A103&lt;='1. The Inputs'!$B$17,-(MIN(K103*E$10,E$12)-MIN(K102*E$10,E$12)),IF(A103&lt;='1. The Inputs'!$B$17+E$7,-(E$11*'1. The Inputs'!$B$18/12+'1. The Inputs'!$B$21),IF(A103&lt;='1. The Inputs'!$B$17+E$7+'1. The Inputs'!$B$15*12,('1. The Inputs'!$B$10*E$5*(1+E$9)^(CEILING((A103-'1. The Inputs'!$B$17-E$7)/12,1)-1)-E$11*'1. The Inputs'!$B$18)/12+IF(A103='1. The Inputs'!$B$17+E$7+'1. The Inputs'!$B$15*12,E$14*(1-'1. The Inputs'!$B$20)-E$11,0),0)))</f>
        <v>11462933.3833333</v>
      </c>
      <c r="F103" s="19" t="n">
        <f aca="false">IF(A103&lt;='1. The Inputs'!$B$17,-(MIN(K103*F$10,F$12)-MIN(K102*F$10,F$12)),IF(A103&lt;='1. The Inputs'!$B$17+F$7,-(F$11*'1. The Inputs'!$B$18/12+'1. The Inputs'!$B$21),IF(A103&lt;='1. The Inputs'!$B$17+F$7+'1. The Inputs'!$B$15*12,('1. The Inputs'!$B$10*F$5*(1+F$9)^(CEILING((A103-'1. The Inputs'!$B$17-F$7)/12,1)-1)-F$11*'1. The Inputs'!$B$18)/12+IF(A103='1. The Inputs'!$B$17+F$7+'1. The Inputs'!$B$15*12,F$14*(1-'1. The Inputs'!$B$20)-F$11,0),0)))</f>
        <v>11679666.6666667</v>
      </c>
      <c r="G103" s="19" t="n">
        <f aca="false">IF(A103&lt;='1. The Inputs'!$B$17,-(MIN(K103*G$10,G$12)-MIN(K102*G$10,G$12)),IF(A103&lt;='1. The Inputs'!$B$17+G$7,-(G$11*'1. The Inputs'!$B$18/12+'1. The Inputs'!$B$21),IF(A103&lt;='1. The Inputs'!$B$17+G$7+'1. The Inputs'!$B$15*12,('1. The Inputs'!$B$10*G$5*(1+G$9)^(CEILING((A103-'1. The Inputs'!$B$17-G$7)/12,1)-1)-G$11*'1. The Inputs'!$B$18)/12+IF(A103='1. The Inputs'!$B$17+G$7+'1. The Inputs'!$B$15*12,G$14*(1-'1. The Inputs'!$B$20)-G$11,0),0)))</f>
        <v>13616516.1791667</v>
      </c>
      <c r="H103" s="19" t="n">
        <f aca="false">IF(A103&lt;='1. The Inputs'!$B$17,-(MIN(K103*H$10,H$12)-MIN(K102*H$10,H$12)),IF(A103&lt;='1. The Inputs'!$B$17+H$7,-(H$11*'1. The Inputs'!$B$18/12+'1. The Inputs'!$B$21),IF(A103&lt;='1. The Inputs'!$B$17+H$7+'1. The Inputs'!$B$15*12,('1. The Inputs'!$B$10*H$5*(1+H$9)^(CEILING((A103-'1. The Inputs'!$B$17-H$7)/12,1)-1)-H$11*'1. The Inputs'!$B$18)/12+IF(A103='1. The Inputs'!$B$17+H$7+'1. The Inputs'!$B$15*12,H$14*(1-'1. The Inputs'!$B$20)-H$11,0),0)))</f>
        <v>13928366.1791667</v>
      </c>
      <c r="K103" s="20" t="n">
        <v>1</v>
      </c>
      <c r="L103" s="20" t="n">
        <f aca="false">K103-K102</f>
        <v>0</v>
      </c>
    </row>
    <row r="104" customFormat="false" ht="15" hidden="false" customHeight="false" outlineLevel="0" collapsed="false">
      <c r="A104" s="18" t="n">
        <v>86</v>
      </c>
      <c r="B104" s="19" t="n">
        <f aca="false">IF(A104&lt;='1. The Inputs'!$B$17,-(MIN(K104*B$10,B$12)-MIN(K103*B$10,B$12)),IF(A104&lt;='1. The Inputs'!$B$17+B$7,-(B$11*'1. The Inputs'!$B$18/12+'1. The Inputs'!$B$21),IF(A104&lt;='1. The Inputs'!$B$17+B$7+'1. The Inputs'!$B$15*12,('1. The Inputs'!$B$10*B$5*(1+B$9)^(CEILING((A104-'1. The Inputs'!$B$17-B$7)/12,1)-1)-B$11*'1. The Inputs'!$B$18)/12+IF(A104='1. The Inputs'!$B$17+B$7+'1. The Inputs'!$B$15*12,B$14*(1-'1. The Inputs'!$B$20)-B$11,0),0)))</f>
        <v>13928366.1791667</v>
      </c>
      <c r="C104" s="19" t="n">
        <f aca="false">IF(A104&lt;='1. The Inputs'!$B$17,-(MIN(K104*C$10,C$12)-MIN(K103*C$10,C$12)),IF(A104&lt;='1. The Inputs'!$B$17+C$7,-(C$11*'1. The Inputs'!$B$18/12+'1. The Inputs'!$B$21),IF(A104&lt;='1. The Inputs'!$B$17+C$7+'1. The Inputs'!$B$15*12,('1. The Inputs'!$B$10*C$5*(1+C$9)^(CEILING((A104-'1. The Inputs'!$B$17-C$7)/12,1)-1)-C$11*'1. The Inputs'!$B$18)/12+IF(A104='1. The Inputs'!$B$17+C$7+'1. The Inputs'!$B$15*12,C$14*(1-'1. The Inputs'!$B$20)-C$11,0),0)))</f>
        <v>12315136.8848333</v>
      </c>
      <c r="D104" s="19" t="n">
        <f aca="false">IF(A104&lt;='1. The Inputs'!$B$17,-(MIN(K104*D$10,D$12)-MIN(K103*D$10,D$12)),IF(A104&lt;='1. The Inputs'!$B$17+D$7,-(D$11*'1. The Inputs'!$B$18/12+'1. The Inputs'!$B$21),IF(A104&lt;='1. The Inputs'!$B$17+D$7+'1. The Inputs'!$B$15*12,('1. The Inputs'!$B$10*D$5*(1+D$9)^(CEILING((A104-'1. The Inputs'!$B$17-D$7)/12,1)-1)-D$11*'1. The Inputs'!$B$18)/12+IF(A104='1. The Inputs'!$B$17+D$7+'1. The Inputs'!$B$15*12,D$14*(1-'1. The Inputs'!$B$20)-D$11,0),0)))</f>
        <v>13341025.4166667</v>
      </c>
      <c r="E104" s="19" t="n">
        <f aca="false">IF(A104&lt;='1. The Inputs'!$B$17,-(MIN(K104*E$10,E$12)-MIN(K103*E$10,E$12)),IF(A104&lt;='1. The Inputs'!$B$17+E$7,-(E$11*'1. The Inputs'!$B$18/12+'1. The Inputs'!$B$21),IF(A104&lt;='1. The Inputs'!$B$17+E$7+'1. The Inputs'!$B$15*12,('1. The Inputs'!$B$10*E$5*(1+E$9)^(CEILING((A104-'1. The Inputs'!$B$17-E$7)/12,1)-1)-E$11*'1. The Inputs'!$B$18)/12+IF(A104='1. The Inputs'!$B$17+E$7+'1. The Inputs'!$B$15*12,E$14*(1-'1. The Inputs'!$B$20)-E$11,0),0)))</f>
        <v>11462933.3833333</v>
      </c>
      <c r="F104" s="19" t="n">
        <f aca="false">IF(A104&lt;='1. The Inputs'!$B$17,-(MIN(K104*F$10,F$12)-MIN(K103*F$10,F$12)),IF(A104&lt;='1. The Inputs'!$B$17+F$7,-(F$11*'1. The Inputs'!$B$18/12+'1. The Inputs'!$B$21),IF(A104&lt;='1. The Inputs'!$B$17+F$7+'1. The Inputs'!$B$15*12,('1. The Inputs'!$B$10*F$5*(1+F$9)^(CEILING((A104-'1. The Inputs'!$B$17-F$7)/12,1)-1)-F$11*'1. The Inputs'!$B$18)/12+IF(A104='1. The Inputs'!$B$17+F$7+'1. The Inputs'!$B$15*12,F$14*(1-'1. The Inputs'!$B$20)-F$11,0),0)))</f>
        <v>11679666.6666667</v>
      </c>
      <c r="G104" s="19" t="n">
        <f aca="false">IF(A104&lt;='1. The Inputs'!$B$17,-(MIN(K104*G$10,G$12)-MIN(K103*G$10,G$12)),IF(A104&lt;='1. The Inputs'!$B$17+G$7,-(G$11*'1. The Inputs'!$B$18/12+'1. The Inputs'!$B$21),IF(A104&lt;='1. The Inputs'!$B$17+G$7+'1. The Inputs'!$B$15*12,('1. The Inputs'!$B$10*G$5*(1+G$9)^(CEILING((A104-'1. The Inputs'!$B$17-G$7)/12,1)-1)-G$11*'1. The Inputs'!$B$18)/12+IF(A104='1. The Inputs'!$B$17+G$7+'1. The Inputs'!$B$15*12,G$14*(1-'1. The Inputs'!$B$20)-G$11,0),0)))</f>
        <v>13616516.1791667</v>
      </c>
      <c r="H104" s="19" t="n">
        <f aca="false">IF(A104&lt;='1. The Inputs'!$B$17,-(MIN(K104*H$10,H$12)-MIN(K103*H$10,H$12)),IF(A104&lt;='1. The Inputs'!$B$17+H$7,-(H$11*'1. The Inputs'!$B$18/12+'1. The Inputs'!$B$21),IF(A104&lt;='1. The Inputs'!$B$17+H$7+'1. The Inputs'!$B$15*12,('1. The Inputs'!$B$10*H$5*(1+H$9)^(CEILING((A104-'1. The Inputs'!$B$17-H$7)/12,1)-1)-H$11*'1. The Inputs'!$B$18)/12+IF(A104='1. The Inputs'!$B$17+H$7+'1. The Inputs'!$B$15*12,H$14*(1-'1. The Inputs'!$B$20)-H$11,0),0)))</f>
        <v>13928366.1791667</v>
      </c>
      <c r="K104" s="20" t="n">
        <v>1</v>
      </c>
      <c r="L104" s="20" t="n">
        <f aca="false">K104-K103</f>
        <v>0</v>
      </c>
    </row>
    <row r="105" customFormat="false" ht="15" hidden="false" customHeight="false" outlineLevel="0" collapsed="false">
      <c r="A105" s="18" t="n">
        <v>87</v>
      </c>
      <c r="B105" s="19" t="n">
        <f aca="false">IF(A105&lt;='1. The Inputs'!$B$17,-(MIN(K105*B$10,B$12)-MIN(K104*B$10,B$12)),IF(A105&lt;='1. The Inputs'!$B$17+B$7,-(B$11*'1. The Inputs'!$B$18/12+'1. The Inputs'!$B$21),IF(A105&lt;='1. The Inputs'!$B$17+B$7+'1. The Inputs'!$B$15*12,('1. The Inputs'!$B$10*B$5*(1+B$9)^(CEILING((A105-'1. The Inputs'!$B$17-B$7)/12,1)-1)-B$11*'1. The Inputs'!$B$18)/12+IF(A105='1. The Inputs'!$B$17+B$7+'1. The Inputs'!$B$15*12,B$14*(1-'1. The Inputs'!$B$20)-B$11,0),0)))</f>
        <v>13928366.1791667</v>
      </c>
      <c r="C105" s="19" t="n">
        <f aca="false">IF(A105&lt;='1. The Inputs'!$B$17,-(MIN(K105*C$10,C$12)-MIN(K104*C$10,C$12)),IF(A105&lt;='1. The Inputs'!$B$17+C$7,-(C$11*'1. The Inputs'!$B$18/12+'1. The Inputs'!$B$21),IF(A105&lt;='1. The Inputs'!$B$17+C$7+'1. The Inputs'!$B$15*12,('1. The Inputs'!$B$10*C$5*(1+C$9)^(CEILING((A105-'1. The Inputs'!$B$17-C$7)/12,1)-1)-C$11*'1. The Inputs'!$B$18)/12+IF(A105='1. The Inputs'!$B$17+C$7+'1. The Inputs'!$B$15*12,C$14*(1-'1. The Inputs'!$B$20)-C$11,0),0)))</f>
        <v>12315136.8848333</v>
      </c>
      <c r="D105" s="19" t="n">
        <f aca="false">IF(A105&lt;='1. The Inputs'!$B$17,-(MIN(K105*D$10,D$12)-MIN(K104*D$10,D$12)),IF(A105&lt;='1. The Inputs'!$B$17+D$7,-(D$11*'1. The Inputs'!$B$18/12+'1. The Inputs'!$B$21),IF(A105&lt;='1. The Inputs'!$B$17+D$7+'1. The Inputs'!$B$15*12,('1. The Inputs'!$B$10*D$5*(1+D$9)^(CEILING((A105-'1. The Inputs'!$B$17-D$7)/12,1)-1)-D$11*'1. The Inputs'!$B$18)/12+IF(A105='1. The Inputs'!$B$17+D$7+'1. The Inputs'!$B$15*12,D$14*(1-'1. The Inputs'!$B$20)-D$11,0),0)))</f>
        <v>13341025.4166667</v>
      </c>
      <c r="E105" s="19" t="n">
        <f aca="false">IF(A105&lt;='1. The Inputs'!$B$17,-(MIN(K105*E$10,E$12)-MIN(K104*E$10,E$12)),IF(A105&lt;='1. The Inputs'!$B$17+E$7,-(E$11*'1. The Inputs'!$B$18/12+'1. The Inputs'!$B$21),IF(A105&lt;='1. The Inputs'!$B$17+E$7+'1. The Inputs'!$B$15*12,('1. The Inputs'!$B$10*E$5*(1+E$9)^(CEILING((A105-'1. The Inputs'!$B$17-E$7)/12,1)-1)-E$11*'1. The Inputs'!$B$18)/12+IF(A105='1. The Inputs'!$B$17+E$7+'1. The Inputs'!$B$15*12,E$14*(1-'1. The Inputs'!$B$20)-E$11,0),0)))</f>
        <v>11462933.3833333</v>
      </c>
      <c r="F105" s="19" t="n">
        <f aca="false">IF(A105&lt;='1. The Inputs'!$B$17,-(MIN(K105*F$10,F$12)-MIN(K104*F$10,F$12)),IF(A105&lt;='1. The Inputs'!$B$17+F$7,-(F$11*'1. The Inputs'!$B$18/12+'1. The Inputs'!$B$21),IF(A105&lt;='1. The Inputs'!$B$17+F$7+'1. The Inputs'!$B$15*12,('1. The Inputs'!$B$10*F$5*(1+F$9)^(CEILING((A105-'1. The Inputs'!$B$17-F$7)/12,1)-1)-F$11*'1. The Inputs'!$B$18)/12+IF(A105='1. The Inputs'!$B$17+F$7+'1. The Inputs'!$B$15*12,F$14*(1-'1. The Inputs'!$B$20)-F$11,0),0)))</f>
        <v>11679666.6666667</v>
      </c>
      <c r="G105" s="19" t="n">
        <f aca="false">IF(A105&lt;='1. The Inputs'!$B$17,-(MIN(K105*G$10,G$12)-MIN(K104*G$10,G$12)),IF(A105&lt;='1. The Inputs'!$B$17+G$7,-(G$11*'1. The Inputs'!$B$18/12+'1. The Inputs'!$B$21),IF(A105&lt;='1. The Inputs'!$B$17+G$7+'1. The Inputs'!$B$15*12,('1. The Inputs'!$B$10*G$5*(1+G$9)^(CEILING((A105-'1. The Inputs'!$B$17-G$7)/12,1)-1)-G$11*'1. The Inputs'!$B$18)/12+IF(A105='1. The Inputs'!$B$17+G$7+'1. The Inputs'!$B$15*12,G$14*(1-'1. The Inputs'!$B$20)-G$11,0),0)))</f>
        <v>13616516.1791667</v>
      </c>
      <c r="H105" s="19" t="n">
        <f aca="false">IF(A105&lt;='1. The Inputs'!$B$17,-(MIN(K105*H$10,H$12)-MIN(K104*H$10,H$12)),IF(A105&lt;='1. The Inputs'!$B$17+H$7,-(H$11*'1. The Inputs'!$B$18/12+'1. The Inputs'!$B$21),IF(A105&lt;='1. The Inputs'!$B$17+H$7+'1. The Inputs'!$B$15*12,('1. The Inputs'!$B$10*H$5*(1+H$9)^(CEILING((A105-'1. The Inputs'!$B$17-H$7)/12,1)-1)-H$11*'1. The Inputs'!$B$18)/12+IF(A105='1. The Inputs'!$B$17+H$7+'1. The Inputs'!$B$15*12,H$14*(1-'1. The Inputs'!$B$20)-H$11,0),0)))</f>
        <v>13928366.1791667</v>
      </c>
      <c r="K105" s="20" t="n">
        <v>1</v>
      </c>
      <c r="L105" s="20" t="n">
        <f aca="false">K105-K104</f>
        <v>0</v>
      </c>
    </row>
    <row r="106" customFormat="false" ht="15" hidden="false" customHeight="false" outlineLevel="0" collapsed="false">
      <c r="A106" s="18" t="n">
        <v>88</v>
      </c>
      <c r="B106" s="19" t="n">
        <f aca="false">IF(A106&lt;='1. The Inputs'!$B$17,-(MIN(K106*B$10,B$12)-MIN(K105*B$10,B$12)),IF(A106&lt;='1. The Inputs'!$B$17+B$7,-(B$11*'1. The Inputs'!$B$18/12+'1. The Inputs'!$B$21),IF(A106&lt;='1. The Inputs'!$B$17+B$7+'1. The Inputs'!$B$15*12,('1. The Inputs'!$B$10*B$5*(1+B$9)^(CEILING((A106-'1. The Inputs'!$B$17-B$7)/12,1)-1)-B$11*'1. The Inputs'!$B$18)/12+IF(A106='1. The Inputs'!$B$17+B$7+'1. The Inputs'!$B$15*12,B$14*(1-'1. The Inputs'!$B$20)-B$11,0),0)))</f>
        <v>13928366.1791667</v>
      </c>
      <c r="C106" s="19" t="n">
        <f aca="false">IF(A106&lt;='1. The Inputs'!$B$17,-(MIN(K106*C$10,C$12)-MIN(K105*C$10,C$12)),IF(A106&lt;='1. The Inputs'!$B$17+C$7,-(C$11*'1. The Inputs'!$B$18/12+'1. The Inputs'!$B$21),IF(A106&lt;='1. The Inputs'!$B$17+C$7+'1. The Inputs'!$B$15*12,('1. The Inputs'!$B$10*C$5*(1+C$9)^(CEILING((A106-'1. The Inputs'!$B$17-C$7)/12,1)-1)-C$11*'1. The Inputs'!$B$18)/12+IF(A106='1. The Inputs'!$B$17+C$7+'1. The Inputs'!$B$15*12,C$14*(1-'1. The Inputs'!$B$20)-C$11,0),0)))</f>
        <v>12315136.8848333</v>
      </c>
      <c r="D106" s="19" t="n">
        <f aca="false">IF(A106&lt;='1. The Inputs'!$B$17,-(MIN(K106*D$10,D$12)-MIN(K105*D$10,D$12)),IF(A106&lt;='1. The Inputs'!$B$17+D$7,-(D$11*'1. The Inputs'!$B$18/12+'1. The Inputs'!$B$21),IF(A106&lt;='1. The Inputs'!$B$17+D$7+'1. The Inputs'!$B$15*12,('1. The Inputs'!$B$10*D$5*(1+D$9)^(CEILING((A106-'1. The Inputs'!$B$17-D$7)/12,1)-1)-D$11*'1. The Inputs'!$B$18)/12+IF(A106='1. The Inputs'!$B$17+D$7+'1. The Inputs'!$B$15*12,D$14*(1-'1. The Inputs'!$B$20)-D$11,0),0)))</f>
        <v>13341025.4166667</v>
      </c>
      <c r="E106" s="19" t="n">
        <f aca="false">IF(A106&lt;='1. The Inputs'!$B$17,-(MIN(K106*E$10,E$12)-MIN(K105*E$10,E$12)),IF(A106&lt;='1. The Inputs'!$B$17+E$7,-(E$11*'1. The Inputs'!$B$18/12+'1. The Inputs'!$B$21),IF(A106&lt;='1. The Inputs'!$B$17+E$7+'1. The Inputs'!$B$15*12,('1. The Inputs'!$B$10*E$5*(1+E$9)^(CEILING((A106-'1. The Inputs'!$B$17-E$7)/12,1)-1)-E$11*'1. The Inputs'!$B$18)/12+IF(A106='1. The Inputs'!$B$17+E$7+'1. The Inputs'!$B$15*12,E$14*(1-'1. The Inputs'!$B$20)-E$11,0),0)))</f>
        <v>11462933.3833333</v>
      </c>
      <c r="F106" s="19" t="n">
        <f aca="false">IF(A106&lt;='1. The Inputs'!$B$17,-(MIN(K106*F$10,F$12)-MIN(K105*F$10,F$12)),IF(A106&lt;='1. The Inputs'!$B$17+F$7,-(F$11*'1. The Inputs'!$B$18/12+'1. The Inputs'!$B$21),IF(A106&lt;='1. The Inputs'!$B$17+F$7+'1. The Inputs'!$B$15*12,('1. The Inputs'!$B$10*F$5*(1+F$9)^(CEILING((A106-'1. The Inputs'!$B$17-F$7)/12,1)-1)-F$11*'1. The Inputs'!$B$18)/12+IF(A106='1. The Inputs'!$B$17+F$7+'1. The Inputs'!$B$15*12,F$14*(1-'1. The Inputs'!$B$20)-F$11,0),0)))</f>
        <v>11679666.6666667</v>
      </c>
      <c r="G106" s="19" t="n">
        <f aca="false">IF(A106&lt;='1. The Inputs'!$B$17,-(MIN(K106*G$10,G$12)-MIN(K105*G$10,G$12)),IF(A106&lt;='1. The Inputs'!$B$17+G$7,-(G$11*'1. The Inputs'!$B$18/12+'1. The Inputs'!$B$21),IF(A106&lt;='1. The Inputs'!$B$17+G$7+'1. The Inputs'!$B$15*12,('1. The Inputs'!$B$10*G$5*(1+G$9)^(CEILING((A106-'1. The Inputs'!$B$17-G$7)/12,1)-1)-G$11*'1. The Inputs'!$B$18)/12+IF(A106='1. The Inputs'!$B$17+G$7+'1. The Inputs'!$B$15*12,G$14*(1-'1. The Inputs'!$B$20)-G$11,0),0)))</f>
        <v>13616516.1791667</v>
      </c>
      <c r="H106" s="19" t="n">
        <f aca="false">IF(A106&lt;='1. The Inputs'!$B$17,-(MIN(K106*H$10,H$12)-MIN(K105*H$10,H$12)),IF(A106&lt;='1. The Inputs'!$B$17+H$7,-(H$11*'1. The Inputs'!$B$18/12+'1. The Inputs'!$B$21),IF(A106&lt;='1. The Inputs'!$B$17+H$7+'1. The Inputs'!$B$15*12,('1. The Inputs'!$B$10*H$5*(1+H$9)^(CEILING((A106-'1. The Inputs'!$B$17-H$7)/12,1)-1)-H$11*'1. The Inputs'!$B$18)/12+IF(A106='1. The Inputs'!$B$17+H$7+'1. The Inputs'!$B$15*12,H$14*(1-'1. The Inputs'!$B$20)-H$11,0),0)))</f>
        <v>13928366.1791667</v>
      </c>
      <c r="K106" s="20" t="n">
        <v>1</v>
      </c>
      <c r="L106" s="20" t="n">
        <f aca="false">K106-K105</f>
        <v>0</v>
      </c>
    </row>
    <row r="107" customFormat="false" ht="15" hidden="false" customHeight="false" outlineLevel="0" collapsed="false">
      <c r="A107" s="18" t="n">
        <v>89</v>
      </c>
      <c r="B107" s="19" t="n">
        <f aca="false">IF(A107&lt;='1. The Inputs'!$B$17,-(MIN(K107*B$10,B$12)-MIN(K106*B$10,B$12)),IF(A107&lt;='1. The Inputs'!$B$17+B$7,-(B$11*'1. The Inputs'!$B$18/12+'1. The Inputs'!$B$21),IF(A107&lt;='1. The Inputs'!$B$17+B$7+'1. The Inputs'!$B$15*12,('1. The Inputs'!$B$10*B$5*(1+B$9)^(CEILING((A107-'1. The Inputs'!$B$17-B$7)/12,1)-1)-B$11*'1. The Inputs'!$B$18)/12+IF(A107='1. The Inputs'!$B$17+B$7+'1. The Inputs'!$B$15*12,B$14*(1-'1. The Inputs'!$B$20)-B$11,0),0)))</f>
        <v>13928366.1791667</v>
      </c>
      <c r="C107" s="19" t="n">
        <f aca="false">IF(A107&lt;='1. The Inputs'!$B$17,-(MIN(K107*C$10,C$12)-MIN(K106*C$10,C$12)),IF(A107&lt;='1. The Inputs'!$B$17+C$7,-(C$11*'1. The Inputs'!$B$18/12+'1. The Inputs'!$B$21),IF(A107&lt;='1. The Inputs'!$B$17+C$7+'1. The Inputs'!$B$15*12,('1. The Inputs'!$B$10*C$5*(1+C$9)^(CEILING((A107-'1. The Inputs'!$B$17-C$7)/12,1)-1)-C$11*'1. The Inputs'!$B$18)/12+IF(A107='1. The Inputs'!$B$17+C$7+'1. The Inputs'!$B$15*12,C$14*(1-'1. The Inputs'!$B$20)-C$11,0),0)))</f>
        <v>12315136.8848333</v>
      </c>
      <c r="D107" s="19" t="n">
        <f aca="false">IF(A107&lt;='1. The Inputs'!$B$17,-(MIN(K107*D$10,D$12)-MIN(K106*D$10,D$12)),IF(A107&lt;='1. The Inputs'!$B$17+D$7,-(D$11*'1. The Inputs'!$B$18/12+'1. The Inputs'!$B$21),IF(A107&lt;='1. The Inputs'!$B$17+D$7+'1. The Inputs'!$B$15*12,('1. The Inputs'!$B$10*D$5*(1+D$9)^(CEILING((A107-'1. The Inputs'!$B$17-D$7)/12,1)-1)-D$11*'1. The Inputs'!$B$18)/12+IF(A107='1. The Inputs'!$B$17+D$7+'1. The Inputs'!$B$15*12,D$14*(1-'1. The Inputs'!$B$20)-D$11,0),0)))</f>
        <v>13341025.4166667</v>
      </c>
      <c r="E107" s="19" t="n">
        <f aca="false">IF(A107&lt;='1. The Inputs'!$B$17,-(MIN(K107*E$10,E$12)-MIN(K106*E$10,E$12)),IF(A107&lt;='1. The Inputs'!$B$17+E$7,-(E$11*'1. The Inputs'!$B$18/12+'1. The Inputs'!$B$21),IF(A107&lt;='1. The Inputs'!$B$17+E$7+'1. The Inputs'!$B$15*12,('1. The Inputs'!$B$10*E$5*(1+E$9)^(CEILING((A107-'1. The Inputs'!$B$17-E$7)/12,1)-1)-E$11*'1. The Inputs'!$B$18)/12+IF(A107='1. The Inputs'!$B$17+E$7+'1. The Inputs'!$B$15*12,E$14*(1-'1. The Inputs'!$B$20)-E$11,0),0)))</f>
        <v>11462933.3833333</v>
      </c>
      <c r="F107" s="19" t="n">
        <f aca="false">IF(A107&lt;='1. The Inputs'!$B$17,-(MIN(K107*F$10,F$12)-MIN(K106*F$10,F$12)),IF(A107&lt;='1. The Inputs'!$B$17+F$7,-(F$11*'1. The Inputs'!$B$18/12+'1. The Inputs'!$B$21),IF(A107&lt;='1. The Inputs'!$B$17+F$7+'1. The Inputs'!$B$15*12,('1. The Inputs'!$B$10*F$5*(1+F$9)^(CEILING((A107-'1. The Inputs'!$B$17-F$7)/12,1)-1)-F$11*'1. The Inputs'!$B$18)/12+IF(A107='1. The Inputs'!$B$17+F$7+'1. The Inputs'!$B$15*12,F$14*(1-'1. The Inputs'!$B$20)-F$11,0),0)))</f>
        <v>11679666.6666667</v>
      </c>
      <c r="G107" s="19" t="n">
        <f aca="false">IF(A107&lt;='1. The Inputs'!$B$17,-(MIN(K107*G$10,G$12)-MIN(K106*G$10,G$12)),IF(A107&lt;='1. The Inputs'!$B$17+G$7,-(G$11*'1. The Inputs'!$B$18/12+'1. The Inputs'!$B$21),IF(A107&lt;='1. The Inputs'!$B$17+G$7+'1. The Inputs'!$B$15*12,('1. The Inputs'!$B$10*G$5*(1+G$9)^(CEILING((A107-'1. The Inputs'!$B$17-G$7)/12,1)-1)-G$11*'1. The Inputs'!$B$18)/12+IF(A107='1. The Inputs'!$B$17+G$7+'1. The Inputs'!$B$15*12,G$14*(1-'1. The Inputs'!$B$20)-G$11,0),0)))</f>
        <v>13616516.1791667</v>
      </c>
      <c r="H107" s="19" t="n">
        <f aca="false">IF(A107&lt;='1. The Inputs'!$B$17,-(MIN(K107*H$10,H$12)-MIN(K106*H$10,H$12)),IF(A107&lt;='1. The Inputs'!$B$17+H$7,-(H$11*'1. The Inputs'!$B$18/12+'1. The Inputs'!$B$21),IF(A107&lt;='1. The Inputs'!$B$17+H$7+'1. The Inputs'!$B$15*12,('1. The Inputs'!$B$10*H$5*(1+H$9)^(CEILING((A107-'1. The Inputs'!$B$17-H$7)/12,1)-1)-H$11*'1. The Inputs'!$B$18)/12+IF(A107='1. The Inputs'!$B$17+H$7+'1. The Inputs'!$B$15*12,H$14*(1-'1. The Inputs'!$B$20)-H$11,0),0)))</f>
        <v>13928366.1791667</v>
      </c>
      <c r="K107" s="20" t="n">
        <v>1</v>
      </c>
      <c r="L107" s="20" t="n">
        <f aca="false">K107-K106</f>
        <v>0</v>
      </c>
    </row>
    <row r="108" customFormat="false" ht="15" hidden="false" customHeight="false" outlineLevel="0" collapsed="false">
      <c r="A108" s="18" t="n">
        <v>90</v>
      </c>
      <c r="B108" s="19" t="n">
        <f aca="false">IF(A108&lt;='1. The Inputs'!$B$17,-(MIN(K108*B$10,B$12)-MIN(K107*B$10,B$12)),IF(A108&lt;='1. The Inputs'!$B$17+B$7,-(B$11*'1. The Inputs'!$B$18/12+'1. The Inputs'!$B$21),IF(A108&lt;='1. The Inputs'!$B$17+B$7+'1. The Inputs'!$B$15*12,('1. The Inputs'!$B$10*B$5*(1+B$9)^(CEILING((A108-'1. The Inputs'!$B$17-B$7)/12,1)-1)-B$11*'1. The Inputs'!$B$18)/12+IF(A108='1. The Inputs'!$B$17+B$7+'1. The Inputs'!$B$15*12,B$14*(1-'1. The Inputs'!$B$20)-B$11,0),0)))</f>
        <v>13928366.1791667</v>
      </c>
      <c r="C108" s="19" t="n">
        <f aca="false">IF(A108&lt;='1. The Inputs'!$B$17,-(MIN(K108*C$10,C$12)-MIN(K107*C$10,C$12)),IF(A108&lt;='1. The Inputs'!$B$17+C$7,-(C$11*'1. The Inputs'!$B$18/12+'1. The Inputs'!$B$21),IF(A108&lt;='1. The Inputs'!$B$17+C$7+'1. The Inputs'!$B$15*12,('1. The Inputs'!$B$10*C$5*(1+C$9)^(CEILING((A108-'1. The Inputs'!$B$17-C$7)/12,1)-1)-C$11*'1. The Inputs'!$B$18)/12+IF(A108='1. The Inputs'!$B$17+C$7+'1. The Inputs'!$B$15*12,C$14*(1-'1. The Inputs'!$B$20)-C$11,0),0)))</f>
        <v>12315136.8848333</v>
      </c>
      <c r="D108" s="19" t="n">
        <f aca="false">IF(A108&lt;='1. The Inputs'!$B$17,-(MIN(K108*D$10,D$12)-MIN(K107*D$10,D$12)),IF(A108&lt;='1. The Inputs'!$B$17+D$7,-(D$11*'1. The Inputs'!$B$18/12+'1. The Inputs'!$B$21),IF(A108&lt;='1. The Inputs'!$B$17+D$7+'1. The Inputs'!$B$15*12,('1. The Inputs'!$B$10*D$5*(1+D$9)^(CEILING((A108-'1. The Inputs'!$B$17-D$7)/12,1)-1)-D$11*'1. The Inputs'!$B$18)/12+IF(A108='1. The Inputs'!$B$17+D$7+'1. The Inputs'!$B$15*12,D$14*(1-'1. The Inputs'!$B$20)-D$11,0),0)))</f>
        <v>13341025.4166667</v>
      </c>
      <c r="E108" s="19" t="n">
        <f aca="false">IF(A108&lt;='1. The Inputs'!$B$17,-(MIN(K108*E$10,E$12)-MIN(K107*E$10,E$12)),IF(A108&lt;='1. The Inputs'!$B$17+E$7,-(E$11*'1. The Inputs'!$B$18/12+'1. The Inputs'!$B$21),IF(A108&lt;='1. The Inputs'!$B$17+E$7+'1. The Inputs'!$B$15*12,('1. The Inputs'!$B$10*E$5*(1+E$9)^(CEILING((A108-'1. The Inputs'!$B$17-E$7)/12,1)-1)-E$11*'1. The Inputs'!$B$18)/12+IF(A108='1. The Inputs'!$B$17+E$7+'1. The Inputs'!$B$15*12,E$14*(1-'1. The Inputs'!$B$20)-E$11,0),0)))</f>
        <v>11462933.3833333</v>
      </c>
      <c r="F108" s="19" t="n">
        <f aca="false">IF(A108&lt;='1. The Inputs'!$B$17,-(MIN(K108*F$10,F$12)-MIN(K107*F$10,F$12)),IF(A108&lt;='1. The Inputs'!$B$17+F$7,-(F$11*'1. The Inputs'!$B$18/12+'1. The Inputs'!$B$21),IF(A108&lt;='1. The Inputs'!$B$17+F$7+'1. The Inputs'!$B$15*12,('1. The Inputs'!$B$10*F$5*(1+F$9)^(CEILING((A108-'1. The Inputs'!$B$17-F$7)/12,1)-1)-F$11*'1. The Inputs'!$B$18)/12+IF(A108='1. The Inputs'!$B$17+F$7+'1. The Inputs'!$B$15*12,F$14*(1-'1. The Inputs'!$B$20)-F$11,0),0)))</f>
        <v>11679666.6666667</v>
      </c>
      <c r="G108" s="19" t="n">
        <f aca="false">IF(A108&lt;='1. The Inputs'!$B$17,-(MIN(K108*G$10,G$12)-MIN(K107*G$10,G$12)),IF(A108&lt;='1. The Inputs'!$B$17+G$7,-(G$11*'1. The Inputs'!$B$18/12+'1. The Inputs'!$B$21),IF(A108&lt;='1. The Inputs'!$B$17+G$7+'1. The Inputs'!$B$15*12,('1. The Inputs'!$B$10*G$5*(1+G$9)^(CEILING((A108-'1. The Inputs'!$B$17-G$7)/12,1)-1)-G$11*'1. The Inputs'!$B$18)/12+IF(A108='1. The Inputs'!$B$17+G$7+'1. The Inputs'!$B$15*12,G$14*(1-'1. The Inputs'!$B$20)-G$11,0),0)))</f>
        <v>13616516.1791667</v>
      </c>
      <c r="H108" s="19" t="n">
        <f aca="false">IF(A108&lt;='1. The Inputs'!$B$17,-(MIN(K108*H$10,H$12)-MIN(K107*H$10,H$12)),IF(A108&lt;='1. The Inputs'!$B$17+H$7,-(H$11*'1. The Inputs'!$B$18/12+'1. The Inputs'!$B$21),IF(A108&lt;='1. The Inputs'!$B$17+H$7+'1. The Inputs'!$B$15*12,('1. The Inputs'!$B$10*H$5*(1+H$9)^(CEILING((A108-'1. The Inputs'!$B$17-H$7)/12,1)-1)-H$11*'1. The Inputs'!$B$18)/12+IF(A108='1. The Inputs'!$B$17+H$7+'1. The Inputs'!$B$15*12,H$14*(1-'1. The Inputs'!$B$20)-H$11,0),0)))</f>
        <v>13928366.1791667</v>
      </c>
      <c r="K108" s="20" t="n">
        <v>1</v>
      </c>
      <c r="L108" s="20" t="n">
        <f aca="false">K108-K107</f>
        <v>0</v>
      </c>
    </row>
    <row r="109" customFormat="false" ht="15" hidden="false" customHeight="false" outlineLevel="0" collapsed="false">
      <c r="A109" s="18" t="n">
        <v>91</v>
      </c>
      <c r="B109" s="19" t="n">
        <f aca="false">IF(A109&lt;='1. The Inputs'!$B$17,-(MIN(K109*B$10,B$12)-MIN(K108*B$10,B$12)),IF(A109&lt;='1. The Inputs'!$B$17+B$7,-(B$11*'1. The Inputs'!$B$18/12+'1. The Inputs'!$B$21),IF(A109&lt;='1. The Inputs'!$B$17+B$7+'1. The Inputs'!$B$15*12,('1. The Inputs'!$B$10*B$5*(1+B$9)^(CEILING((A109-'1. The Inputs'!$B$17-B$7)/12,1)-1)-B$11*'1. The Inputs'!$B$18)/12+IF(A109='1. The Inputs'!$B$17+B$7+'1. The Inputs'!$B$15*12,B$14*(1-'1. The Inputs'!$B$20)-B$11,0),0)))</f>
        <v>14533327.1645417</v>
      </c>
      <c r="C109" s="19" t="n">
        <f aca="false">IF(A109&lt;='1. The Inputs'!$B$17,-(MIN(K109*C$10,C$12)-MIN(K108*C$10,C$12)),IF(A109&lt;='1. The Inputs'!$B$17+C$7,-(C$11*'1. The Inputs'!$B$18/12+'1. The Inputs'!$B$21),IF(A109&lt;='1. The Inputs'!$B$17+C$7+'1. The Inputs'!$B$15*12,('1. The Inputs'!$B$10*C$5*(1+C$9)^(CEILING((A109-'1. The Inputs'!$B$17-C$7)/12,1)-1)-C$11*'1. The Inputs'!$B$18)/12+IF(A109='1. The Inputs'!$B$17+C$7+'1. The Inputs'!$B$15*12,C$14*(1-'1. The Inputs'!$B$20)-C$11,0),0)))</f>
        <v>12871700.9913783</v>
      </c>
      <c r="D109" s="19" t="n">
        <f aca="false">IF(A109&lt;='1. The Inputs'!$B$17,-(MIN(K109*D$10,D$12)-MIN(K108*D$10,D$12)),IF(A109&lt;='1. The Inputs'!$B$17+D$7,-(D$11*'1. The Inputs'!$B$18/12+'1. The Inputs'!$B$21),IF(A109&lt;='1. The Inputs'!$B$17+D$7+'1. The Inputs'!$B$15*12,('1. The Inputs'!$B$10*D$5*(1+D$9)^(CEILING((A109-'1. The Inputs'!$B$17-D$7)/12,1)-1)-D$11*'1. The Inputs'!$B$18)/12+IF(A109='1. The Inputs'!$B$17+D$7+'1. The Inputs'!$B$15*12,D$14*(1-'1. The Inputs'!$B$20)-D$11,0),0)))</f>
        <v>13928366.1791667</v>
      </c>
      <c r="E109" s="19" t="n">
        <f aca="false">IF(A109&lt;='1. The Inputs'!$B$17,-(MIN(K109*E$10,E$12)-MIN(K108*E$10,E$12)),IF(A109&lt;='1. The Inputs'!$B$17+E$7,-(E$11*'1. The Inputs'!$B$18/12+'1. The Inputs'!$B$21),IF(A109&lt;='1. The Inputs'!$B$17+E$7+'1. The Inputs'!$B$15*12,('1. The Inputs'!$B$10*E$5*(1+E$9)^(CEILING((A109-'1. The Inputs'!$B$17-E$7)/12,1)-1)-E$11*'1. The Inputs'!$B$18)/12+IF(A109='1. The Inputs'!$B$17+E$7+'1. The Inputs'!$B$15*12,E$14*(1-'1. The Inputs'!$B$20)-E$11,0),0)))</f>
        <v>12003286.8848333</v>
      </c>
      <c r="F109" s="19" t="n">
        <f aca="false">IF(A109&lt;='1. The Inputs'!$B$17,-(MIN(K109*F$10,F$12)-MIN(K108*F$10,F$12)),IF(A109&lt;='1. The Inputs'!$B$17+F$7,-(F$11*'1. The Inputs'!$B$18/12+'1. The Inputs'!$B$21),IF(A109&lt;='1. The Inputs'!$B$17+F$7+'1. The Inputs'!$B$15*12,('1. The Inputs'!$B$10*F$5*(1+F$9)^(CEILING((A109-'1. The Inputs'!$B$17-F$7)/12,1)-1)-F$11*'1. The Inputs'!$B$18)/12+IF(A109='1. The Inputs'!$B$17+F$7+'1. The Inputs'!$B$15*12,F$14*(1-'1. The Inputs'!$B$20)-F$11,0),0)))</f>
        <v>11679666.6666667</v>
      </c>
      <c r="G109" s="19" t="n">
        <f aca="false">IF(A109&lt;='1. The Inputs'!$B$17,-(MIN(K109*G$10,G$12)-MIN(K108*G$10,G$12)),IF(A109&lt;='1. The Inputs'!$B$17+G$7,-(G$11*'1. The Inputs'!$B$18/12+'1. The Inputs'!$B$21),IF(A109&lt;='1. The Inputs'!$B$17+G$7+'1. The Inputs'!$B$15*12,('1. The Inputs'!$B$10*G$5*(1+G$9)^(CEILING((A109-'1. The Inputs'!$B$17-G$7)/12,1)-1)-G$11*'1. The Inputs'!$B$18)/12+IF(A109='1. The Inputs'!$B$17+G$7+'1. The Inputs'!$B$15*12,G$14*(1-'1. The Inputs'!$B$20)-G$11,0),0)))</f>
        <v>14221477.1645417</v>
      </c>
      <c r="H109" s="19" t="n">
        <f aca="false">IF(A109&lt;='1. The Inputs'!$B$17,-(MIN(K109*H$10,H$12)-MIN(K108*H$10,H$12)),IF(A109&lt;='1. The Inputs'!$B$17+H$7,-(H$11*'1. The Inputs'!$B$18/12+'1. The Inputs'!$B$21),IF(A109&lt;='1. The Inputs'!$B$17+H$7+'1. The Inputs'!$B$15*12,('1. The Inputs'!$B$10*H$5*(1+H$9)^(CEILING((A109-'1. The Inputs'!$B$17-H$7)/12,1)-1)-H$11*'1. The Inputs'!$B$18)/12+IF(A109='1. The Inputs'!$B$17+H$7+'1. The Inputs'!$B$15*12,H$14*(1-'1. The Inputs'!$B$20)-H$11,0),0)))</f>
        <v>14533327.1645417</v>
      </c>
      <c r="K109" s="20" t="n">
        <v>1</v>
      </c>
      <c r="L109" s="20" t="n">
        <f aca="false">K109-K108</f>
        <v>0</v>
      </c>
    </row>
    <row r="110" customFormat="false" ht="15" hidden="false" customHeight="false" outlineLevel="0" collapsed="false">
      <c r="A110" s="18" t="n">
        <v>92</v>
      </c>
      <c r="B110" s="19" t="n">
        <f aca="false">IF(A110&lt;='1. The Inputs'!$B$17,-(MIN(K110*B$10,B$12)-MIN(K109*B$10,B$12)),IF(A110&lt;='1. The Inputs'!$B$17+B$7,-(B$11*'1. The Inputs'!$B$18/12+'1. The Inputs'!$B$21),IF(A110&lt;='1. The Inputs'!$B$17+B$7+'1. The Inputs'!$B$15*12,('1. The Inputs'!$B$10*B$5*(1+B$9)^(CEILING((A110-'1. The Inputs'!$B$17-B$7)/12,1)-1)-B$11*'1. The Inputs'!$B$18)/12+IF(A110='1. The Inputs'!$B$17+B$7+'1. The Inputs'!$B$15*12,B$14*(1-'1. The Inputs'!$B$20)-B$11,0),0)))</f>
        <v>14533327.1645417</v>
      </c>
      <c r="C110" s="19" t="n">
        <f aca="false">IF(A110&lt;='1. The Inputs'!$B$17,-(MIN(K110*C$10,C$12)-MIN(K109*C$10,C$12)),IF(A110&lt;='1. The Inputs'!$B$17+C$7,-(C$11*'1. The Inputs'!$B$18/12+'1. The Inputs'!$B$21),IF(A110&lt;='1. The Inputs'!$B$17+C$7+'1. The Inputs'!$B$15*12,('1. The Inputs'!$B$10*C$5*(1+C$9)^(CEILING((A110-'1. The Inputs'!$B$17-C$7)/12,1)-1)-C$11*'1. The Inputs'!$B$18)/12+IF(A110='1. The Inputs'!$B$17+C$7+'1. The Inputs'!$B$15*12,C$14*(1-'1. The Inputs'!$B$20)-C$11,0),0)))</f>
        <v>12871700.9913783</v>
      </c>
      <c r="D110" s="19" t="n">
        <f aca="false">IF(A110&lt;='1. The Inputs'!$B$17,-(MIN(K110*D$10,D$12)-MIN(K109*D$10,D$12)),IF(A110&lt;='1. The Inputs'!$B$17+D$7,-(D$11*'1. The Inputs'!$B$18/12+'1. The Inputs'!$B$21),IF(A110&lt;='1. The Inputs'!$B$17+D$7+'1. The Inputs'!$B$15*12,('1. The Inputs'!$B$10*D$5*(1+D$9)^(CEILING((A110-'1. The Inputs'!$B$17-D$7)/12,1)-1)-D$11*'1. The Inputs'!$B$18)/12+IF(A110='1. The Inputs'!$B$17+D$7+'1. The Inputs'!$B$15*12,D$14*(1-'1. The Inputs'!$B$20)-D$11,0),0)))</f>
        <v>13928366.1791667</v>
      </c>
      <c r="E110" s="19" t="n">
        <f aca="false">IF(A110&lt;='1. The Inputs'!$B$17,-(MIN(K110*E$10,E$12)-MIN(K109*E$10,E$12)),IF(A110&lt;='1. The Inputs'!$B$17+E$7,-(E$11*'1. The Inputs'!$B$18/12+'1. The Inputs'!$B$21),IF(A110&lt;='1. The Inputs'!$B$17+E$7+'1. The Inputs'!$B$15*12,('1. The Inputs'!$B$10*E$5*(1+E$9)^(CEILING((A110-'1. The Inputs'!$B$17-E$7)/12,1)-1)-E$11*'1. The Inputs'!$B$18)/12+IF(A110='1. The Inputs'!$B$17+E$7+'1. The Inputs'!$B$15*12,E$14*(1-'1. The Inputs'!$B$20)-E$11,0),0)))</f>
        <v>12003286.8848333</v>
      </c>
      <c r="F110" s="19" t="n">
        <f aca="false">IF(A110&lt;='1. The Inputs'!$B$17,-(MIN(K110*F$10,F$12)-MIN(K109*F$10,F$12)),IF(A110&lt;='1. The Inputs'!$B$17+F$7,-(F$11*'1. The Inputs'!$B$18/12+'1. The Inputs'!$B$21),IF(A110&lt;='1. The Inputs'!$B$17+F$7+'1. The Inputs'!$B$15*12,('1. The Inputs'!$B$10*F$5*(1+F$9)^(CEILING((A110-'1. The Inputs'!$B$17-F$7)/12,1)-1)-F$11*'1. The Inputs'!$B$18)/12+IF(A110='1. The Inputs'!$B$17+F$7+'1. The Inputs'!$B$15*12,F$14*(1-'1. The Inputs'!$B$20)-F$11,0),0)))</f>
        <v>11679666.6666667</v>
      </c>
      <c r="G110" s="19" t="n">
        <f aca="false">IF(A110&lt;='1. The Inputs'!$B$17,-(MIN(K110*G$10,G$12)-MIN(K109*G$10,G$12)),IF(A110&lt;='1. The Inputs'!$B$17+G$7,-(G$11*'1. The Inputs'!$B$18/12+'1. The Inputs'!$B$21),IF(A110&lt;='1. The Inputs'!$B$17+G$7+'1. The Inputs'!$B$15*12,('1. The Inputs'!$B$10*G$5*(1+G$9)^(CEILING((A110-'1. The Inputs'!$B$17-G$7)/12,1)-1)-G$11*'1. The Inputs'!$B$18)/12+IF(A110='1. The Inputs'!$B$17+G$7+'1. The Inputs'!$B$15*12,G$14*(1-'1. The Inputs'!$B$20)-G$11,0),0)))</f>
        <v>14221477.1645417</v>
      </c>
      <c r="H110" s="19" t="n">
        <f aca="false">IF(A110&lt;='1. The Inputs'!$B$17,-(MIN(K110*H$10,H$12)-MIN(K109*H$10,H$12)),IF(A110&lt;='1. The Inputs'!$B$17+H$7,-(H$11*'1. The Inputs'!$B$18/12+'1. The Inputs'!$B$21),IF(A110&lt;='1. The Inputs'!$B$17+H$7+'1. The Inputs'!$B$15*12,('1. The Inputs'!$B$10*H$5*(1+H$9)^(CEILING((A110-'1. The Inputs'!$B$17-H$7)/12,1)-1)-H$11*'1. The Inputs'!$B$18)/12+IF(A110='1. The Inputs'!$B$17+H$7+'1. The Inputs'!$B$15*12,H$14*(1-'1. The Inputs'!$B$20)-H$11,0),0)))</f>
        <v>14533327.1645417</v>
      </c>
      <c r="K110" s="20" t="n">
        <v>1</v>
      </c>
      <c r="L110" s="20" t="n">
        <f aca="false">K110-K109</f>
        <v>0</v>
      </c>
    </row>
    <row r="111" customFormat="false" ht="15" hidden="false" customHeight="false" outlineLevel="0" collapsed="false">
      <c r="A111" s="18" t="n">
        <v>93</v>
      </c>
      <c r="B111" s="19" t="n">
        <f aca="false">IF(A111&lt;='1. The Inputs'!$B$17,-(MIN(K111*B$10,B$12)-MIN(K110*B$10,B$12)),IF(A111&lt;='1. The Inputs'!$B$17+B$7,-(B$11*'1. The Inputs'!$B$18/12+'1. The Inputs'!$B$21),IF(A111&lt;='1. The Inputs'!$B$17+B$7+'1. The Inputs'!$B$15*12,('1. The Inputs'!$B$10*B$5*(1+B$9)^(CEILING((A111-'1. The Inputs'!$B$17-B$7)/12,1)-1)-B$11*'1. The Inputs'!$B$18)/12+IF(A111='1. The Inputs'!$B$17+B$7+'1. The Inputs'!$B$15*12,B$14*(1-'1. The Inputs'!$B$20)-B$11,0),0)))</f>
        <v>14533327.1645417</v>
      </c>
      <c r="C111" s="19" t="n">
        <f aca="false">IF(A111&lt;='1. The Inputs'!$B$17,-(MIN(K111*C$10,C$12)-MIN(K110*C$10,C$12)),IF(A111&lt;='1. The Inputs'!$B$17+C$7,-(C$11*'1. The Inputs'!$B$18/12+'1. The Inputs'!$B$21),IF(A111&lt;='1. The Inputs'!$B$17+C$7+'1. The Inputs'!$B$15*12,('1. The Inputs'!$B$10*C$5*(1+C$9)^(CEILING((A111-'1. The Inputs'!$B$17-C$7)/12,1)-1)-C$11*'1. The Inputs'!$B$18)/12+IF(A111='1. The Inputs'!$B$17+C$7+'1. The Inputs'!$B$15*12,C$14*(1-'1. The Inputs'!$B$20)-C$11,0),0)))</f>
        <v>12871700.9913783</v>
      </c>
      <c r="D111" s="19" t="n">
        <f aca="false">IF(A111&lt;='1. The Inputs'!$B$17,-(MIN(K111*D$10,D$12)-MIN(K110*D$10,D$12)),IF(A111&lt;='1. The Inputs'!$B$17+D$7,-(D$11*'1. The Inputs'!$B$18/12+'1. The Inputs'!$B$21),IF(A111&lt;='1. The Inputs'!$B$17+D$7+'1. The Inputs'!$B$15*12,('1. The Inputs'!$B$10*D$5*(1+D$9)^(CEILING((A111-'1. The Inputs'!$B$17-D$7)/12,1)-1)-D$11*'1. The Inputs'!$B$18)/12+IF(A111='1. The Inputs'!$B$17+D$7+'1. The Inputs'!$B$15*12,D$14*(1-'1. The Inputs'!$B$20)-D$11,0),0)))</f>
        <v>13928366.1791667</v>
      </c>
      <c r="E111" s="19" t="n">
        <f aca="false">IF(A111&lt;='1. The Inputs'!$B$17,-(MIN(K111*E$10,E$12)-MIN(K110*E$10,E$12)),IF(A111&lt;='1. The Inputs'!$B$17+E$7,-(E$11*'1. The Inputs'!$B$18/12+'1. The Inputs'!$B$21),IF(A111&lt;='1. The Inputs'!$B$17+E$7+'1. The Inputs'!$B$15*12,('1. The Inputs'!$B$10*E$5*(1+E$9)^(CEILING((A111-'1. The Inputs'!$B$17-E$7)/12,1)-1)-E$11*'1. The Inputs'!$B$18)/12+IF(A111='1. The Inputs'!$B$17+E$7+'1. The Inputs'!$B$15*12,E$14*(1-'1. The Inputs'!$B$20)-E$11,0),0)))</f>
        <v>12003286.8848333</v>
      </c>
      <c r="F111" s="19" t="n">
        <f aca="false">IF(A111&lt;='1. The Inputs'!$B$17,-(MIN(K111*F$10,F$12)-MIN(K110*F$10,F$12)),IF(A111&lt;='1. The Inputs'!$B$17+F$7,-(F$11*'1. The Inputs'!$B$18/12+'1. The Inputs'!$B$21),IF(A111&lt;='1. The Inputs'!$B$17+F$7+'1. The Inputs'!$B$15*12,('1. The Inputs'!$B$10*F$5*(1+F$9)^(CEILING((A111-'1. The Inputs'!$B$17-F$7)/12,1)-1)-F$11*'1. The Inputs'!$B$18)/12+IF(A111='1. The Inputs'!$B$17+F$7+'1. The Inputs'!$B$15*12,F$14*(1-'1. The Inputs'!$B$20)-F$11,0),0)))</f>
        <v>11679666.6666667</v>
      </c>
      <c r="G111" s="19" t="n">
        <f aca="false">IF(A111&lt;='1. The Inputs'!$B$17,-(MIN(K111*G$10,G$12)-MIN(K110*G$10,G$12)),IF(A111&lt;='1. The Inputs'!$B$17+G$7,-(G$11*'1. The Inputs'!$B$18/12+'1. The Inputs'!$B$21),IF(A111&lt;='1. The Inputs'!$B$17+G$7+'1. The Inputs'!$B$15*12,('1. The Inputs'!$B$10*G$5*(1+G$9)^(CEILING((A111-'1. The Inputs'!$B$17-G$7)/12,1)-1)-G$11*'1. The Inputs'!$B$18)/12+IF(A111='1. The Inputs'!$B$17+G$7+'1. The Inputs'!$B$15*12,G$14*(1-'1. The Inputs'!$B$20)-G$11,0),0)))</f>
        <v>14221477.1645417</v>
      </c>
      <c r="H111" s="19" t="n">
        <f aca="false">IF(A111&lt;='1. The Inputs'!$B$17,-(MIN(K111*H$10,H$12)-MIN(K110*H$10,H$12)),IF(A111&lt;='1. The Inputs'!$B$17+H$7,-(H$11*'1. The Inputs'!$B$18/12+'1. The Inputs'!$B$21),IF(A111&lt;='1. The Inputs'!$B$17+H$7+'1. The Inputs'!$B$15*12,('1. The Inputs'!$B$10*H$5*(1+H$9)^(CEILING((A111-'1. The Inputs'!$B$17-H$7)/12,1)-1)-H$11*'1. The Inputs'!$B$18)/12+IF(A111='1. The Inputs'!$B$17+H$7+'1. The Inputs'!$B$15*12,H$14*(1-'1. The Inputs'!$B$20)-H$11,0),0)))</f>
        <v>14533327.1645417</v>
      </c>
      <c r="K111" s="20" t="n">
        <v>1</v>
      </c>
      <c r="L111" s="20" t="n">
        <f aca="false">K111-K110</f>
        <v>0</v>
      </c>
    </row>
    <row r="112" customFormat="false" ht="15" hidden="false" customHeight="false" outlineLevel="0" collapsed="false">
      <c r="A112" s="18" t="n">
        <v>94</v>
      </c>
      <c r="B112" s="19" t="n">
        <f aca="false">IF(A112&lt;='1. The Inputs'!$B$17,-(MIN(K112*B$10,B$12)-MIN(K111*B$10,B$12)),IF(A112&lt;='1. The Inputs'!$B$17+B$7,-(B$11*'1. The Inputs'!$B$18/12+'1. The Inputs'!$B$21),IF(A112&lt;='1. The Inputs'!$B$17+B$7+'1. The Inputs'!$B$15*12,('1. The Inputs'!$B$10*B$5*(1+B$9)^(CEILING((A112-'1. The Inputs'!$B$17-B$7)/12,1)-1)-B$11*'1. The Inputs'!$B$18)/12+IF(A112='1. The Inputs'!$B$17+B$7+'1. The Inputs'!$B$15*12,B$14*(1-'1. The Inputs'!$B$20)-B$11,0),0)))</f>
        <v>14533327.1645417</v>
      </c>
      <c r="C112" s="19" t="n">
        <f aca="false">IF(A112&lt;='1. The Inputs'!$B$17,-(MIN(K112*C$10,C$12)-MIN(K111*C$10,C$12)),IF(A112&lt;='1. The Inputs'!$B$17+C$7,-(C$11*'1. The Inputs'!$B$18/12+'1. The Inputs'!$B$21),IF(A112&lt;='1. The Inputs'!$B$17+C$7+'1. The Inputs'!$B$15*12,('1. The Inputs'!$B$10*C$5*(1+C$9)^(CEILING((A112-'1. The Inputs'!$B$17-C$7)/12,1)-1)-C$11*'1. The Inputs'!$B$18)/12+IF(A112='1. The Inputs'!$B$17+C$7+'1. The Inputs'!$B$15*12,C$14*(1-'1. The Inputs'!$B$20)-C$11,0),0)))</f>
        <v>12871700.9913783</v>
      </c>
      <c r="D112" s="19" t="n">
        <f aca="false">IF(A112&lt;='1. The Inputs'!$B$17,-(MIN(K112*D$10,D$12)-MIN(K111*D$10,D$12)),IF(A112&lt;='1. The Inputs'!$B$17+D$7,-(D$11*'1. The Inputs'!$B$18/12+'1. The Inputs'!$B$21),IF(A112&lt;='1. The Inputs'!$B$17+D$7+'1. The Inputs'!$B$15*12,('1. The Inputs'!$B$10*D$5*(1+D$9)^(CEILING((A112-'1. The Inputs'!$B$17-D$7)/12,1)-1)-D$11*'1. The Inputs'!$B$18)/12+IF(A112='1. The Inputs'!$B$17+D$7+'1. The Inputs'!$B$15*12,D$14*(1-'1. The Inputs'!$B$20)-D$11,0),0)))</f>
        <v>13928366.1791667</v>
      </c>
      <c r="E112" s="19" t="n">
        <f aca="false">IF(A112&lt;='1. The Inputs'!$B$17,-(MIN(K112*E$10,E$12)-MIN(K111*E$10,E$12)),IF(A112&lt;='1. The Inputs'!$B$17+E$7,-(E$11*'1. The Inputs'!$B$18/12+'1. The Inputs'!$B$21),IF(A112&lt;='1. The Inputs'!$B$17+E$7+'1. The Inputs'!$B$15*12,('1. The Inputs'!$B$10*E$5*(1+E$9)^(CEILING((A112-'1. The Inputs'!$B$17-E$7)/12,1)-1)-E$11*'1. The Inputs'!$B$18)/12+IF(A112='1. The Inputs'!$B$17+E$7+'1. The Inputs'!$B$15*12,E$14*(1-'1. The Inputs'!$B$20)-E$11,0),0)))</f>
        <v>12003286.8848333</v>
      </c>
      <c r="F112" s="19" t="n">
        <f aca="false">IF(A112&lt;='1. The Inputs'!$B$17,-(MIN(K112*F$10,F$12)-MIN(K111*F$10,F$12)),IF(A112&lt;='1. The Inputs'!$B$17+F$7,-(F$11*'1. The Inputs'!$B$18/12+'1. The Inputs'!$B$21),IF(A112&lt;='1. The Inputs'!$B$17+F$7+'1. The Inputs'!$B$15*12,('1. The Inputs'!$B$10*F$5*(1+F$9)^(CEILING((A112-'1. The Inputs'!$B$17-F$7)/12,1)-1)-F$11*'1. The Inputs'!$B$18)/12+IF(A112='1. The Inputs'!$B$17+F$7+'1. The Inputs'!$B$15*12,F$14*(1-'1. The Inputs'!$B$20)-F$11,0),0)))</f>
        <v>11679666.6666667</v>
      </c>
      <c r="G112" s="19" t="n">
        <f aca="false">IF(A112&lt;='1. The Inputs'!$B$17,-(MIN(K112*G$10,G$12)-MIN(K111*G$10,G$12)),IF(A112&lt;='1. The Inputs'!$B$17+G$7,-(G$11*'1. The Inputs'!$B$18/12+'1. The Inputs'!$B$21),IF(A112&lt;='1. The Inputs'!$B$17+G$7+'1. The Inputs'!$B$15*12,('1. The Inputs'!$B$10*G$5*(1+G$9)^(CEILING((A112-'1. The Inputs'!$B$17-G$7)/12,1)-1)-G$11*'1. The Inputs'!$B$18)/12+IF(A112='1. The Inputs'!$B$17+G$7+'1. The Inputs'!$B$15*12,G$14*(1-'1. The Inputs'!$B$20)-G$11,0),0)))</f>
        <v>14221477.1645417</v>
      </c>
      <c r="H112" s="19" t="n">
        <f aca="false">IF(A112&lt;='1. The Inputs'!$B$17,-(MIN(K112*H$10,H$12)-MIN(K111*H$10,H$12)),IF(A112&lt;='1. The Inputs'!$B$17+H$7,-(H$11*'1. The Inputs'!$B$18/12+'1. The Inputs'!$B$21),IF(A112&lt;='1. The Inputs'!$B$17+H$7+'1. The Inputs'!$B$15*12,('1. The Inputs'!$B$10*H$5*(1+H$9)^(CEILING((A112-'1. The Inputs'!$B$17-H$7)/12,1)-1)-H$11*'1. The Inputs'!$B$18)/12+IF(A112='1. The Inputs'!$B$17+H$7+'1. The Inputs'!$B$15*12,H$14*(1-'1. The Inputs'!$B$20)-H$11,0),0)))</f>
        <v>14533327.1645417</v>
      </c>
      <c r="K112" s="20" t="n">
        <v>1</v>
      </c>
      <c r="L112" s="20" t="n">
        <f aca="false">K112-K111</f>
        <v>0</v>
      </c>
    </row>
    <row r="113" customFormat="false" ht="15" hidden="false" customHeight="false" outlineLevel="0" collapsed="false">
      <c r="A113" s="18" t="n">
        <v>95</v>
      </c>
      <c r="B113" s="19" t="n">
        <f aca="false">IF(A113&lt;='1. The Inputs'!$B$17,-(MIN(K113*B$10,B$12)-MIN(K112*B$10,B$12)),IF(A113&lt;='1. The Inputs'!$B$17+B$7,-(B$11*'1. The Inputs'!$B$18/12+'1. The Inputs'!$B$21),IF(A113&lt;='1. The Inputs'!$B$17+B$7+'1. The Inputs'!$B$15*12,('1. The Inputs'!$B$10*B$5*(1+B$9)^(CEILING((A113-'1. The Inputs'!$B$17-B$7)/12,1)-1)-B$11*'1. The Inputs'!$B$18)/12+IF(A113='1. The Inputs'!$B$17+B$7+'1. The Inputs'!$B$15*12,B$14*(1-'1. The Inputs'!$B$20)-B$11,0),0)))</f>
        <v>14533327.1645417</v>
      </c>
      <c r="C113" s="19" t="n">
        <f aca="false">IF(A113&lt;='1. The Inputs'!$B$17,-(MIN(K113*C$10,C$12)-MIN(K112*C$10,C$12)),IF(A113&lt;='1. The Inputs'!$B$17+C$7,-(C$11*'1. The Inputs'!$B$18/12+'1. The Inputs'!$B$21),IF(A113&lt;='1. The Inputs'!$B$17+C$7+'1. The Inputs'!$B$15*12,('1. The Inputs'!$B$10*C$5*(1+C$9)^(CEILING((A113-'1. The Inputs'!$B$17-C$7)/12,1)-1)-C$11*'1. The Inputs'!$B$18)/12+IF(A113='1. The Inputs'!$B$17+C$7+'1. The Inputs'!$B$15*12,C$14*(1-'1. The Inputs'!$B$20)-C$11,0),0)))</f>
        <v>12871700.9913783</v>
      </c>
      <c r="D113" s="19" t="n">
        <f aca="false">IF(A113&lt;='1. The Inputs'!$B$17,-(MIN(K113*D$10,D$12)-MIN(K112*D$10,D$12)),IF(A113&lt;='1. The Inputs'!$B$17+D$7,-(D$11*'1. The Inputs'!$B$18/12+'1. The Inputs'!$B$21),IF(A113&lt;='1. The Inputs'!$B$17+D$7+'1. The Inputs'!$B$15*12,('1. The Inputs'!$B$10*D$5*(1+D$9)^(CEILING((A113-'1. The Inputs'!$B$17-D$7)/12,1)-1)-D$11*'1. The Inputs'!$B$18)/12+IF(A113='1. The Inputs'!$B$17+D$7+'1. The Inputs'!$B$15*12,D$14*(1-'1. The Inputs'!$B$20)-D$11,0),0)))</f>
        <v>13928366.1791667</v>
      </c>
      <c r="E113" s="19" t="n">
        <f aca="false">IF(A113&lt;='1. The Inputs'!$B$17,-(MIN(K113*E$10,E$12)-MIN(K112*E$10,E$12)),IF(A113&lt;='1. The Inputs'!$B$17+E$7,-(E$11*'1. The Inputs'!$B$18/12+'1. The Inputs'!$B$21),IF(A113&lt;='1. The Inputs'!$B$17+E$7+'1. The Inputs'!$B$15*12,('1. The Inputs'!$B$10*E$5*(1+E$9)^(CEILING((A113-'1. The Inputs'!$B$17-E$7)/12,1)-1)-E$11*'1. The Inputs'!$B$18)/12+IF(A113='1. The Inputs'!$B$17+E$7+'1. The Inputs'!$B$15*12,E$14*(1-'1. The Inputs'!$B$20)-E$11,0),0)))</f>
        <v>12003286.8848333</v>
      </c>
      <c r="F113" s="19" t="n">
        <f aca="false">IF(A113&lt;='1. The Inputs'!$B$17,-(MIN(K113*F$10,F$12)-MIN(K112*F$10,F$12)),IF(A113&lt;='1. The Inputs'!$B$17+F$7,-(F$11*'1. The Inputs'!$B$18/12+'1. The Inputs'!$B$21),IF(A113&lt;='1. The Inputs'!$B$17+F$7+'1. The Inputs'!$B$15*12,('1. The Inputs'!$B$10*F$5*(1+F$9)^(CEILING((A113-'1. The Inputs'!$B$17-F$7)/12,1)-1)-F$11*'1. The Inputs'!$B$18)/12+IF(A113='1. The Inputs'!$B$17+F$7+'1. The Inputs'!$B$15*12,F$14*(1-'1. The Inputs'!$B$20)-F$11,0),0)))</f>
        <v>11679666.6666667</v>
      </c>
      <c r="G113" s="19" t="n">
        <f aca="false">IF(A113&lt;='1. The Inputs'!$B$17,-(MIN(K113*G$10,G$12)-MIN(K112*G$10,G$12)),IF(A113&lt;='1. The Inputs'!$B$17+G$7,-(G$11*'1. The Inputs'!$B$18/12+'1. The Inputs'!$B$21),IF(A113&lt;='1. The Inputs'!$B$17+G$7+'1. The Inputs'!$B$15*12,('1. The Inputs'!$B$10*G$5*(1+G$9)^(CEILING((A113-'1. The Inputs'!$B$17-G$7)/12,1)-1)-G$11*'1. The Inputs'!$B$18)/12+IF(A113='1. The Inputs'!$B$17+G$7+'1. The Inputs'!$B$15*12,G$14*(1-'1. The Inputs'!$B$20)-G$11,0),0)))</f>
        <v>14221477.1645417</v>
      </c>
      <c r="H113" s="19" t="n">
        <f aca="false">IF(A113&lt;='1. The Inputs'!$B$17,-(MIN(K113*H$10,H$12)-MIN(K112*H$10,H$12)),IF(A113&lt;='1. The Inputs'!$B$17+H$7,-(H$11*'1. The Inputs'!$B$18/12+'1. The Inputs'!$B$21),IF(A113&lt;='1. The Inputs'!$B$17+H$7+'1. The Inputs'!$B$15*12,('1. The Inputs'!$B$10*H$5*(1+H$9)^(CEILING((A113-'1. The Inputs'!$B$17-H$7)/12,1)-1)-H$11*'1. The Inputs'!$B$18)/12+IF(A113='1. The Inputs'!$B$17+H$7+'1. The Inputs'!$B$15*12,H$14*(1-'1. The Inputs'!$B$20)-H$11,0),0)))</f>
        <v>14533327.1645417</v>
      </c>
      <c r="K113" s="20" t="n">
        <v>1</v>
      </c>
      <c r="L113" s="20" t="n">
        <f aca="false">K113-K112</f>
        <v>0</v>
      </c>
    </row>
    <row r="114" customFormat="false" ht="15" hidden="false" customHeight="false" outlineLevel="0" collapsed="false">
      <c r="A114" s="18" t="n">
        <v>96</v>
      </c>
      <c r="B114" s="19" t="n">
        <f aca="false">IF(A114&lt;='1. The Inputs'!$B$17,-(MIN(K114*B$10,B$12)-MIN(K113*B$10,B$12)),IF(A114&lt;='1. The Inputs'!$B$17+B$7,-(B$11*'1. The Inputs'!$B$18/12+'1. The Inputs'!$B$21),IF(A114&lt;='1. The Inputs'!$B$17+B$7+'1. The Inputs'!$B$15*12,('1. The Inputs'!$B$10*B$5*(1+B$9)^(CEILING((A114-'1. The Inputs'!$B$17-B$7)/12,1)-1)-B$11*'1. The Inputs'!$B$18)/12+IF(A114='1. The Inputs'!$B$17+B$7+'1. The Inputs'!$B$15*12,B$14*(1-'1. The Inputs'!$B$20)-B$11,0),0)))</f>
        <v>14533327.1645417</v>
      </c>
      <c r="C114" s="19" t="n">
        <f aca="false">IF(A114&lt;='1. The Inputs'!$B$17,-(MIN(K114*C$10,C$12)-MIN(K113*C$10,C$12)),IF(A114&lt;='1. The Inputs'!$B$17+C$7,-(C$11*'1. The Inputs'!$B$18/12+'1. The Inputs'!$B$21),IF(A114&lt;='1. The Inputs'!$B$17+C$7+'1. The Inputs'!$B$15*12,('1. The Inputs'!$B$10*C$5*(1+C$9)^(CEILING((A114-'1. The Inputs'!$B$17-C$7)/12,1)-1)-C$11*'1. The Inputs'!$B$18)/12+IF(A114='1. The Inputs'!$B$17+C$7+'1. The Inputs'!$B$15*12,C$14*(1-'1. The Inputs'!$B$20)-C$11,0),0)))</f>
        <v>12871700.9913783</v>
      </c>
      <c r="D114" s="19" t="n">
        <f aca="false">IF(A114&lt;='1. The Inputs'!$B$17,-(MIN(K114*D$10,D$12)-MIN(K113*D$10,D$12)),IF(A114&lt;='1. The Inputs'!$B$17+D$7,-(D$11*'1. The Inputs'!$B$18/12+'1. The Inputs'!$B$21),IF(A114&lt;='1. The Inputs'!$B$17+D$7+'1. The Inputs'!$B$15*12,('1. The Inputs'!$B$10*D$5*(1+D$9)^(CEILING((A114-'1. The Inputs'!$B$17-D$7)/12,1)-1)-D$11*'1. The Inputs'!$B$18)/12+IF(A114='1. The Inputs'!$B$17+D$7+'1. The Inputs'!$B$15*12,D$14*(1-'1. The Inputs'!$B$20)-D$11,0),0)))</f>
        <v>13928366.1791667</v>
      </c>
      <c r="E114" s="19" t="n">
        <f aca="false">IF(A114&lt;='1. The Inputs'!$B$17,-(MIN(K114*E$10,E$12)-MIN(K113*E$10,E$12)),IF(A114&lt;='1. The Inputs'!$B$17+E$7,-(E$11*'1. The Inputs'!$B$18/12+'1. The Inputs'!$B$21),IF(A114&lt;='1. The Inputs'!$B$17+E$7+'1. The Inputs'!$B$15*12,('1. The Inputs'!$B$10*E$5*(1+E$9)^(CEILING((A114-'1. The Inputs'!$B$17-E$7)/12,1)-1)-E$11*'1. The Inputs'!$B$18)/12+IF(A114='1. The Inputs'!$B$17+E$7+'1. The Inputs'!$B$15*12,E$14*(1-'1. The Inputs'!$B$20)-E$11,0),0)))</f>
        <v>12003286.8848333</v>
      </c>
      <c r="F114" s="19" t="n">
        <f aca="false">IF(A114&lt;='1. The Inputs'!$B$17,-(MIN(K114*F$10,F$12)-MIN(K113*F$10,F$12)),IF(A114&lt;='1. The Inputs'!$B$17+F$7,-(F$11*'1. The Inputs'!$B$18/12+'1. The Inputs'!$B$21),IF(A114&lt;='1. The Inputs'!$B$17+F$7+'1. The Inputs'!$B$15*12,('1. The Inputs'!$B$10*F$5*(1+F$9)^(CEILING((A114-'1. The Inputs'!$B$17-F$7)/12,1)-1)-F$11*'1. The Inputs'!$B$18)/12+IF(A114='1. The Inputs'!$B$17+F$7+'1. The Inputs'!$B$15*12,F$14*(1-'1. The Inputs'!$B$20)-F$11,0),0)))</f>
        <v>11679666.6666667</v>
      </c>
      <c r="G114" s="19" t="n">
        <f aca="false">IF(A114&lt;='1. The Inputs'!$B$17,-(MIN(K114*G$10,G$12)-MIN(K113*G$10,G$12)),IF(A114&lt;='1. The Inputs'!$B$17+G$7,-(G$11*'1. The Inputs'!$B$18/12+'1. The Inputs'!$B$21),IF(A114&lt;='1. The Inputs'!$B$17+G$7+'1. The Inputs'!$B$15*12,('1. The Inputs'!$B$10*G$5*(1+G$9)^(CEILING((A114-'1. The Inputs'!$B$17-G$7)/12,1)-1)-G$11*'1. The Inputs'!$B$18)/12+IF(A114='1. The Inputs'!$B$17+G$7+'1. The Inputs'!$B$15*12,G$14*(1-'1. The Inputs'!$B$20)-G$11,0),0)))</f>
        <v>14221477.1645417</v>
      </c>
      <c r="H114" s="19" t="n">
        <f aca="false">IF(A114&lt;='1. The Inputs'!$B$17,-(MIN(K114*H$10,H$12)-MIN(K113*H$10,H$12)),IF(A114&lt;='1. The Inputs'!$B$17+H$7,-(H$11*'1. The Inputs'!$B$18/12+'1. The Inputs'!$B$21),IF(A114&lt;='1. The Inputs'!$B$17+H$7+'1. The Inputs'!$B$15*12,('1. The Inputs'!$B$10*H$5*(1+H$9)^(CEILING((A114-'1. The Inputs'!$B$17-H$7)/12,1)-1)-H$11*'1. The Inputs'!$B$18)/12+IF(A114='1. The Inputs'!$B$17+H$7+'1. The Inputs'!$B$15*12,H$14*(1-'1. The Inputs'!$B$20)-H$11,0),0)))</f>
        <v>14533327.1645417</v>
      </c>
      <c r="K114" s="20" t="n">
        <v>1</v>
      </c>
      <c r="L114" s="20" t="n">
        <f aca="false">K114-K113</f>
        <v>0</v>
      </c>
    </row>
    <row r="115" customFormat="false" ht="15" hidden="false" customHeight="false" outlineLevel="0" collapsed="false">
      <c r="A115" s="18" t="n">
        <v>97</v>
      </c>
      <c r="B115" s="19" t="n">
        <f aca="false">IF(A115&lt;='1. The Inputs'!$B$17,-(MIN(K115*B$10,B$12)-MIN(K114*B$10,B$12)),IF(A115&lt;='1. The Inputs'!$B$17+B$7,-(B$11*'1. The Inputs'!$B$18/12+'1. The Inputs'!$B$21),IF(A115&lt;='1. The Inputs'!$B$17+B$7+'1. The Inputs'!$B$15*12,('1. The Inputs'!$B$10*B$5*(1+B$9)^(CEILING((A115-'1. The Inputs'!$B$17-B$7)/12,1)-1)-B$11*'1. The Inputs'!$B$18)/12+IF(A115='1. The Inputs'!$B$17+B$7+'1. The Inputs'!$B$15*12,B$14*(1-'1. The Inputs'!$B$20)-B$11,0),0)))</f>
        <v>14533327.1645417</v>
      </c>
      <c r="C115" s="19" t="n">
        <f aca="false">IF(A115&lt;='1. The Inputs'!$B$17,-(MIN(K115*C$10,C$12)-MIN(K114*C$10,C$12)),IF(A115&lt;='1. The Inputs'!$B$17+C$7,-(C$11*'1. The Inputs'!$B$18/12+'1. The Inputs'!$B$21),IF(A115&lt;='1. The Inputs'!$B$17+C$7+'1. The Inputs'!$B$15*12,('1. The Inputs'!$B$10*C$5*(1+C$9)^(CEILING((A115-'1. The Inputs'!$B$17-C$7)/12,1)-1)-C$11*'1. The Inputs'!$B$18)/12+IF(A115='1. The Inputs'!$B$17+C$7+'1. The Inputs'!$B$15*12,C$14*(1-'1. The Inputs'!$B$20)-C$11,0),0)))</f>
        <v>12871700.9913783</v>
      </c>
      <c r="D115" s="19" t="n">
        <f aca="false">IF(A115&lt;='1. The Inputs'!$B$17,-(MIN(K115*D$10,D$12)-MIN(K114*D$10,D$12)),IF(A115&lt;='1. The Inputs'!$B$17+D$7,-(D$11*'1. The Inputs'!$B$18/12+'1. The Inputs'!$B$21),IF(A115&lt;='1. The Inputs'!$B$17+D$7+'1. The Inputs'!$B$15*12,('1. The Inputs'!$B$10*D$5*(1+D$9)^(CEILING((A115-'1. The Inputs'!$B$17-D$7)/12,1)-1)-D$11*'1. The Inputs'!$B$18)/12+IF(A115='1. The Inputs'!$B$17+D$7+'1. The Inputs'!$B$15*12,D$14*(1-'1. The Inputs'!$B$20)-D$11,0),0)))</f>
        <v>13928366.1791667</v>
      </c>
      <c r="E115" s="19" t="n">
        <f aca="false">IF(A115&lt;='1. The Inputs'!$B$17,-(MIN(K115*E$10,E$12)-MIN(K114*E$10,E$12)),IF(A115&lt;='1. The Inputs'!$B$17+E$7,-(E$11*'1. The Inputs'!$B$18/12+'1. The Inputs'!$B$21),IF(A115&lt;='1. The Inputs'!$B$17+E$7+'1. The Inputs'!$B$15*12,('1. The Inputs'!$B$10*E$5*(1+E$9)^(CEILING((A115-'1. The Inputs'!$B$17-E$7)/12,1)-1)-E$11*'1. The Inputs'!$B$18)/12+IF(A115='1. The Inputs'!$B$17+E$7+'1. The Inputs'!$B$15*12,E$14*(1-'1. The Inputs'!$B$20)-E$11,0),0)))</f>
        <v>12003286.8848333</v>
      </c>
      <c r="F115" s="19" t="n">
        <f aca="false">IF(A115&lt;='1. The Inputs'!$B$17,-(MIN(K115*F$10,F$12)-MIN(K114*F$10,F$12)),IF(A115&lt;='1. The Inputs'!$B$17+F$7,-(F$11*'1. The Inputs'!$B$18/12+'1. The Inputs'!$B$21),IF(A115&lt;='1. The Inputs'!$B$17+F$7+'1. The Inputs'!$B$15*12,('1. The Inputs'!$B$10*F$5*(1+F$9)^(CEILING((A115-'1. The Inputs'!$B$17-F$7)/12,1)-1)-F$11*'1. The Inputs'!$B$18)/12+IF(A115='1. The Inputs'!$B$17+F$7+'1. The Inputs'!$B$15*12,F$14*(1-'1. The Inputs'!$B$20)-F$11,0),0)))</f>
        <v>11679666.6666667</v>
      </c>
      <c r="G115" s="19" t="n">
        <f aca="false">IF(A115&lt;='1. The Inputs'!$B$17,-(MIN(K115*G$10,G$12)-MIN(K114*G$10,G$12)),IF(A115&lt;='1. The Inputs'!$B$17+G$7,-(G$11*'1. The Inputs'!$B$18/12+'1. The Inputs'!$B$21),IF(A115&lt;='1. The Inputs'!$B$17+G$7+'1. The Inputs'!$B$15*12,('1. The Inputs'!$B$10*G$5*(1+G$9)^(CEILING((A115-'1. The Inputs'!$B$17-G$7)/12,1)-1)-G$11*'1. The Inputs'!$B$18)/12+IF(A115='1. The Inputs'!$B$17+G$7+'1. The Inputs'!$B$15*12,G$14*(1-'1. The Inputs'!$B$20)-G$11,0),0)))</f>
        <v>14221477.1645417</v>
      </c>
      <c r="H115" s="19" t="n">
        <f aca="false">IF(A115&lt;='1. The Inputs'!$B$17,-(MIN(K115*H$10,H$12)-MIN(K114*H$10,H$12)),IF(A115&lt;='1. The Inputs'!$B$17+H$7,-(H$11*'1. The Inputs'!$B$18/12+'1. The Inputs'!$B$21),IF(A115&lt;='1. The Inputs'!$B$17+H$7+'1. The Inputs'!$B$15*12,('1. The Inputs'!$B$10*H$5*(1+H$9)^(CEILING((A115-'1. The Inputs'!$B$17-H$7)/12,1)-1)-H$11*'1. The Inputs'!$B$18)/12+IF(A115='1. The Inputs'!$B$17+H$7+'1. The Inputs'!$B$15*12,H$14*(1-'1. The Inputs'!$B$20)-H$11,0),0)))</f>
        <v>14533327.1645417</v>
      </c>
      <c r="K115" s="20" t="n">
        <v>1</v>
      </c>
      <c r="L115" s="20" t="n">
        <f aca="false">K115-K114</f>
        <v>0</v>
      </c>
    </row>
    <row r="116" customFormat="false" ht="15" hidden="false" customHeight="false" outlineLevel="0" collapsed="false">
      <c r="A116" s="18" t="n">
        <v>98</v>
      </c>
      <c r="B116" s="19" t="n">
        <f aca="false">IF(A116&lt;='1. The Inputs'!$B$17,-(MIN(K116*B$10,B$12)-MIN(K115*B$10,B$12)),IF(A116&lt;='1. The Inputs'!$B$17+B$7,-(B$11*'1. The Inputs'!$B$18/12+'1. The Inputs'!$B$21),IF(A116&lt;='1. The Inputs'!$B$17+B$7+'1. The Inputs'!$B$15*12,('1. The Inputs'!$B$10*B$5*(1+B$9)^(CEILING((A116-'1. The Inputs'!$B$17-B$7)/12,1)-1)-B$11*'1. The Inputs'!$B$18)/12+IF(A116='1. The Inputs'!$B$17+B$7+'1. The Inputs'!$B$15*12,B$14*(1-'1. The Inputs'!$B$20)-B$11,0),0)))</f>
        <v>14533327.1645417</v>
      </c>
      <c r="C116" s="19" t="n">
        <f aca="false">IF(A116&lt;='1. The Inputs'!$B$17,-(MIN(K116*C$10,C$12)-MIN(K115*C$10,C$12)),IF(A116&lt;='1. The Inputs'!$B$17+C$7,-(C$11*'1. The Inputs'!$B$18/12+'1. The Inputs'!$B$21),IF(A116&lt;='1. The Inputs'!$B$17+C$7+'1. The Inputs'!$B$15*12,('1. The Inputs'!$B$10*C$5*(1+C$9)^(CEILING((A116-'1. The Inputs'!$B$17-C$7)/12,1)-1)-C$11*'1. The Inputs'!$B$18)/12+IF(A116='1. The Inputs'!$B$17+C$7+'1. The Inputs'!$B$15*12,C$14*(1-'1. The Inputs'!$B$20)-C$11,0),0)))</f>
        <v>12871700.9913783</v>
      </c>
      <c r="D116" s="19" t="n">
        <f aca="false">IF(A116&lt;='1. The Inputs'!$B$17,-(MIN(K116*D$10,D$12)-MIN(K115*D$10,D$12)),IF(A116&lt;='1. The Inputs'!$B$17+D$7,-(D$11*'1. The Inputs'!$B$18/12+'1. The Inputs'!$B$21),IF(A116&lt;='1. The Inputs'!$B$17+D$7+'1. The Inputs'!$B$15*12,('1. The Inputs'!$B$10*D$5*(1+D$9)^(CEILING((A116-'1. The Inputs'!$B$17-D$7)/12,1)-1)-D$11*'1. The Inputs'!$B$18)/12+IF(A116='1. The Inputs'!$B$17+D$7+'1. The Inputs'!$B$15*12,D$14*(1-'1. The Inputs'!$B$20)-D$11,0),0)))</f>
        <v>13928366.1791667</v>
      </c>
      <c r="E116" s="19" t="n">
        <f aca="false">IF(A116&lt;='1. The Inputs'!$B$17,-(MIN(K116*E$10,E$12)-MIN(K115*E$10,E$12)),IF(A116&lt;='1. The Inputs'!$B$17+E$7,-(E$11*'1. The Inputs'!$B$18/12+'1. The Inputs'!$B$21),IF(A116&lt;='1. The Inputs'!$B$17+E$7+'1. The Inputs'!$B$15*12,('1. The Inputs'!$B$10*E$5*(1+E$9)^(CEILING((A116-'1. The Inputs'!$B$17-E$7)/12,1)-1)-E$11*'1. The Inputs'!$B$18)/12+IF(A116='1. The Inputs'!$B$17+E$7+'1. The Inputs'!$B$15*12,E$14*(1-'1. The Inputs'!$B$20)-E$11,0),0)))</f>
        <v>12003286.8848333</v>
      </c>
      <c r="F116" s="19" t="n">
        <f aca="false">IF(A116&lt;='1. The Inputs'!$B$17,-(MIN(K116*F$10,F$12)-MIN(K115*F$10,F$12)),IF(A116&lt;='1. The Inputs'!$B$17+F$7,-(F$11*'1. The Inputs'!$B$18/12+'1. The Inputs'!$B$21),IF(A116&lt;='1. The Inputs'!$B$17+F$7+'1. The Inputs'!$B$15*12,('1. The Inputs'!$B$10*F$5*(1+F$9)^(CEILING((A116-'1. The Inputs'!$B$17-F$7)/12,1)-1)-F$11*'1. The Inputs'!$B$18)/12+IF(A116='1. The Inputs'!$B$17+F$7+'1. The Inputs'!$B$15*12,F$14*(1-'1. The Inputs'!$B$20)-F$11,0),0)))</f>
        <v>11679666.6666667</v>
      </c>
      <c r="G116" s="19" t="n">
        <f aca="false">IF(A116&lt;='1. The Inputs'!$B$17,-(MIN(K116*G$10,G$12)-MIN(K115*G$10,G$12)),IF(A116&lt;='1. The Inputs'!$B$17+G$7,-(G$11*'1. The Inputs'!$B$18/12+'1. The Inputs'!$B$21),IF(A116&lt;='1. The Inputs'!$B$17+G$7+'1. The Inputs'!$B$15*12,('1. The Inputs'!$B$10*G$5*(1+G$9)^(CEILING((A116-'1. The Inputs'!$B$17-G$7)/12,1)-1)-G$11*'1. The Inputs'!$B$18)/12+IF(A116='1. The Inputs'!$B$17+G$7+'1. The Inputs'!$B$15*12,G$14*(1-'1. The Inputs'!$B$20)-G$11,0),0)))</f>
        <v>14221477.1645417</v>
      </c>
      <c r="H116" s="19" t="n">
        <f aca="false">IF(A116&lt;='1. The Inputs'!$B$17,-(MIN(K116*H$10,H$12)-MIN(K115*H$10,H$12)),IF(A116&lt;='1. The Inputs'!$B$17+H$7,-(H$11*'1. The Inputs'!$B$18/12+'1. The Inputs'!$B$21),IF(A116&lt;='1. The Inputs'!$B$17+H$7+'1. The Inputs'!$B$15*12,('1. The Inputs'!$B$10*H$5*(1+H$9)^(CEILING((A116-'1. The Inputs'!$B$17-H$7)/12,1)-1)-H$11*'1. The Inputs'!$B$18)/12+IF(A116='1. The Inputs'!$B$17+H$7+'1. The Inputs'!$B$15*12,H$14*(1-'1. The Inputs'!$B$20)-H$11,0),0)))</f>
        <v>14533327.1645417</v>
      </c>
      <c r="K116" s="20" t="n">
        <v>1</v>
      </c>
      <c r="L116" s="20" t="n">
        <f aca="false">K116-K115</f>
        <v>0</v>
      </c>
    </row>
    <row r="117" customFormat="false" ht="15" hidden="false" customHeight="false" outlineLevel="0" collapsed="false">
      <c r="A117" s="18" t="n">
        <v>99</v>
      </c>
      <c r="B117" s="19" t="n">
        <f aca="false">IF(A117&lt;='1. The Inputs'!$B$17,-(MIN(K117*B$10,B$12)-MIN(K116*B$10,B$12)),IF(A117&lt;='1. The Inputs'!$B$17+B$7,-(B$11*'1. The Inputs'!$B$18/12+'1. The Inputs'!$B$21),IF(A117&lt;='1. The Inputs'!$B$17+B$7+'1. The Inputs'!$B$15*12,('1. The Inputs'!$B$10*B$5*(1+B$9)^(CEILING((A117-'1. The Inputs'!$B$17-B$7)/12,1)-1)-B$11*'1. The Inputs'!$B$18)/12+IF(A117='1. The Inputs'!$B$17+B$7+'1. The Inputs'!$B$15*12,B$14*(1-'1. The Inputs'!$B$20)-B$11,0),0)))</f>
        <v>14533327.1645417</v>
      </c>
      <c r="C117" s="19" t="n">
        <f aca="false">IF(A117&lt;='1. The Inputs'!$B$17,-(MIN(K117*C$10,C$12)-MIN(K116*C$10,C$12)),IF(A117&lt;='1. The Inputs'!$B$17+C$7,-(C$11*'1. The Inputs'!$B$18/12+'1. The Inputs'!$B$21),IF(A117&lt;='1. The Inputs'!$B$17+C$7+'1. The Inputs'!$B$15*12,('1. The Inputs'!$B$10*C$5*(1+C$9)^(CEILING((A117-'1. The Inputs'!$B$17-C$7)/12,1)-1)-C$11*'1. The Inputs'!$B$18)/12+IF(A117='1. The Inputs'!$B$17+C$7+'1. The Inputs'!$B$15*12,C$14*(1-'1. The Inputs'!$B$20)-C$11,0),0)))</f>
        <v>12871700.9913783</v>
      </c>
      <c r="D117" s="19" t="n">
        <f aca="false">IF(A117&lt;='1. The Inputs'!$B$17,-(MIN(K117*D$10,D$12)-MIN(K116*D$10,D$12)),IF(A117&lt;='1. The Inputs'!$B$17+D$7,-(D$11*'1. The Inputs'!$B$18/12+'1. The Inputs'!$B$21),IF(A117&lt;='1. The Inputs'!$B$17+D$7+'1. The Inputs'!$B$15*12,('1. The Inputs'!$B$10*D$5*(1+D$9)^(CEILING((A117-'1. The Inputs'!$B$17-D$7)/12,1)-1)-D$11*'1. The Inputs'!$B$18)/12+IF(A117='1. The Inputs'!$B$17+D$7+'1. The Inputs'!$B$15*12,D$14*(1-'1. The Inputs'!$B$20)-D$11,0),0)))</f>
        <v>13928366.1791667</v>
      </c>
      <c r="E117" s="19" t="n">
        <f aca="false">IF(A117&lt;='1. The Inputs'!$B$17,-(MIN(K117*E$10,E$12)-MIN(K116*E$10,E$12)),IF(A117&lt;='1. The Inputs'!$B$17+E$7,-(E$11*'1. The Inputs'!$B$18/12+'1. The Inputs'!$B$21),IF(A117&lt;='1. The Inputs'!$B$17+E$7+'1. The Inputs'!$B$15*12,('1. The Inputs'!$B$10*E$5*(1+E$9)^(CEILING((A117-'1. The Inputs'!$B$17-E$7)/12,1)-1)-E$11*'1. The Inputs'!$B$18)/12+IF(A117='1. The Inputs'!$B$17+E$7+'1. The Inputs'!$B$15*12,E$14*(1-'1. The Inputs'!$B$20)-E$11,0),0)))</f>
        <v>12003286.8848333</v>
      </c>
      <c r="F117" s="19" t="n">
        <f aca="false">IF(A117&lt;='1. The Inputs'!$B$17,-(MIN(K117*F$10,F$12)-MIN(K116*F$10,F$12)),IF(A117&lt;='1. The Inputs'!$B$17+F$7,-(F$11*'1. The Inputs'!$B$18/12+'1. The Inputs'!$B$21),IF(A117&lt;='1. The Inputs'!$B$17+F$7+'1. The Inputs'!$B$15*12,('1. The Inputs'!$B$10*F$5*(1+F$9)^(CEILING((A117-'1. The Inputs'!$B$17-F$7)/12,1)-1)-F$11*'1. The Inputs'!$B$18)/12+IF(A117='1. The Inputs'!$B$17+F$7+'1. The Inputs'!$B$15*12,F$14*(1-'1. The Inputs'!$B$20)-F$11,0),0)))</f>
        <v>11679666.6666667</v>
      </c>
      <c r="G117" s="19" t="n">
        <f aca="false">IF(A117&lt;='1. The Inputs'!$B$17,-(MIN(K117*G$10,G$12)-MIN(K116*G$10,G$12)),IF(A117&lt;='1. The Inputs'!$B$17+G$7,-(G$11*'1. The Inputs'!$B$18/12+'1. The Inputs'!$B$21),IF(A117&lt;='1. The Inputs'!$B$17+G$7+'1. The Inputs'!$B$15*12,('1. The Inputs'!$B$10*G$5*(1+G$9)^(CEILING((A117-'1. The Inputs'!$B$17-G$7)/12,1)-1)-G$11*'1. The Inputs'!$B$18)/12+IF(A117='1. The Inputs'!$B$17+G$7+'1. The Inputs'!$B$15*12,G$14*(1-'1. The Inputs'!$B$20)-G$11,0),0)))</f>
        <v>14221477.1645417</v>
      </c>
      <c r="H117" s="19" t="n">
        <f aca="false">IF(A117&lt;='1. The Inputs'!$B$17,-(MIN(K117*H$10,H$12)-MIN(K116*H$10,H$12)),IF(A117&lt;='1. The Inputs'!$B$17+H$7,-(H$11*'1. The Inputs'!$B$18/12+'1. The Inputs'!$B$21),IF(A117&lt;='1. The Inputs'!$B$17+H$7+'1. The Inputs'!$B$15*12,('1. The Inputs'!$B$10*H$5*(1+H$9)^(CEILING((A117-'1. The Inputs'!$B$17-H$7)/12,1)-1)-H$11*'1. The Inputs'!$B$18)/12+IF(A117='1. The Inputs'!$B$17+H$7+'1. The Inputs'!$B$15*12,H$14*(1-'1. The Inputs'!$B$20)-H$11,0),0)))</f>
        <v>14533327.1645417</v>
      </c>
      <c r="K117" s="20" t="n">
        <v>1</v>
      </c>
      <c r="L117" s="20" t="n">
        <f aca="false">K117-K116</f>
        <v>0</v>
      </c>
    </row>
    <row r="118" customFormat="false" ht="15" hidden="false" customHeight="false" outlineLevel="0" collapsed="false">
      <c r="A118" s="18" t="n">
        <v>100</v>
      </c>
      <c r="B118" s="19" t="n">
        <f aca="false">IF(A118&lt;='1. The Inputs'!$B$17,-(MIN(K118*B$10,B$12)-MIN(K117*B$10,B$12)),IF(A118&lt;='1. The Inputs'!$B$17+B$7,-(B$11*'1. The Inputs'!$B$18/12+'1. The Inputs'!$B$21),IF(A118&lt;='1. The Inputs'!$B$17+B$7+'1. The Inputs'!$B$15*12,('1. The Inputs'!$B$10*B$5*(1+B$9)^(CEILING((A118-'1. The Inputs'!$B$17-B$7)/12,1)-1)-B$11*'1. The Inputs'!$B$18)/12+IF(A118='1. The Inputs'!$B$17+B$7+'1. The Inputs'!$B$15*12,B$14*(1-'1. The Inputs'!$B$20)-B$11,0),0)))</f>
        <v>14533327.1645417</v>
      </c>
      <c r="C118" s="19" t="n">
        <f aca="false">IF(A118&lt;='1. The Inputs'!$B$17,-(MIN(K118*C$10,C$12)-MIN(K117*C$10,C$12)),IF(A118&lt;='1. The Inputs'!$B$17+C$7,-(C$11*'1. The Inputs'!$B$18/12+'1. The Inputs'!$B$21),IF(A118&lt;='1. The Inputs'!$B$17+C$7+'1. The Inputs'!$B$15*12,('1. The Inputs'!$B$10*C$5*(1+C$9)^(CEILING((A118-'1. The Inputs'!$B$17-C$7)/12,1)-1)-C$11*'1. The Inputs'!$B$18)/12+IF(A118='1. The Inputs'!$B$17+C$7+'1. The Inputs'!$B$15*12,C$14*(1-'1. The Inputs'!$B$20)-C$11,0),0)))</f>
        <v>12871700.9913783</v>
      </c>
      <c r="D118" s="19" t="n">
        <f aca="false">IF(A118&lt;='1. The Inputs'!$B$17,-(MIN(K118*D$10,D$12)-MIN(K117*D$10,D$12)),IF(A118&lt;='1. The Inputs'!$B$17+D$7,-(D$11*'1. The Inputs'!$B$18/12+'1. The Inputs'!$B$21),IF(A118&lt;='1. The Inputs'!$B$17+D$7+'1. The Inputs'!$B$15*12,('1. The Inputs'!$B$10*D$5*(1+D$9)^(CEILING((A118-'1. The Inputs'!$B$17-D$7)/12,1)-1)-D$11*'1. The Inputs'!$B$18)/12+IF(A118='1. The Inputs'!$B$17+D$7+'1. The Inputs'!$B$15*12,D$14*(1-'1. The Inputs'!$B$20)-D$11,0),0)))</f>
        <v>13928366.1791667</v>
      </c>
      <c r="E118" s="19" t="n">
        <f aca="false">IF(A118&lt;='1. The Inputs'!$B$17,-(MIN(K118*E$10,E$12)-MIN(K117*E$10,E$12)),IF(A118&lt;='1. The Inputs'!$B$17+E$7,-(E$11*'1. The Inputs'!$B$18/12+'1. The Inputs'!$B$21),IF(A118&lt;='1. The Inputs'!$B$17+E$7+'1. The Inputs'!$B$15*12,('1. The Inputs'!$B$10*E$5*(1+E$9)^(CEILING((A118-'1. The Inputs'!$B$17-E$7)/12,1)-1)-E$11*'1. The Inputs'!$B$18)/12+IF(A118='1. The Inputs'!$B$17+E$7+'1. The Inputs'!$B$15*12,E$14*(1-'1. The Inputs'!$B$20)-E$11,0),0)))</f>
        <v>12003286.8848333</v>
      </c>
      <c r="F118" s="19" t="n">
        <f aca="false">IF(A118&lt;='1. The Inputs'!$B$17,-(MIN(K118*F$10,F$12)-MIN(K117*F$10,F$12)),IF(A118&lt;='1. The Inputs'!$B$17+F$7,-(F$11*'1. The Inputs'!$B$18/12+'1. The Inputs'!$B$21),IF(A118&lt;='1. The Inputs'!$B$17+F$7+'1. The Inputs'!$B$15*12,('1. The Inputs'!$B$10*F$5*(1+F$9)^(CEILING((A118-'1. The Inputs'!$B$17-F$7)/12,1)-1)-F$11*'1. The Inputs'!$B$18)/12+IF(A118='1. The Inputs'!$B$17+F$7+'1. The Inputs'!$B$15*12,F$14*(1-'1. The Inputs'!$B$20)-F$11,0),0)))</f>
        <v>11679666.6666667</v>
      </c>
      <c r="G118" s="19" t="n">
        <f aca="false">IF(A118&lt;='1. The Inputs'!$B$17,-(MIN(K118*G$10,G$12)-MIN(K117*G$10,G$12)),IF(A118&lt;='1. The Inputs'!$B$17+G$7,-(G$11*'1. The Inputs'!$B$18/12+'1. The Inputs'!$B$21),IF(A118&lt;='1. The Inputs'!$B$17+G$7+'1. The Inputs'!$B$15*12,('1. The Inputs'!$B$10*G$5*(1+G$9)^(CEILING((A118-'1. The Inputs'!$B$17-G$7)/12,1)-1)-G$11*'1. The Inputs'!$B$18)/12+IF(A118='1. The Inputs'!$B$17+G$7+'1. The Inputs'!$B$15*12,G$14*(1-'1. The Inputs'!$B$20)-G$11,0),0)))</f>
        <v>14221477.1645417</v>
      </c>
      <c r="H118" s="19" t="n">
        <f aca="false">IF(A118&lt;='1. The Inputs'!$B$17,-(MIN(K118*H$10,H$12)-MIN(K117*H$10,H$12)),IF(A118&lt;='1. The Inputs'!$B$17+H$7,-(H$11*'1. The Inputs'!$B$18/12+'1. The Inputs'!$B$21),IF(A118&lt;='1. The Inputs'!$B$17+H$7+'1. The Inputs'!$B$15*12,('1. The Inputs'!$B$10*H$5*(1+H$9)^(CEILING((A118-'1. The Inputs'!$B$17-H$7)/12,1)-1)-H$11*'1. The Inputs'!$B$18)/12+IF(A118='1. The Inputs'!$B$17+H$7+'1. The Inputs'!$B$15*12,H$14*(1-'1. The Inputs'!$B$20)-H$11,0),0)))</f>
        <v>14533327.1645417</v>
      </c>
      <c r="K118" s="20" t="n">
        <v>1</v>
      </c>
      <c r="L118" s="20" t="n">
        <f aca="false">K118-K117</f>
        <v>0</v>
      </c>
    </row>
    <row r="119" customFormat="false" ht="15" hidden="false" customHeight="false" outlineLevel="0" collapsed="false">
      <c r="A119" s="18" t="n">
        <v>101</v>
      </c>
      <c r="B119" s="19" t="n">
        <f aca="false">IF(A119&lt;='1. The Inputs'!$B$17,-(MIN(K119*B$10,B$12)-MIN(K118*B$10,B$12)),IF(A119&lt;='1. The Inputs'!$B$17+B$7,-(B$11*'1. The Inputs'!$B$18/12+'1. The Inputs'!$B$21),IF(A119&lt;='1. The Inputs'!$B$17+B$7+'1. The Inputs'!$B$15*12,('1. The Inputs'!$B$10*B$5*(1+B$9)^(CEILING((A119-'1. The Inputs'!$B$17-B$7)/12,1)-1)-B$11*'1. The Inputs'!$B$18)/12+IF(A119='1. The Inputs'!$B$17+B$7+'1. The Inputs'!$B$15*12,B$14*(1-'1. The Inputs'!$B$20)-B$11,0),0)))</f>
        <v>14533327.1645417</v>
      </c>
      <c r="C119" s="19" t="n">
        <f aca="false">IF(A119&lt;='1. The Inputs'!$B$17,-(MIN(K119*C$10,C$12)-MIN(K118*C$10,C$12)),IF(A119&lt;='1. The Inputs'!$B$17+C$7,-(C$11*'1. The Inputs'!$B$18/12+'1. The Inputs'!$B$21),IF(A119&lt;='1. The Inputs'!$B$17+C$7+'1. The Inputs'!$B$15*12,('1. The Inputs'!$B$10*C$5*(1+C$9)^(CEILING((A119-'1. The Inputs'!$B$17-C$7)/12,1)-1)-C$11*'1. The Inputs'!$B$18)/12+IF(A119='1. The Inputs'!$B$17+C$7+'1. The Inputs'!$B$15*12,C$14*(1-'1. The Inputs'!$B$20)-C$11,0),0)))</f>
        <v>12871700.9913783</v>
      </c>
      <c r="D119" s="19" t="n">
        <f aca="false">IF(A119&lt;='1. The Inputs'!$B$17,-(MIN(K119*D$10,D$12)-MIN(K118*D$10,D$12)),IF(A119&lt;='1. The Inputs'!$B$17+D$7,-(D$11*'1. The Inputs'!$B$18/12+'1. The Inputs'!$B$21),IF(A119&lt;='1. The Inputs'!$B$17+D$7+'1. The Inputs'!$B$15*12,('1. The Inputs'!$B$10*D$5*(1+D$9)^(CEILING((A119-'1. The Inputs'!$B$17-D$7)/12,1)-1)-D$11*'1. The Inputs'!$B$18)/12+IF(A119='1. The Inputs'!$B$17+D$7+'1. The Inputs'!$B$15*12,D$14*(1-'1. The Inputs'!$B$20)-D$11,0),0)))</f>
        <v>13928366.1791667</v>
      </c>
      <c r="E119" s="19" t="n">
        <f aca="false">IF(A119&lt;='1. The Inputs'!$B$17,-(MIN(K119*E$10,E$12)-MIN(K118*E$10,E$12)),IF(A119&lt;='1. The Inputs'!$B$17+E$7,-(E$11*'1. The Inputs'!$B$18/12+'1. The Inputs'!$B$21),IF(A119&lt;='1. The Inputs'!$B$17+E$7+'1. The Inputs'!$B$15*12,('1. The Inputs'!$B$10*E$5*(1+E$9)^(CEILING((A119-'1. The Inputs'!$B$17-E$7)/12,1)-1)-E$11*'1. The Inputs'!$B$18)/12+IF(A119='1. The Inputs'!$B$17+E$7+'1. The Inputs'!$B$15*12,E$14*(1-'1. The Inputs'!$B$20)-E$11,0),0)))</f>
        <v>12003286.8848333</v>
      </c>
      <c r="F119" s="19" t="n">
        <f aca="false">IF(A119&lt;='1. The Inputs'!$B$17,-(MIN(K119*F$10,F$12)-MIN(K118*F$10,F$12)),IF(A119&lt;='1. The Inputs'!$B$17+F$7,-(F$11*'1. The Inputs'!$B$18/12+'1. The Inputs'!$B$21),IF(A119&lt;='1. The Inputs'!$B$17+F$7+'1. The Inputs'!$B$15*12,('1. The Inputs'!$B$10*F$5*(1+F$9)^(CEILING((A119-'1. The Inputs'!$B$17-F$7)/12,1)-1)-F$11*'1. The Inputs'!$B$18)/12+IF(A119='1. The Inputs'!$B$17+F$7+'1. The Inputs'!$B$15*12,F$14*(1-'1. The Inputs'!$B$20)-F$11,0),0)))</f>
        <v>11679666.6666667</v>
      </c>
      <c r="G119" s="19" t="n">
        <f aca="false">IF(A119&lt;='1. The Inputs'!$B$17,-(MIN(K119*G$10,G$12)-MIN(K118*G$10,G$12)),IF(A119&lt;='1. The Inputs'!$B$17+G$7,-(G$11*'1. The Inputs'!$B$18/12+'1. The Inputs'!$B$21),IF(A119&lt;='1. The Inputs'!$B$17+G$7+'1. The Inputs'!$B$15*12,('1. The Inputs'!$B$10*G$5*(1+G$9)^(CEILING((A119-'1. The Inputs'!$B$17-G$7)/12,1)-1)-G$11*'1. The Inputs'!$B$18)/12+IF(A119='1. The Inputs'!$B$17+G$7+'1. The Inputs'!$B$15*12,G$14*(1-'1. The Inputs'!$B$20)-G$11,0),0)))</f>
        <v>14221477.1645417</v>
      </c>
      <c r="H119" s="19" t="n">
        <f aca="false">IF(A119&lt;='1. The Inputs'!$B$17,-(MIN(K119*H$10,H$12)-MIN(K118*H$10,H$12)),IF(A119&lt;='1. The Inputs'!$B$17+H$7,-(H$11*'1. The Inputs'!$B$18/12+'1. The Inputs'!$B$21),IF(A119&lt;='1. The Inputs'!$B$17+H$7+'1. The Inputs'!$B$15*12,('1. The Inputs'!$B$10*H$5*(1+H$9)^(CEILING((A119-'1. The Inputs'!$B$17-H$7)/12,1)-1)-H$11*'1. The Inputs'!$B$18)/12+IF(A119='1. The Inputs'!$B$17+H$7+'1. The Inputs'!$B$15*12,H$14*(1-'1. The Inputs'!$B$20)-H$11,0),0)))</f>
        <v>14533327.1645417</v>
      </c>
      <c r="K119" s="20" t="n">
        <v>1</v>
      </c>
      <c r="L119" s="20" t="n">
        <f aca="false">K119-K118</f>
        <v>0</v>
      </c>
    </row>
    <row r="120" customFormat="false" ht="15" hidden="false" customHeight="false" outlineLevel="0" collapsed="false">
      <c r="A120" s="18" t="n">
        <v>102</v>
      </c>
      <c r="B120" s="19" t="n">
        <f aca="false">IF(A120&lt;='1. The Inputs'!$B$17,-(MIN(K120*B$10,B$12)-MIN(K119*B$10,B$12)),IF(A120&lt;='1. The Inputs'!$B$17+B$7,-(B$11*'1. The Inputs'!$B$18/12+'1. The Inputs'!$B$21),IF(A120&lt;='1. The Inputs'!$B$17+B$7+'1. The Inputs'!$B$15*12,('1. The Inputs'!$B$10*B$5*(1+B$9)^(CEILING((A120-'1. The Inputs'!$B$17-B$7)/12,1)-1)-B$11*'1. The Inputs'!$B$18)/12+IF(A120='1. The Inputs'!$B$17+B$7+'1. The Inputs'!$B$15*12,B$14*(1-'1. The Inputs'!$B$20)-B$11,0),0)))</f>
        <v>14533327.1645417</v>
      </c>
      <c r="C120" s="19" t="n">
        <f aca="false">IF(A120&lt;='1. The Inputs'!$B$17,-(MIN(K120*C$10,C$12)-MIN(K119*C$10,C$12)),IF(A120&lt;='1. The Inputs'!$B$17+C$7,-(C$11*'1. The Inputs'!$B$18/12+'1. The Inputs'!$B$21),IF(A120&lt;='1. The Inputs'!$B$17+C$7+'1. The Inputs'!$B$15*12,('1. The Inputs'!$B$10*C$5*(1+C$9)^(CEILING((A120-'1. The Inputs'!$B$17-C$7)/12,1)-1)-C$11*'1. The Inputs'!$B$18)/12+IF(A120='1. The Inputs'!$B$17+C$7+'1. The Inputs'!$B$15*12,C$14*(1-'1. The Inputs'!$B$20)-C$11,0),0)))</f>
        <v>12871700.9913783</v>
      </c>
      <c r="D120" s="19" t="n">
        <f aca="false">IF(A120&lt;='1. The Inputs'!$B$17,-(MIN(K120*D$10,D$12)-MIN(K119*D$10,D$12)),IF(A120&lt;='1. The Inputs'!$B$17+D$7,-(D$11*'1. The Inputs'!$B$18/12+'1. The Inputs'!$B$21),IF(A120&lt;='1. The Inputs'!$B$17+D$7+'1. The Inputs'!$B$15*12,('1. The Inputs'!$B$10*D$5*(1+D$9)^(CEILING((A120-'1. The Inputs'!$B$17-D$7)/12,1)-1)-D$11*'1. The Inputs'!$B$18)/12+IF(A120='1. The Inputs'!$B$17+D$7+'1. The Inputs'!$B$15*12,D$14*(1-'1. The Inputs'!$B$20)-D$11,0),0)))</f>
        <v>13928366.1791667</v>
      </c>
      <c r="E120" s="19" t="n">
        <f aca="false">IF(A120&lt;='1. The Inputs'!$B$17,-(MIN(K120*E$10,E$12)-MIN(K119*E$10,E$12)),IF(A120&lt;='1. The Inputs'!$B$17+E$7,-(E$11*'1. The Inputs'!$B$18/12+'1. The Inputs'!$B$21),IF(A120&lt;='1. The Inputs'!$B$17+E$7+'1. The Inputs'!$B$15*12,('1. The Inputs'!$B$10*E$5*(1+E$9)^(CEILING((A120-'1. The Inputs'!$B$17-E$7)/12,1)-1)-E$11*'1. The Inputs'!$B$18)/12+IF(A120='1. The Inputs'!$B$17+E$7+'1. The Inputs'!$B$15*12,E$14*(1-'1. The Inputs'!$B$20)-E$11,0),0)))</f>
        <v>12003286.8848333</v>
      </c>
      <c r="F120" s="19" t="n">
        <f aca="false">IF(A120&lt;='1. The Inputs'!$B$17,-(MIN(K120*F$10,F$12)-MIN(K119*F$10,F$12)),IF(A120&lt;='1. The Inputs'!$B$17+F$7,-(F$11*'1. The Inputs'!$B$18/12+'1. The Inputs'!$B$21),IF(A120&lt;='1. The Inputs'!$B$17+F$7+'1. The Inputs'!$B$15*12,('1. The Inputs'!$B$10*F$5*(1+F$9)^(CEILING((A120-'1. The Inputs'!$B$17-F$7)/12,1)-1)-F$11*'1. The Inputs'!$B$18)/12+IF(A120='1. The Inputs'!$B$17+F$7+'1. The Inputs'!$B$15*12,F$14*(1-'1. The Inputs'!$B$20)-F$11,0),0)))</f>
        <v>11679666.6666667</v>
      </c>
      <c r="G120" s="19" t="n">
        <f aca="false">IF(A120&lt;='1. The Inputs'!$B$17,-(MIN(K120*G$10,G$12)-MIN(K119*G$10,G$12)),IF(A120&lt;='1. The Inputs'!$B$17+G$7,-(G$11*'1. The Inputs'!$B$18/12+'1. The Inputs'!$B$21),IF(A120&lt;='1. The Inputs'!$B$17+G$7+'1. The Inputs'!$B$15*12,('1. The Inputs'!$B$10*G$5*(1+G$9)^(CEILING((A120-'1. The Inputs'!$B$17-G$7)/12,1)-1)-G$11*'1. The Inputs'!$B$18)/12+IF(A120='1. The Inputs'!$B$17+G$7+'1. The Inputs'!$B$15*12,G$14*(1-'1. The Inputs'!$B$20)-G$11,0),0)))</f>
        <v>14221477.1645417</v>
      </c>
      <c r="H120" s="19" t="n">
        <f aca="false">IF(A120&lt;='1. The Inputs'!$B$17,-(MIN(K120*H$10,H$12)-MIN(K119*H$10,H$12)),IF(A120&lt;='1. The Inputs'!$B$17+H$7,-(H$11*'1. The Inputs'!$B$18/12+'1. The Inputs'!$B$21),IF(A120&lt;='1. The Inputs'!$B$17+H$7+'1. The Inputs'!$B$15*12,('1. The Inputs'!$B$10*H$5*(1+H$9)^(CEILING((A120-'1. The Inputs'!$B$17-H$7)/12,1)-1)-H$11*'1. The Inputs'!$B$18)/12+IF(A120='1. The Inputs'!$B$17+H$7+'1. The Inputs'!$B$15*12,H$14*(1-'1. The Inputs'!$B$20)-H$11,0),0)))</f>
        <v>14533327.1645417</v>
      </c>
      <c r="K120" s="20" t="n">
        <v>1</v>
      </c>
      <c r="L120" s="20" t="n">
        <f aca="false">K120-K119</f>
        <v>0</v>
      </c>
    </row>
    <row r="121" customFormat="false" ht="15" hidden="false" customHeight="false" outlineLevel="0" collapsed="false">
      <c r="A121" s="18" t="n">
        <v>103</v>
      </c>
      <c r="B121" s="19" t="n">
        <f aca="false">IF(A121&lt;='1. The Inputs'!$B$17,-(MIN(K121*B$10,B$12)-MIN(K120*B$10,B$12)),IF(A121&lt;='1. The Inputs'!$B$17+B$7,-(B$11*'1. The Inputs'!$B$18/12+'1. The Inputs'!$B$21),IF(A121&lt;='1. The Inputs'!$B$17+B$7+'1. The Inputs'!$B$15*12,('1. The Inputs'!$B$10*B$5*(1+B$9)^(CEILING((A121-'1. The Inputs'!$B$17-B$7)/12,1)-1)-B$11*'1. The Inputs'!$B$18)/12+IF(A121='1. The Inputs'!$B$17+B$7+'1. The Inputs'!$B$15*12,B$14*(1-'1. The Inputs'!$B$20)-B$11,0),0)))</f>
        <v>15156436.9794779</v>
      </c>
      <c r="C121" s="19" t="n">
        <f aca="false">IF(A121&lt;='1. The Inputs'!$B$17,-(MIN(K121*C$10,C$12)-MIN(K120*C$10,C$12)),IF(A121&lt;='1. The Inputs'!$B$17+C$7,-(C$11*'1. The Inputs'!$B$18/12+'1. The Inputs'!$B$21),IF(A121&lt;='1. The Inputs'!$B$17+C$7+'1. The Inputs'!$B$15*12,('1. The Inputs'!$B$10*C$5*(1+C$9)^(CEILING((A121-'1. The Inputs'!$B$17-C$7)/12,1)-1)-C$11*'1. The Inputs'!$B$18)/12+IF(A121='1. The Inputs'!$B$17+C$7+'1. The Inputs'!$B$15*12,C$14*(1-'1. The Inputs'!$B$20)-C$11,0),0)))</f>
        <v>13444962.0211197</v>
      </c>
      <c r="D121" s="19" t="n">
        <f aca="false">IF(A121&lt;='1. The Inputs'!$B$17,-(MIN(K121*D$10,D$12)-MIN(K120*D$10,D$12)),IF(A121&lt;='1. The Inputs'!$B$17+D$7,-(D$11*'1. The Inputs'!$B$18/12+'1. The Inputs'!$B$21),IF(A121&lt;='1. The Inputs'!$B$17+D$7+'1. The Inputs'!$B$15*12,('1. The Inputs'!$B$10*D$5*(1+D$9)^(CEILING((A121-'1. The Inputs'!$B$17-D$7)/12,1)-1)-D$11*'1. The Inputs'!$B$18)/12+IF(A121='1. The Inputs'!$B$17+D$7+'1. The Inputs'!$B$15*12,D$14*(1-'1. The Inputs'!$B$20)-D$11,0),0)))</f>
        <v>14533327.1645417</v>
      </c>
      <c r="E121" s="19" t="n">
        <f aca="false">IF(A121&lt;='1. The Inputs'!$B$17,-(MIN(K121*E$10,E$12)-MIN(K120*E$10,E$12)),IF(A121&lt;='1. The Inputs'!$B$17+E$7,-(E$11*'1. The Inputs'!$B$18/12+'1. The Inputs'!$B$21),IF(A121&lt;='1. The Inputs'!$B$17+E$7+'1. The Inputs'!$B$15*12,('1. The Inputs'!$B$10*E$5*(1+E$9)^(CEILING((A121-'1. The Inputs'!$B$17-E$7)/12,1)-1)-E$11*'1. The Inputs'!$B$18)/12+IF(A121='1. The Inputs'!$B$17+E$7+'1. The Inputs'!$B$15*12,E$14*(1-'1. The Inputs'!$B$20)-E$11,0),0)))</f>
        <v>12559850.9913783</v>
      </c>
      <c r="F121" s="19" t="n">
        <f aca="false">IF(A121&lt;='1. The Inputs'!$B$17,-(MIN(K121*F$10,F$12)-MIN(K120*F$10,F$12)),IF(A121&lt;='1. The Inputs'!$B$17+F$7,-(F$11*'1. The Inputs'!$B$18/12+'1. The Inputs'!$B$21),IF(A121&lt;='1. The Inputs'!$B$17+F$7+'1. The Inputs'!$B$15*12,('1. The Inputs'!$B$10*F$5*(1+F$9)^(CEILING((A121-'1. The Inputs'!$B$17-F$7)/12,1)-1)-F$11*'1. The Inputs'!$B$18)/12+IF(A121='1. The Inputs'!$B$17+F$7+'1. The Inputs'!$B$15*12,F$14*(1-'1. The Inputs'!$B$20)-F$11,0),0)))</f>
        <v>11679666.6666667</v>
      </c>
      <c r="G121" s="19" t="n">
        <f aca="false">IF(A121&lt;='1. The Inputs'!$B$17,-(MIN(K121*G$10,G$12)-MIN(K120*G$10,G$12)),IF(A121&lt;='1. The Inputs'!$B$17+G$7,-(G$11*'1. The Inputs'!$B$18/12+'1. The Inputs'!$B$21),IF(A121&lt;='1. The Inputs'!$B$17+G$7+'1. The Inputs'!$B$15*12,('1. The Inputs'!$B$10*G$5*(1+G$9)^(CEILING((A121-'1. The Inputs'!$B$17-G$7)/12,1)-1)-G$11*'1. The Inputs'!$B$18)/12+IF(A121='1. The Inputs'!$B$17+G$7+'1. The Inputs'!$B$15*12,G$14*(1-'1. The Inputs'!$B$20)-G$11,0),0)))</f>
        <v>14844586.9794779</v>
      </c>
      <c r="H121" s="19" t="n">
        <f aca="false">IF(A121&lt;='1. The Inputs'!$B$17,-(MIN(K121*H$10,H$12)-MIN(K120*H$10,H$12)),IF(A121&lt;='1. The Inputs'!$B$17+H$7,-(H$11*'1. The Inputs'!$B$18/12+'1. The Inputs'!$B$21),IF(A121&lt;='1. The Inputs'!$B$17+H$7+'1. The Inputs'!$B$15*12,('1. The Inputs'!$B$10*H$5*(1+H$9)^(CEILING((A121-'1. The Inputs'!$B$17-H$7)/12,1)-1)-H$11*'1. The Inputs'!$B$18)/12+IF(A121='1. The Inputs'!$B$17+H$7+'1. The Inputs'!$B$15*12,H$14*(1-'1. The Inputs'!$B$20)-H$11,0),0)))</f>
        <v>15156436.9794779</v>
      </c>
      <c r="K121" s="20" t="n">
        <v>1</v>
      </c>
      <c r="L121" s="20" t="n">
        <f aca="false">K121-K120</f>
        <v>0</v>
      </c>
    </row>
    <row r="122" customFormat="false" ht="15" hidden="false" customHeight="false" outlineLevel="0" collapsed="false">
      <c r="A122" s="18" t="n">
        <v>104</v>
      </c>
      <c r="B122" s="19" t="n">
        <f aca="false">IF(A122&lt;='1. The Inputs'!$B$17,-(MIN(K122*B$10,B$12)-MIN(K121*B$10,B$12)),IF(A122&lt;='1. The Inputs'!$B$17+B$7,-(B$11*'1. The Inputs'!$B$18/12+'1. The Inputs'!$B$21),IF(A122&lt;='1. The Inputs'!$B$17+B$7+'1. The Inputs'!$B$15*12,('1. The Inputs'!$B$10*B$5*(1+B$9)^(CEILING((A122-'1. The Inputs'!$B$17-B$7)/12,1)-1)-B$11*'1. The Inputs'!$B$18)/12+IF(A122='1. The Inputs'!$B$17+B$7+'1. The Inputs'!$B$15*12,B$14*(1-'1. The Inputs'!$B$20)-B$11,0),0)))</f>
        <v>15156436.9794779</v>
      </c>
      <c r="C122" s="19" t="n">
        <f aca="false">IF(A122&lt;='1. The Inputs'!$B$17,-(MIN(K122*C$10,C$12)-MIN(K121*C$10,C$12)),IF(A122&lt;='1. The Inputs'!$B$17+C$7,-(C$11*'1. The Inputs'!$B$18/12+'1. The Inputs'!$B$21),IF(A122&lt;='1. The Inputs'!$B$17+C$7+'1. The Inputs'!$B$15*12,('1. The Inputs'!$B$10*C$5*(1+C$9)^(CEILING((A122-'1. The Inputs'!$B$17-C$7)/12,1)-1)-C$11*'1. The Inputs'!$B$18)/12+IF(A122='1. The Inputs'!$B$17+C$7+'1. The Inputs'!$B$15*12,C$14*(1-'1. The Inputs'!$B$20)-C$11,0),0)))</f>
        <v>13444962.0211197</v>
      </c>
      <c r="D122" s="19" t="n">
        <f aca="false">IF(A122&lt;='1. The Inputs'!$B$17,-(MIN(K122*D$10,D$12)-MIN(K121*D$10,D$12)),IF(A122&lt;='1. The Inputs'!$B$17+D$7,-(D$11*'1. The Inputs'!$B$18/12+'1. The Inputs'!$B$21),IF(A122&lt;='1. The Inputs'!$B$17+D$7+'1. The Inputs'!$B$15*12,('1. The Inputs'!$B$10*D$5*(1+D$9)^(CEILING((A122-'1. The Inputs'!$B$17-D$7)/12,1)-1)-D$11*'1. The Inputs'!$B$18)/12+IF(A122='1. The Inputs'!$B$17+D$7+'1. The Inputs'!$B$15*12,D$14*(1-'1. The Inputs'!$B$20)-D$11,0),0)))</f>
        <v>14533327.1645417</v>
      </c>
      <c r="E122" s="19" t="n">
        <f aca="false">IF(A122&lt;='1. The Inputs'!$B$17,-(MIN(K122*E$10,E$12)-MIN(K121*E$10,E$12)),IF(A122&lt;='1. The Inputs'!$B$17+E$7,-(E$11*'1. The Inputs'!$B$18/12+'1. The Inputs'!$B$21),IF(A122&lt;='1. The Inputs'!$B$17+E$7+'1. The Inputs'!$B$15*12,('1. The Inputs'!$B$10*E$5*(1+E$9)^(CEILING((A122-'1. The Inputs'!$B$17-E$7)/12,1)-1)-E$11*'1. The Inputs'!$B$18)/12+IF(A122='1. The Inputs'!$B$17+E$7+'1. The Inputs'!$B$15*12,E$14*(1-'1. The Inputs'!$B$20)-E$11,0),0)))</f>
        <v>12559850.9913783</v>
      </c>
      <c r="F122" s="19" t="n">
        <f aca="false">IF(A122&lt;='1. The Inputs'!$B$17,-(MIN(K122*F$10,F$12)-MIN(K121*F$10,F$12)),IF(A122&lt;='1. The Inputs'!$B$17+F$7,-(F$11*'1. The Inputs'!$B$18/12+'1. The Inputs'!$B$21),IF(A122&lt;='1. The Inputs'!$B$17+F$7+'1. The Inputs'!$B$15*12,('1. The Inputs'!$B$10*F$5*(1+F$9)^(CEILING((A122-'1. The Inputs'!$B$17-F$7)/12,1)-1)-F$11*'1. The Inputs'!$B$18)/12+IF(A122='1. The Inputs'!$B$17+F$7+'1. The Inputs'!$B$15*12,F$14*(1-'1. The Inputs'!$B$20)-F$11,0),0)))</f>
        <v>11679666.6666667</v>
      </c>
      <c r="G122" s="19" t="n">
        <f aca="false">IF(A122&lt;='1. The Inputs'!$B$17,-(MIN(K122*G$10,G$12)-MIN(K121*G$10,G$12)),IF(A122&lt;='1. The Inputs'!$B$17+G$7,-(G$11*'1. The Inputs'!$B$18/12+'1. The Inputs'!$B$21),IF(A122&lt;='1. The Inputs'!$B$17+G$7+'1. The Inputs'!$B$15*12,('1. The Inputs'!$B$10*G$5*(1+G$9)^(CEILING((A122-'1. The Inputs'!$B$17-G$7)/12,1)-1)-G$11*'1. The Inputs'!$B$18)/12+IF(A122='1. The Inputs'!$B$17+G$7+'1. The Inputs'!$B$15*12,G$14*(1-'1. The Inputs'!$B$20)-G$11,0),0)))</f>
        <v>14844586.9794779</v>
      </c>
      <c r="H122" s="19" t="n">
        <f aca="false">IF(A122&lt;='1. The Inputs'!$B$17,-(MIN(K122*H$10,H$12)-MIN(K121*H$10,H$12)),IF(A122&lt;='1. The Inputs'!$B$17+H$7,-(H$11*'1. The Inputs'!$B$18/12+'1. The Inputs'!$B$21),IF(A122&lt;='1. The Inputs'!$B$17+H$7+'1. The Inputs'!$B$15*12,('1. The Inputs'!$B$10*H$5*(1+H$9)^(CEILING((A122-'1. The Inputs'!$B$17-H$7)/12,1)-1)-H$11*'1. The Inputs'!$B$18)/12+IF(A122='1. The Inputs'!$B$17+H$7+'1. The Inputs'!$B$15*12,H$14*(1-'1. The Inputs'!$B$20)-H$11,0),0)))</f>
        <v>15156436.9794779</v>
      </c>
      <c r="K122" s="20" t="n">
        <v>1</v>
      </c>
      <c r="L122" s="20" t="n">
        <f aca="false">K122-K121</f>
        <v>0</v>
      </c>
    </row>
    <row r="123" customFormat="false" ht="15" hidden="false" customHeight="false" outlineLevel="0" collapsed="false">
      <c r="A123" s="18" t="n">
        <v>105</v>
      </c>
      <c r="B123" s="19" t="n">
        <f aca="false">IF(A123&lt;='1. The Inputs'!$B$17,-(MIN(K123*B$10,B$12)-MIN(K122*B$10,B$12)),IF(A123&lt;='1. The Inputs'!$B$17+B$7,-(B$11*'1. The Inputs'!$B$18/12+'1. The Inputs'!$B$21),IF(A123&lt;='1. The Inputs'!$B$17+B$7+'1. The Inputs'!$B$15*12,('1. The Inputs'!$B$10*B$5*(1+B$9)^(CEILING((A123-'1. The Inputs'!$B$17-B$7)/12,1)-1)-B$11*'1. The Inputs'!$B$18)/12+IF(A123='1. The Inputs'!$B$17+B$7+'1. The Inputs'!$B$15*12,B$14*(1-'1. The Inputs'!$B$20)-B$11,0),0)))</f>
        <v>15156436.9794779</v>
      </c>
      <c r="C123" s="19" t="n">
        <f aca="false">IF(A123&lt;='1. The Inputs'!$B$17,-(MIN(K123*C$10,C$12)-MIN(K122*C$10,C$12)),IF(A123&lt;='1. The Inputs'!$B$17+C$7,-(C$11*'1. The Inputs'!$B$18/12+'1. The Inputs'!$B$21),IF(A123&lt;='1. The Inputs'!$B$17+C$7+'1. The Inputs'!$B$15*12,('1. The Inputs'!$B$10*C$5*(1+C$9)^(CEILING((A123-'1. The Inputs'!$B$17-C$7)/12,1)-1)-C$11*'1. The Inputs'!$B$18)/12+IF(A123='1. The Inputs'!$B$17+C$7+'1. The Inputs'!$B$15*12,C$14*(1-'1. The Inputs'!$B$20)-C$11,0),0)))</f>
        <v>13444962.0211197</v>
      </c>
      <c r="D123" s="19" t="n">
        <f aca="false">IF(A123&lt;='1. The Inputs'!$B$17,-(MIN(K123*D$10,D$12)-MIN(K122*D$10,D$12)),IF(A123&lt;='1. The Inputs'!$B$17+D$7,-(D$11*'1. The Inputs'!$B$18/12+'1. The Inputs'!$B$21),IF(A123&lt;='1. The Inputs'!$B$17+D$7+'1. The Inputs'!$B$15*12,('1. The Inputs'!$B$10*D$5*(1+D$9)^(CEILING((A123-'1. The Inputs'!$B$17-D$7)/12,1)-1)-D$11*'1. The Inputs'!$B$18)/12+IF(A123='1. The Inputs'!$B$17+D$7+'1. The Inputs'!$B$15*12,D$14*(1-'1. The Inputs'!$B$20)-D$11,0),0)))</f>
        <v>14533327.1645417</v>
      </c>
      <c r="E123" s="19" t="n">
        <f aca="false">IF(A123&lt;='1. The Inputs'!$B$17,-(MIN(K123*E$10,E$12)-MIN(K122*E$10,E$12)),IF(A123&lt;='1. The Inputs'!$B$17+E$7,-(E$11*'1. The Inputs'!$B$18/12+'1. The Inputs'!$B$21),IF(A123&lt;='1. The Inputs'!$B$17+E$7+'1. The Inputs'!$B$15*12,('1. The Inputs'!$B$10*E$5*(1+E$9)^(CEILING((A123-'1. The Inputs'!$B$17-E$7)/12,1)-1)-E$11*'1. The Inputs'!$B$18)/12+IF(A123='1. The Inputs'!$B$17+E$7+'1. The Inputs'!$B$15*12,E$14*(1-'1. The Inputs'!$B$20)-E$11,0),0)))</f>
        <v>12559850.9913783</v>
      </c>
      <c r="F123" s="19" t="n">
        <f aca="false">IF(A123&lt;='1. The Inputs'!$B$17,-(MIN(K123*F$10,F$12)-MIN(K122*F$10,F$12)),IF(A123&lt;='1. The Inputs'!$B$17+F$7,-(F$11*'1. The Inputs'!$B$18/12+'1. The Inputs'!$B$21),IF(A123&lt;='1. The Inputs'!$B$17+F$7+'1. The Inputs'!$B$15*12,('1. The Inputs'!$B$10*F$5*(1+F$9)^(CEILING((A123-'1. The Inputs'!$B$17-F$7)/12,1)-1)-F$11*'1. The Inputs'!$B$18)/12+IF(A123='1. The Inputs'!$B$17+F$7+'1. The Inputs'!$B$15*12,F$14*(1-'1. The Inputs'!$B$20)-F$11,0),0)))</f>
        <v>11679666.6666667</v>
      </c>
      <c r="G123" s="19" t="n">
        <f aca="false">IF(A123&lt;='1. The Inputs'!$B$17,-(MIN(K123*G$10,G$12)-MIN(K122*G$10,G$12)),IF(A123&lt;='1. The Inputs'!$B$17+G$7,-(G$11*'1. The Inputs'!$B$18/12+'1. The Inputs'!$B$21),IF(A123&lt;='1. The Inputs'!$B$17+G$7+'1. The Inputs'!$B$15*12,('1. The Inputs'!$B$10*G$5*(1+G$9)^(CEILING((A123-'1. The Inputs'!$B$17-G$7)/12,1)-1)-G$11*'1. The Inputs'!$B$18)/12+IF(A123='1. The Inputs'!$B$17+G$7+'1. The Inputs'!$B$15*12,G$14*(1-'1. The Inputs'!$B$20)-G$11,0),0)))</f>
        <v>14844586.9794779</v>
      </c>
      <c r="H123" s="19" t="n">
        <f aca="false">IF(A123&lt;='1. The Inputs'!$B$17,-(MIN(K123*H$10,H$12)-MIN(K122*H$10,H$12)),IF(A123&lt;='1. The Inputs'!$B$17+H$7,-(H$11*'1. The Inputs'!$B$18/12+'1. The Inputs'!$B$21),IF(A123&lt;='1. The Inputs'!$B$17+H$7+'1. The Inputs'!$B$15*12,('1. The Inputs'!$B$10*H$5*(1+H$9)^(CEILING((A123-'1. The Inputs'!$B$17-H$7)/12,1)-1)-H$11*'1. The Inputs'!$B$18)/12+IF(A123='1. The Inputs'!$B$17+H$7+'1. The Inputs'!$B$15*12,H$14*(1-'1. The Inputs'!$B$20)-H$11,0),0)))</f>
        <v>15156436.9794779</v>
      </c>
      <c r="K123" s="20" t="n">
        <v>1</v>
      </c>
      <c r="L123" s="20" t="n">
        <f aca="false">K123-K122</f>
        <v>0</v>
      </c>
    </row>
    <row r="124" customFormat="false" ht="15" hidden="false" customHeight="false" outlineLevel="0" collapsed="false">
      <c r="A124" s="18" t="n">
        <v>106</v>
      </c>
      <c r="B124" s="19" t="n">
        <f aca="false">IF(A124&lt;='1. The Inputs'!$B$17,-(MIN(K124*B$10,B$12)-MIN(K123*B$10,B$12)),IF(A124&lt;='1. The Inputs'!$B$17+B$7,-(B$11*'1. The Inputs'!$B$18/12+'1. The Inputs'!$B$21),IF(A124&lt;='1. The Inputs'!$B$17+B$7+'1. The Inputs'!$B$15*12,('1. The Inputs'!$B$10*B$5*(1+B$9)^(CEILING((A124-'1. The Inputs'!$B$17-B$7)/12,1)-1)-B$11*'1. The Inputs'!$B$18)/12+IF(A124='1. The Inputs'!$B$17+B$7+'1. The Inputs'!$B$15*12,B$14*(1-'1. The Inputs'!$B$20)-B$11,0),0)))</f>
        <v>15156436.9794779</v>
      </c>
      <c r="C124" s="19" t="n">
        <f aca="false">IF(A124&lt;='1. The Inputs'!$B$17,-(MIN(K124*C$10,C$12)-MIN(K123*C$10,C$12)),IF(A124&lt;='1. The Inputs'!$B$17+C$7,-(C$11*'1. The Inputs'!$B$18/12+'1. The Inputs'!$B$21),IF(A124&lt;='1. The Inputs'!$B$17+C$7+'1. The Inputs'!$B$15*12,('1. The Inputs'!$B$10*C$5*(1+C$9)^(CEILING((A124-'1. The Inputs'!$B$17-C$7)/12,1)-1)-C$11*'1. The Inputs'!$B$18)/12+IF(A124='1. The Inputs'!$B$17+C$7+'1. The Inputs'!$B$15*12,C$14*(1-'1. The Inputs'!$B$20)-C$11,0),0)))</f>
        <v>13444962.0211197</v>
      </c>
      <c r="D124" s="19" t="n">
        <f aca="false">IF(A124&lt;='1. The Inputs'!$B$17,-(MIN(K124*D$10,D$12)-MIN(K123*D$10,D$12)),IF(A124&lt;='1. The Inputs'!$B$17+D$7,-(D$11*'1. The Inputs'!$B$18/12+'1. The Inputs'!$B$21),IF(A124&lt;='1. The Inputs'!$B$17+D$7+'1. The Inputs'!$B$15*12,('1. The Inputs'!$B$10*D$5*(1+D$9)^(CEILING((A124-'1. The Inputs'!$B$17-D$7)/12,1)-1)-D$11*'1. The Inputs'!$B$18)/12+IF(A124='1. The Inputs'!$B$17+D$7+'1. The Inputs'!$B$15*12,D$14*(1-'1. The Inputs'!$B$20)-D$11,0),0)))</f>
        <v>14533327.1645417</v>
      </c>
      <c r="E124" s="19" t="n">
        <f aca="false">IF(A124&lt;='1. The Inputs'!$B$17,-(MIN(K124*E$10,E$12)-MIN(K123*E$10,E$12)),IF(A124&lt;='1. The Inputs'!$B$17+E$7,-(E$11*'1. The Inputs'!$B$18/12+'1. The Inputs'!$B$21),IF(A124&lt;='1. The Inputs'!$B$17+E$7+'1. The Inputs'!$B$15*12,('1. The Inputs'!$B$10*E$5*(1+E$9)^(CEILING((A124-'1. The Inputs'!$B$17-E$7)/12,1)-1)-E$11*'1. The Inputs'!$B$18)/12+IF(A124='1. The Inputs'!$B$17+E$7+'1. The Inputs'!$B$15*12,E$14*(1-'1. The Inputs'!$B$20)-E$11,0),0)))</f>
        <v>12559850.9913783</v>
      </c>
      <c r="F124" s="19" t="n">
        <f aca="false">IF(A124&lt;='1. The Inputs'!$B$17,-(MIN(K124*F$10,F$12)-MIN(K123*F$10,F$12)),IF(A124&lt;='1. The Inputs'!$B$17+F$7,-(F$11*'1. The Inputs'!$B$18/12+'1. The Inputs'!$B$21),IF(A124&lt;='1. The Inputs'!$B$17+F$7+'1. The Inputs'!$B$15*12,('1. The Inputs'!$B$10*F$5*(1+F$9)^(CEILING((A124-'1. The Inputs'!$B$17-F$7)/12,1)-1)-F$11*'1. The Inputs'!$B$18)/12+IF(A124='1. The Inputs'!$B$17+F$7+'1. The Inputs'!$B$15*12,F$14*(1-'1. The Inputs'!$B$20)-F$11,0),0)))</f>
        <v>11679666.6666667</v>
      </c>
      <c r="G124" s="19" t="n">
        <f aca="false">IF(A124&lt;='1. The Inputs'!$B$17,-(MIN(K124*G$10,G$12)-MIN(K123*G$10,G$12)),IF(A124&lt;='1. The Inputs'!$B$17+G$7,-(G$11*'1. The Inputs'!$B$18/12+'1. The Inputs'!$B$21),IF(A124&lt;='1. The Inputs'!$B$17+G$7+'1. The Inputs'!$B$15*12,('1. The Inputs'!$B$10*G$5*(1+G$9)^(CEILING((A124-'1. The Inputs'!$B$17-G$7)/12,1)-1)-G$11*'1. The Inputs'!$B$18)/12+IF(A124='1. The Inputs'!$B$17+G$7+'1. The Inputs'!$B$15*12,G$14*(1-'1. The Inputs'!$B$20)-G$11,0),0)))</f>
        <v>14844586.9794779</v>
      </c>
      <c r="H124" s="19" t="n">
        <f aca="false">IF(A124&lt;='1. The Inputs'!$B$17,-(MIN(K124*H$10,H$12)-MIN(K123*H$10,H$12)),IF(A124&lt;='1. The Inputs'!$B$17+H$7,-(H$11*'1. The Inputs'!$B$18/12+'1. The Inputs'!$B$21),IF(A124&lt;='1. The Inputs'!$B$17+H$7+'1. The Inputs'!$B$15*12,('1. The Inputs'!$B$10*H$5*(1+H$9)^(CEILING((A124-'1. The Inputs'!$B$17-H$7)/12,1)-1)-H$11*'1. The Inputs'!$B$18)/12+IF(A124='1. The Inputs'!$B$17+H$7+'1. The Inputs'!$B$15*12,H$14*(1-'1. The Inputs'!$B$20)-H$11,0),0)))</f>
        <v>15156436.9794779</v>
      </c>
      <c r="K124" s="20" t="n">
        <v>1</v>
      </c>
      <c r="L124" s="20" t="n">
        <f aca="false">K124-K123</f>
        <v>0</v>
      </c>
    </row>
    <row r="125" customFormat="false" ht="15" hidden="false" customHeight="false" outlineLevel="0" collapsed="false">
      <c r="A125" s="18" t="n">
        <v>107</v>
      </c>
      <c r="B125" s="19" t="n">
        <f aca="false">IF(A125&lt;='1. The Inputs'!$B$17,-(MIN(K125*B$10,B$12)-MIN(K124*B$10,B$12)),IF(A125&lt;='1. The Inputs'!$B$17+B$7,-(B$11*'1. The Inputs'!$B$18/12+'1. The Inputs'!$B$21),IF(A125&lt;='1. The Inputs'!$B$17+B$7+'1. The Inputs'!$B$15*12,('1. The Inputs'!$B$10*B$5*(1+B$9)^(CEILING((A125-'1. The Inputs'!$B$17-B$7)/12,1)-1)-B$11*'1. The Inputs'!$B$18)/12+IF(A125='1. The Inputs'!$B$17+B$7+'1. The Inputs'!$B$15*12,B$14*(1-'1. The Inputs'!$B$20)-B$11,0),0)))</f>
        <v>15156436.9794779</v>
      </c>
      <c r="C125" s="19" t="n">
        <f aca="false">IF(A125&lt;='1. The Inputs'!$B$17,-(MIN(K125*C$10,C$12)-MIN(K124*C$10,C$12)),IF(A125&lt;='1. The Inputs'!$B$17+C$7,-(C$11*'1. The Inputs'!$B$18/12+'1. The Inputs'!$B$21),IF(A125&lt;='1. The Inputs'!$B$17+C$7+'1. The Inputs'!$B$15*12,('1. The Inputs'!$B$10*C$5*(1+C$9)^(CEILING((A125-'1. The Inputs'!$B$17-C$7)/12,1)-1)-C$11*'1. The Inputs'!$B$18)/12+IF(A125='1. The Inputs'!$B$17+C$7+'1. The Inputs'!$B$15*12,C$14*(1-'1. The Inputs'!$B$20)-C$11,0),0)))</f>
        <v>13444962.0211197</v>
      </c>
      <c r="D125" s="19" t="n">
        <f aca="false">IF(A125&lt;='1. The Inputs'!$B$17,-(MIN(K125*D$10,D$12)-MIN(K124*D$10,D$12)),IF(A125&lt;='1. The Inputs'!$B$17+D$7,-(D$11*'1. The Inputs'!$B$18/12+'1. The Inputs'!$B$21),IF(A125&lt;='1. The Inputs'!$B$17+D$7+'1. The Inputs'!$B$15*12,('1. The Inputs'!$B$10*D$5*(1+D$9)^(CEILING((A125-'1. The Inputs'!$B$17-D$7)/12,1)-1)-D$11*'1. The Inputs'!$B$18)/12+IF(A125='1. The Inputs'!$B$17+D$7+'1. The Inputs'!$B$15*12,D$14*(1-'1. The Inputs'!$B$20)-D$11,0),0)))</f>
        <v>14533327.1645417</v>
      </c>
      <c r="E125" s="19" t="n">
        <f aca="false">IF(A125&lt;='1. The Inputs'!$B$17,-(MIN(K125*E$10,E$12)-MIN(K124*E$10,E$12)),IF(A125&lt;='1. The Inputs'!$B$17+E$7,-(E$11*'1. The Inputs'!$B$18/12+'1. The Inputs'!$B$21),IF(A125&lt;='1. The Inputs'!$B$17+E$7+'1. The Inputs'!$B$15*12,('1. The Inputs'!$B$10*E$5*(1+E$9)^(CEILING((A125-'1. The Inputs'!$B$17-E$7)/12,1)-1)-E$11*'1. The Inputs'!$B$18)/12+IF(A125='1. The Inputs'!$B$17+E$7+'1. The Inputs'!$B$15*12,E$14*(1-'1. The Inputs'!$B$20)-E$11,0),0)))</f>
        <v>12559850.9913783</v>
      </c>
      <c r="F125" s="19" t="n">
        <f aca="false">IF(A125&lt;='1. The Inputs'!$B$17,-(MIN(K125*F$10,F$12)-MIN(K124*F$10,F$12)),IF(A125&lt;='1. The Inputs'!$B$17+F$7,-(F$11*'1. The Inputs'!$B$18/12+'1. The Inputs'!$B$21),IF(A125&lt;='1. The Inputs'!$B$17+F$7+'1. The Inputs'!$B$15*12,('1. The Inputs'!$B$10*F$5*(1+F$9)^(CEILING((A125-'1. The Inputs'!$B$17-F$7)/12,1)-1)-F$11*'1. The Inputs'!$B$18)/12+IF(A125='1. The Inputs'!$B$17+F$7+'1. The Inputs'!$B$15*12,F$14*(1-'1. The Inputs'!$B$20)-F$11,0),0)))</f>
        <v>11679666.6666667</v>
      </c>
      <c r="G125" s="19" t="n">
        <f aca="false">IF(A125&lt;='1. The Inputs'!$B$17,-(MIN(K125*G$10,G$12)-MIN(K124*G$10,G$12)),IF(A125&lt;='1. The Inputs'!$B$17+G$7,-(G$11*'1. The Inputs'!$B$18/12+'1. The Inputs'!$B$21),IF(A125&lt;='1. The Inputs'!$B$17+G$7+'1. The Inputs'!$B$15*12,('1. The Inputs'!$B$10*G$5*(1+G$9)^(CEILING((A125-'1. The Inputs'!$B$17-G$7)/12,1)-1)-G$11*'1. The Inputs'!$B$18)/12+IF(A125='1. The Inputs'!$B$17+G$7+'1. The Inputs'!$B$15*12,G$14*(1-'1. The Inputs'!$B$20)-G$11,0),0)))</f>
        <v>14844586.9794779</v>
      </c>
      <c r="H125" s="19" t="n">
        <f aca="false">IF(A125&lt;='1. The Inputs'!$B$17,-(MIN(K125*H$10,H$12)-MIN(K124*H$10,H$12)),IF(A125&lt;='1. The Inputs'!$B$17+H$7,-(H$11*'1. The Inputs'!$B$18/12+'1. The Inputs'!$B$21),IF(A125&lt;='1. The Inputs'!$B$17+H$7+'1. The Inputs'!$B$15*12,('1. The Inputs'!$B$10*H$5*(1+H$9)^(CEILING((A125-'1. The Inputs'!$B$17-H$7)/12,1)-1)-H$11*'1. The Inputs'!$B$18)/12+IF(A125='1. The Inputs'!$B$17+H$7+'1. The Inputs'!$B$15*12,H$14*(1-'1. The Inputs'!$B$20)-H$11,0),0)))</f>
        <v>15156436.9794779</v>
      </c>
      <c r="K125" s="20" t="n">
        <v>1</v>
      </c>
      <c r="L125" s="20" t="n">
        <f aca="false">K125-K124</f>
        <v>0</v>
      </c>
    </row>
    <row r="126" customFormat="false" ht="15" hidden="false" customHeight="false" outlineLevel="0" collapsed="false">
      <c r="A126" s="18" t="n">
        <v>108</v>
      </c>
      <c r="B126" s="19" t="n">
        <f aca="false">IF(A126&lt;='1. The Inputs'!$B$17,-(MIN(K126*B$10,B$12)-MIN(K125*B$10,B$12)),IF(A126&lt;='1. The Inputs'!$B$17+B$7,-(B$11*'1. The Inputs'!$B$18/12+'1. The Inputs'!$B$21),IF(A126&lt;='1. The Inputs'!$B$17+B$7+'1. The Inputs'!$B$15*12,('1. The Inputs'!$B$10*B$5*(1+B$9)^(CEILING((A126-'1. The Inputs'!$B$17-B$7)/12,1)-1)-B$11*'1. The Inputs'!$B$18)/12+IF(A126='1. The Inputs'!$B$17+B$7+'1. The Inputs'!$B$15*12,B$14*(1-'1. The Inputs'!$B$20)-B$11,0),0)))</f>
        <v>15156436.9794779</v>
      </c>
      <c r="C126" s="19" t="n">
        <f aca="false">IF(A126&lt;='1. The Inputs'!$B$17,-(MIN(K126*C$10,C$12)-MIN(K125*C$10,C$12)),IF(A126&lt;='1. The Inputs'!$B$17+C$7,-(C$11*'1. The Inputs'!$B$18/12+'1. The Inputs'!$B$21),IF(A126&lt;='1. The Inputs'!$B$17+C$7+'1. The Inputs'!$B$15*12,('1. The Inputs'!$B$10*C$5*(1+C$9)^(CEILING((A126-'1. The Inputs'!$B$17-C$7)/12,1)-1)-C$11*'1. The Inputs'!$B$18)/12+IF(A126='1. The Inputs'!$B$17+C$7+'1. The Inputs'!$B$15*12,C$14*(1-'1. The Inputs'!$B$20)-C$11,0),0)))</f>
        <v>13444962.0211197</v>
      </c>
      <c r="D126" s="19" t="n">
        <f aca="false">IF(A126&lt;='1. The Inputs'!$B$17,-(MIN(K126*D$10,D$12)-MIN(K125*D$10,D$12)),IF(A126&lt;='1. The Inputs'!$B$17+D$7,-(D$11*'1. The Inputs'!$B$18/12+'1. The Inputs'!$B$21),IF(A126&lt;='1. The Inputs'!$B$17+D$7+'1. The Inputs'!$B$15*12,('1. The Inputs'!$B$10*D$5*(1+D$9)^(CEILING((A126-'1. The Inputs'!$B$17-D$7)/12,1)-1)-D$11*'1. The Inputs'!$B$18)/12+IF(A126='1. The Inputs'!$B$17+D$7+'1. The Inputs'!$B$15*12,D$14*(1-'1. The Inputs'!$B$20)-D$11,0),0)))</f>
        <v>14533327.1645417</v>
      </c>
      <c r="E126" s="19" t="n">
        <f aca="false">IF(A126&lt;='1. The Inputs'!$B$17,-(MIN(K126*E$10,E$12)-MIN(K125*E$10,E$12)),IF(A126&lt;='1. The Inputs'!$B$17+E$7,-(E$11*'1. The Inputs'!$B$18/12+'1. The Inputs'!$B$21),IF(A126&lt;='1. The Inputs'!$B$17+E$7+'1. The Inputs'!$B$15*12,('1. The Inputs'!$B$10*E$5*(1+E$9)^(CEILING((A126-'1. The Inputs'!$B$17-E$7)/12,1)-1)-E$11*'1. The Inputs'!$B$18)/12+IF(A126='1. The Inputs'!$B$17+E$7+'1. The Inputs'!$B$15*12,E$14*(1-'1. The Inputs'!$B$20)-E$11,0),0)))</f>
        <v>12559850.9913783</v>
      </c>
      <c r="F126" s="19" t="n">
        <f aca="false">IF(A126&lt;='1. The Inputs'!$B$17,-(MIN(K126*F$10,F$12)-MIN(K125*F$10,F$12)),IF(A126&lt;='1. The Inputs'!$B$17+F$7,-(F$11*'1. The Inputs'!$B$18/12+'1. The Inputs'!$B$21),IF(A126&lt;='1. The Inputs'!$B$17+F$7+'1. The Inputs'!$B$15*12,('1. The Inputs'!$B$10*F$5*(1+F$9)^(CEILING((A126-'1. The Inputs'!$B$17-F$7)/12,1)-1)-F$11*'1. The Inputs'!$B$18)/12+IF(A126='1. The Inputs'!$B$17+F$7+'1. The Inputs'!$B$15*12,F$14*(1-'1. The Inputs'!$B$20)-F$11,0),0)))</f>
        <v>11679666.6666667</v>
      </c>
      <c r="G126" s="19" t="n">
        <f aca="false">IF(A126&lt;='1. The Inputs'!$B$17,-(MIN(K126*G$10,G$12)-MIN(K125*G$10,G$12)),IF(A126&lt;='1. The Inputs'!$B$17+G$7,-(G$11*'1. The Inputs'!$B$18/12+'1. The Inputs'!$B$21),IF(A126&lt;='1. The Inputs'!$B$17+G$7+'1. The Inputs'!$B$15*12,('1. The Inputs'!$B$10*G$5*(1+G$9)^(CEILING((A126-'1. The Inputs'!$B$17-G$7)/12,1)-1)-G$11*'1. The Inputs'!$B$18)/12+IF(A126='1. The Inputs'!$B$17+G$7+'1. The Inputs'!$B$15*12,G$14*(1-'1. The Inputs'!$B$20)-G$11,0),0)))</f>
        <v>14844586.9794779</v>
      </c>
      <c r="H126" s="19" t="n">
        <f aca="false">IF(A126&lt;='1. The Inputs'!$B$17,-(MIN(K126*H$10,H$12)-MIN(K125*H$10,H$12)),IF(A126&lt;='1. The Inputs'!$B$17+H$7,-(H$11*'1. The Inputs'!$B$18/12+'1. The Inputs'!$B$21),IF(A126&lt;='1. The Inputs'!$B$17+H$7+'1. The Inputs'!$B$15*12,('1. The Inputs'!$B$10*H$5*(1+H$9)^(CEILING((A126-'1. The Inputs'!$B$17-H$7)/12,1)-1)-H$11*'1. The Inputs'!$B$18)/12+IF(A126='1. The Inputs'!$B$17+H$7+'1. The Inputs'!$B$15*12,H$14*(1-'1. The Inputs'!$B$20)-H$11,0),0)))</f>
        <v>15156436.9794779</v>
      </c>
      <c r="K126" s="20" t="n">
        <v>1</v>
      </c>
      <c r="L126" s="20" t="n">
        <f aca="false">K126-K125</f>
        <v>0</v>
      </c>
    </row>
    <row r="127" customFormat="false" ht="15" hidden="false" customHeight="false" outlineLevel="0" collapsed="false">
      <c r="A127" s="18" t="n">
        <v>109</v>
      </c>
      <c r="B127" s="19" t="n">
        <f aca="false">IF(A127&lt;='1. The Inputs'!$B$17,-(MIN(K127*B$10,B$12)-MIN(K126*B$10,B$12)),IF(A127&lt;='1. The Inputs'!$B$17+B$7,-(B$11*'1. The Inputs'!$B$18/12+'1. The Inputs'!$B$21),IF(A127&lt;='1. The Inputs'!$B$17+B$7+'1. The Inputs'!$B$15*12,('1. The Inputs'!$B$10*B$5*(1+B$9)^(CEILING((A127-'1. The Inputs'!$B$17-B$7)/12,1)-1)-B$11*'1. The Inputs'!$B$18)/12+IF(A127='1. The Inputs'!$B$17+B$7+'1. The Inputs'!$B$15*12,B$14*(1-'1. The Inputs'!$B$20)-B$11,0),0)))</f>
        <v>15156436.9794779</v>
      </c>
      <c r="C127" s="19" t="n">
        <f aca="false">IF(A127&lt;='1. The Inputs'!$B$17,-(MIN(K127*C$10,C$12)-MIN(K126*C$10,C$12)),IF(A127&lt;='1. The Inputs'!$B$17+C$7,-(C$11*'1. The Inputs'!$B$18/12+'1. The Inputs'!$B$21),IF(A127&lt;='1. The Inputs'!$B$17+C$7+'1. The Inputs'!$B$15*12,('1. The Inputs'!$B$10*C$5*(1+C$9)^(CEILING((A127-'1. The Inputs'!$B$17-C$7)/12,1)-1)-C$11*'1. The Inputs'!$B$18)/12+IF(A127='1. The Inputs'!$B$17+C$7+'1. The Inputs'!$B$15*12,C$14*(1-'1. The Inputs'!$B$20)-C$11,0),0)))</f>
        <v>13444962.0211197</v>
      </c>
      <c r="D127" s="19" t="n">
        <f aca="false">IF(A127&lt;='1. The Inputs'!$B$17,-(MIN(K127*D$10,D$12)-MIN(K126*D$10,D$12)),IF(A127&lt;='1. The Inputs'!$B$17+D$7,-(D$11*'1. The Inputs'!$B$18/12+'1. The Inputs'!$B$21),IF(A127&lt;='1. The Inputs'!$B$17+D$7+'1. The Inputs'!$B$15*12,('1. The Inputs'!$B$10*D$5*(1+D$9)^(CEILING((A127-'1. The Inputs'!$B$17-D$7)/12,1)-1)-D$11*'1. The Inputs'!$B$18)/12+IF(A127='1. The Inputs'!$B$17+D$7+'1. The Inputs'!$B$15*12,D$14*(1-'1. The Inputs'!$B$20)-D$11,0),0)))</f>
        <v>14533327.1645417</v>
      </c>
      <c r="E127" s="19" t="n">
        <f aca="false">IF(A127&lt;='1. The Inputs'!$B$17,-(MIN(K127*E$10,E$12)-MIN(K126*E$10,E$12)),IF(A127&lt;='1. The Inputs'!$B$17+E$7,-(E$11*'1. The Inputs'!$B$18/12+'1. The Inputs'!$B$21),IF(A127&lt;='1. The Inputs'!$B$17+E$7+'1. The Inputs'!$B$15*12,('1. The Inputs'!$B$10*E$5*(1+E$9)^(CEILING((A127-'1. The Inputs'!$B$17-E$7)/12,1)-1)-E$11*'1. The Inputs'!$B$18)/12+IF(A127='1. The Inputs'!$B$17+E$7+'1. The Inputs'!$B$15*12,E$14*(1-'1. The Inputs'!$B$20)-E$11,0),0)))</f>
        <v>12559850.9913783</v>
      </c>
      <c r="F127" s="19" t="n">
        <f aca="false">IF(A127&lt;='1. The Inputs'!$B$17,-(MIN(K127*F$10,F$12)-MIN(K126*F$10,F$12)),IF(A127&lt;='1. The Inputs'!$B$17+F$7,-(F$11*'1. The Inputs'!$B$18/12+'1. The Inputs'!$B$21),IF(A127&lt;='1. The Inputs'!$B$17+F$7+'1. The Inputs'!$B$15*12,('1. The Inputs'!$B$10*F$5*(1+F$9)^(CEILING((A127-'1. The Inputs'!$B$17-F$7)/12,1)-1)-F$11*'1. The Inputs'!$B$18)/12+IF(A127='1. The Inputs'!$B$17+F$7+'1. The Inputs'!$B$15*12,F$14*(1-'1. The Inputs'!$B$20)-F$11,0),0)))</f>
        <v>11679666.6666667</v>
      </c>
      <c r="G127" s="19" t="n">
        <f aca="false">IF(A127&lt;='1. The Inputs'!$B$17,-(MIN(K127*G$10,G$12)-MIN(K126*G$10,G$12)),IF(A127&lt;='1. The Inputs'!$B$17+G$7,-(G$11*'1. The Inputs'!$B$18/12+'1. The Inputs'!$B$21),IF(A127&lt;='1. The Inputs'!$B$17+G$7+'1. The Inputs'!$B$15*12,('1. The Inputs'!$B$10*G$5*(1+G$9)^(CEILING((A127-'1. The Inputs'!$B$17-G$7)/12,1)-1)-G$11*'1. The Inputs'!$B$18)/12+IF(A127='1. The Inputs'!$B$17+G$7+'1. The Inputs'!$B$15*12,G$14*(1-'1. The Inputs'!$B$20)-G$11,0),0)))</f>
        <v>14844586.9794779</v>
      </c>
      <c r="H127" s="19" t="n">
        <f aca="false">IF(A127&lt;='1. The Inputs'!$B$17,-(MIN(K127*H$10,H$12)-MIN(K126*H$10,H$12)),IF(A127&lt;='1. The Inputs'!$B$17+H$7,-(H$11*'1. The Inputs'!$B$18/12+'1. The Inputs'!$B$21),IF(A127&lt;='1. The Inputs'!$B$17+H$7+'1. The Inputs'!$B$15*12,('1. The Inputs'!$B$10*H$5*(1+H$9)^(CEILING((A127-'1. The Inputs'!$B$17-H$7)/12,1)-1)-H$11*'1. The Inputs'!$B$18)/12+IF(A127='1. The Inputs'!$B$17+H$7+'1. The Inputs'!$B$15*12,H$14*(1-'1. The Inputs'!$B$20)-H$11,0),0)))</f>
        <v>15156436.9794779</v>
      </c>
      <c r="K127" s="20" t="n">
        <v>1</v>
      </c>
      <c r="L127" s="20" t="n">
        <f aca="false">K127-K126</f>
        <v>0</v>
      </c>
    </row>
    <row r="128" customFormat="false" ht="15" hidden="false" customHeight="false" outlineLevel="0" collapsed="false">
      <c r="A128" s="18" t="n">
        <v>110</v>
      </c>
      <c r="B128" s="19" t="n">
        <f aca="false">IF(A128&lt;='1. The Inputs'!$B$17,-(MIN(K128*B$10,B$12)-MIN(K127*B$10,B$12)),IF(A128&lt;='1. The Inputs'!$B$17+B$7,-(B$11*'1. The Inputs'!$B$18/12+'1. The Inputs'!$B$21),IF(A128&lt;='1. The Inputs'!$B$17+B$7+'1. The Inputs'!$B$15*12,('1. The Inputs'!$B$10*B$5*(1+B$9)^(CEILING((A128-'1. The Inputs'!$B$17-B$7)/12,1)-1)-B$11*'1. The Inputs'!$B$18)/12+IF(A128='1. The Inputs'!$B$17+B$7+'1. The Inputs'!$B$15*12,B$14*(1-'1. The Inputs'!$B$20)-B$11,0),0)))</f>
        <v>15156436.9794779</v>
      </c>
      <c r="C128" s="19" t="n">
        <f aca="false">IF(A128&lt;='1. The Inputs'!$B$17,-(MIN(K128*C$10,C$12)-MIN(K127*C$10,C$12)),IF(A128&lt;='1. The Inputs'!$B$17+C$7,-(C$11*'1. The Inputs'!$B$18/12+'1. The Inputs'!$B$21),IF(A128&lt;='1. The Inputs'!$B$17+C$7+'1. The Inputs'!$B$15*12,('1. The Inputs'!$B$10*C$5*(1+C$9)^(CEILING((A128-'1. The Inputs'!$B$17-C$7)/12,1)-1)-C$11*'1. The Inputs'!$B$18)/12+IF(A128='1. The Inputs'!$B$17+C$7+'1. The Inputs'!$B$15*12,C$14*(1-'1. The Inputs'!$B$20)-C$11,0),0)))</f>
        <v>13444962.0211197</v>
      </c>
      <c r="D128" s="19" t="n">
        <f aca="false">IF(A128&lt;='1. The Inputs'!$B$17,-(MIN(K128*D$10,D$12)-MIN(K127*D$10,D$12)),IF(A128&lt;='1. The Inputs'!$B$17+D$7,-(D$11*'1. The Inputs'!$B$18/12+'1. The Inputs'!$B$21),IF(A128&lt;='1. The Inputs'!$B$17+D$7+'1. The Inputs'!$B$15*12,('1. The Inputs'!$B$10*D$5*(1+D$9)^(CEILING((A128-'1. The Inputs'!$B$17-D$7)/12,1)-1)-D$11*'1. The Inputs'!$B$18)/12+IF(A128='1. The Inputs'!$B$17+D$7+'1. The Inputs'!$B$15*12,D$14*(1-'1. The Inputs'!$B$20)-D$11,0),0)))</f>
        <v>14533327.1645417</v>
      </c>
      <c r="E128" s="19" t="n">
        <f aca="false">IF(A128&lt;='1. The Inputs'!$B$17,-(MIN(K128*E$10,E$12)-MIN(K127*E$10,E$12)),IF(A128&lt;='1. The Inputs'!$B$17+E$7,-(E$11*'1. The Inputs'!$B$18/12+'1. The Inputs'!$B$21),IF(A128&lt;='1. The Inputs'!$B$17+E$7+'1. The Inputs'!$B$15*12,('1. The Inputs'!$B$10*E$5*(1+E$9)^(CEILING((A128-'1. The Inputs'!$B$17-E$7)/12,1)-1)-E$11*'1. The Inputs'!$B$18)/12+IF(A128='1. The Inputs'!$B$17+E$7+'1. The Inputs'!$B$15*12,E$14*(1-'1. The Inputs'!$B$20)-E$11,0),0)))</f>
        <v>12559850.9913783</v>
      </c>
      <c r="F128" s="19" t="n">
        <f aca="false">IF(A128&lt;='1. The Inputs'!$B$17,-(MIN(K128*F$10,F$12)-MIN(K127*F$10,F$12)),IF(A128&lt;='1. The Inputs'!$B$17+F$7,-(F$11*'1. The Inputs'!$B$18/12+'1. The Inputs'!$B$21),IF(A128&lt;='1. The Inputs'!$B$17+F$7+'1. The Inputs'!$B$15*12,('1. The Inputs'!$B$10*F$5*(1+F$9)^(CEILING((A128-'1. The Inputs'!$B$17-F$7)/12,1)-1)-F$11*'1. The Inputs'!$B$18)/12+IF(A128='1. The Inputs'!$B$17+F$7+'1. The Inputs'!$B$15*12,F$14*(1-'1. The Inputs'!$B$20)-F$11,0),0)))</f>
        <v>11679666.6666667</v>
      </c>
      <c r="G128" s="19" t="n">
        <f aca="false">IF(A128&lt;='1. The Inputs'!$B$17,-(MIN(K128*G$10,G$12)-MIN(K127*G$10,G$12)),IF(A128&lt;='1. The Inputs'!$B$17+G$7,-(G$11*'1. The Inputs'!$B$18/12+'1. The Inputs'!$B$21),IF(A128&lt;='1. The Inputs'!$B$17+G$7+'1. The Inputs'!$B$15*12,('1. The Inputs'!$B$10*G$5*(1+G$9)^(CEILING((A128-'1. The Inputs'!$B$17-G$7)/12,1)-1)-G$11*'1. The Inputs'!$B$18)/12+IF(A128='1. The Inputs'!$B$17+G$7+'1. The Inputs'!$B$15*12,G$14*(1-'1. The Inputs'!$B$20)-G$11,0),0)))</f>
        <v>14844586.9794779</v>
      </c>
      <c r="H128" s="19" t="n">
        <f aca="false">IF(A128&lt;='1. The Inputs'!$B$17,-(MIN(K128*H$10,H$12)-MIN(K127*H$10,H$12)),IF(A128&lt;='1. The Inputs'!$B$17+H$7,-(H$11*'1. The Inputs'!$B$18/12+'1. The Inputs'!$B$21),IF(A128&lt;='1. The Inputs'!$B$17+H$7+'1. The Inputs'!$B$15*12,('1. The Inputs'!$B$10*H$5*(1+H$9)^(CEILING((A128-'1. The Inputs'!$B$17-H$7)/12,1)-1)-H$11*'1. The Inputs'!$B$18)/12+IF(A128='1. The Inputs'!$B$17+H$7+'1. The Inputs'!$B$15*12,H$14*(1-'1. The Inputs'!$B$20)-H$11,0),0)))</f>
        <v>15156436.9794779</v>
      </c>
      <c r="K128" s="20" t="n">
        <v>1</v>
      </c>
      <c r="L128" s="20" t="n">
        <f aca="false">K128-K127</f>
        <v>0</v>
      </c>
    </row>
    <row r="129" customFormat="false" ht="15" hidden="false" customHeight="false" outlineLevel="0" collapsed="false">
      <c r="A129" s="18" t="n">
        <v>111</v>
      </c>
      <c r="B129" s="19" t="n">
        <f aca="false">IF(A129&lt;='1. The Inputs'!$B$17,-(MIN(K129*B$10,B$12)-MIN(K128*B$10,B$12)),IF(A129&lt;='1. The Inputs'!$B$17+B$7,-(B$11*'1. The Inputs'!$B$18/12+'1. The Inputs'!$B$21),IF(A129&lt;='1. The Inputs'!$B$17+B$7+'1. The Inputs'!$B$15*12,('1. The Inputs'!$B$10*B$5*(1+B$9)^(CEILING((A129-'1. The Inputs'!$B$17-B$7)/12,1)-1)-B$11*'1. The Inputs'!$B$18)/12+IF(A129='1. The Inputs'!$B$17+B$7+'1. The Inputs'!$B$15*12,B$14*(1-'1. The Inputs'!$B$20)-B$11,0),0)))</f>
        <v>15156436.9794779</v>
      </c>
      <c r="C129" s="19" t="n">
        <f aca="false">IF(A129&lt;='1. The Inputs'!$B$17,-(MIN(K129*C$10,C$12)-MIN(K128*C$10,C$12)),IF(A129&lt;='1. The Inputs'!$B$17+C$7,-(C$11*'1. The Inputs'!$B$18/12+'1. The Inputs'!$B$21),IF(A129&lt;='1. The Inputs'!$B$17+C$7+'1. The Inputs'!$B$15*12,('1. The Inputs'!$B$10*C$5*(1+C$9)^(CEILING((A129-'1. The Inputs'!$B$17-C$7)/12,1)-1)-C$11*'1. The Inputs'!$B$18)/12+IF(A129='1. The Inputs'!$B$17+C$7+'1. The Inputs'!$B$15*12,C$14*(1-'1. The Inputs'!$B$20)-C$11,0),0)))</f>
        <v>13444962.0211197</v>
      </c>
      <c r="D129" s="19" t="n">
        <f aca="false">IF(A129&lt;='1. The Inputs'!$B$17,-(MIN(K129*D$10,D$12)-MIN(K128*D$10,D$12)),IF(A129&lt;='1. The Inputs'!$B$17+D$7,-(D$11*'1. The Inputs'!$B$18/12+'1. The Inputs'!$B$21),IF(A129&lt;='1. The Inputs'!$B$17+D$7+'1. The Inputs'!$B$15*12,('1. The Inputs'!$B$10*D$5*(1+D$9)^(CEILING((A129-'1. The Inputs'!$B$17-D$7)/12,1)-1)-D$11*'1. The Inputs'!$B$18)/12+IF(A129='1. The Inputs'!$B$17+D$7+'1. The Inputs'!$B$15*12,D$14*(1-'1. The Inputs'!$B$20)-D$11,0),0)))</f>
        <v>14533327.1645417</v>
      </c>
      <c r="E129" s="19" t="n">
        <f aca="false">IF(A129&lt;='1. The Inputs'!$B$17,-(MIN(K129*E$10,E$12)-MIN(K128*E$10,E$12)),IF(A129&lt;='1. The Inputs'!$B$17+E$7,-(E$11*'1. The Inputs'!$B$18/12+'1. The Inputs'!$B$21),IF(A129&lt;='1. The Inputs'!$B$17+E$7+'1. The Inputs'!$B$15*12,('1. The Inputs'!$B$10*E$5*(1+E$9)^(CEILING((A129-'1. The Inputs'!$B$17-E$7)/12,1)-1)-E$11*'1. The Inputs'!$B$18)/12+IF(A129='1. The Inputs'!$B$17+E$7+'1. The Inputs'!$B$15*12,E$14*(1-'1. The Inputs'!$B$20)-E$11,0),0)))</f>
        <v>12559850.9913783</v>
      </c>
      <c r="F129" s="19" t="n">
        <f aca="false">IF(A129&lt;='1. The Inputs'!$B$17,-(MIN(K129*F$10,F$12)-MIN(K128*F$10,F$12)),IF(A129&lt;='1. The Inputs'!$B$17+F$7,-(F$11*'1. The Inputs'!$B$18/12+'1. The Inputs'!$B$21),IF(A129&lt;='1. The Inputs'!$B$17+F$7+'1. The Inputs'!$B$15*12,('1. The Inputs'!$B$10*F$5*(1+F$9)^(CEILING((A129-'1. The Inputs'!$B$17-F$7)/12,1)-1)-F$11*'1. The Inputs'!$B$18)/12+IF(A129='1. The Inputs'!$B$17+F$7+'1. The Inputs'!$B$15*12,F$14*(1-'1. The Inputs'!$B$20)-F$11,0),0)))</f>
        <v>11679666.6666667</v>
      </c>
      <c r="G129" s="19" t="n">
        <f aca="false">IF(A129&lt;='1. The Inputs'!$B$17,-(MIN(K129*G$10,G$12)-MIN(K128*G$10,G$12)),IF(A129&lt;='1. The Inputs'!$B$17+G$7,-(G$11*'1. The Inputs'!$B$18/12+'1. The Inputs'!$B$21),IF(A129&lt;='1. The Inputs'!$B$17+G$7+'1. The Inputs'!$B$15*12,('1. The Inputs'!$B$10*G$5*(1+G$9)^(CEILING((A129-'1. The Inputs'!$B$17-G$7)/12,1)-1)-G$11*'1. The Inputs'!$B$18)/12+IF(A129='1. The Inputs'!$B$17+G$7+'1. The Inputs'!$B$15*12,G$14*(1-'1. The Inputs'!$B$20)-G$11,0),0)))</f>
        <v>14844586.9794779</v>
      </c>
      <c r="H129" s="19" t="n">
        <f aca="false">IF(A129&lt;='1. The Inputs'!$B$17,-(MIN(K129*H$10,H$12)-MIN(K128*H$10,H$12)),IF(A129&lt;='1. The Inputs'!$B$17+H$7,-(H$11*'1. The Inputs'!$B$18/12+'1. The Inputs'!$B$21),IF(A129&lt;='1. The Inputs'!$B$17+H$7+'1. The Inputs'!$B$15*12,('1. The Inputs'!$B$10*H$5*(1+H$9)^(CEILING((A129-'1. The Inputs'!$B$17-H$7)/12,1)-1)-H$11*'1. The Inputs'!$B$18)/12+IF(A129='1. The Inputs'!$B$17+H$7+'1. The Inputs'!$B$15*12,H$14*(1-'1. The Inputs'!$B$20)-H$11,0),0)))</f>
        <v>15156436.9794779</v>
      </c>
      <c r="K129" s="20" t="n">
        <v>1</v>
      </c>
      <c r="L129" s="20" t="n">
        <f aca="false">K129-K128</f>
        <v>0</v>
      </c>
    </row>
    <row r="130" customFormat="false" ht="15" hidden="false" customHeight="false" outlineLevel="0" collapsed="false">
      <c r="A130" s="18" t="n">
        <v>112</v>
      </c>
      <c r="B130" s="19" t="n">
        <f aca="false">IF(A130&lt;='1. The Inputs'!$B$17,-(MIN(K130*B$10,B$12)-MIN(K129*B$10,B$12)),IF(A130&lt;='1. The Inputs'!$B$17+B$7,-(B$11*'1. The Inputs'!$B$18/12+'1. The Inputs'!$B$21),IF(A130&lt;='1. The Inputs'!$B$17+B$7+'1. The Inputs'!$B$15*12,('1. The Inputs'!$B$10*B$5*(1+B$9)^(CEILING((A130-'1. The Inputs'!$B$17-B$7)/12,1)-1)-B$11*'1. The Inputs'!$B$18)/12+IF(A130='1. The Inputs'!$B$17+B$7+'1. The Inputs'!$B$15*12,B$14*(1-'1. The Inputs'!$B$20)-B$11,0),0)))</f>
        <v>15156436.9794779</v>
      </c>
      <c r="C130" s="19" t="n">
        <f aca="false">IF(A130&lt;='1. The Inputs'!$B$17,-(MIN(K130*C$10,C$12)-MIN(K129*C$10,C$12)),IF(A130&lt;='1. The Inputs'!$B$17+C$7,-(C$11*'1. The Inputs'!$B$18/12+'1. The Inputs'!$B$21),IF(A130&lt;='1. The Inputs'!$B$17+C$7+'1. The Inputs'!$B$15*12,('1. The Inputs'!$B$10*C$5*(1+C$9)^(CEILING((A130-'1. The Inputs'!$B$17-C$7)/12,1)-1)-C$11*'1. The Inputs'!$B$18)/12+IF(A130='1. The Inputs'!$B$17+C$7+'1. The Inputs'!$B$15*12,C$14*(1-'1. The Inputs'!$B$20)-C$11,0),0)))</f>
        <v>13444962.0211197</v>
      </c>
      <c r="D130" s="19" t="n">
        <f aca="false">IF(A130&lt;='1. The Inputs'!$B$17,-(MIN(K130*D$10,D$12)-MIN(K129*D$10,D$12)),IF(A130&lt;='1. The Inputs'!$B$17+D$7,-(D$11*'1. The Inputs'!$B$18/12+'1. The Inputs'!$B$21),IF(A130&lt;='1. The Inputs'!$B$17+D$7+'1. The Inputs'!$B$15*12,('1. The Inputs'!$B$10*D$5*(1+D$9)^(CEILING((A130-'1. The Inputs'!$B$17-D$7)/12,1)-1)-D$11*'1. The Inputs'!$B$18)/12+IF(A130='1. The Inputs'!$B$17+D$7+'1. The Inputs'!$B$15*12,D$14*(1-'1. The Inputs'!$B$20)-D$11,0),0)))</f>
        <v>14533327.1645417</v>
      </c>
      <c r="E130" s="19" t="n">
        <f aca="false">IF(A130&lt;='1. The Inputs'!$B$17,-(MIN(K130*E$10,E$12)-MIN(K129*E$10,E$12)),IF(A130&lt;='1. The Inputs'!$B$17+E$7,-(E$11*'1. The Inputs'!$B$18/12+'1. The Inputs'!$B$21),IF(A130&lt;='1. The Inputs'!$B$17+E$7+'1. The Inputs'!$B$15*12,('1. The Inputs'!$B$10*E$5*(1+E$9)^(CEILING((A130-'1. The Inputs'!$B$17-E$7)/12,1)-1)-E$11*'1. The Inputs'!$B$18)/12+IF(A130='1. The Inputs'!$B$17+E$7+'1. The Inputs'!$B$15*12,E$14*(1-'1. The Inputs'!$B$20)-E$11,0),0)))</f>
        <v>12559850.9913783</v>
      </c>
      <c r="F130" s="19" t="n">
        <f aca="false">IF(A130&lt;='1. The Inputs'!$B$17,-(MIN(K130*F$10,F$12)-MIN(K129*F$10,F$12)),IF(A130&lt;='1. The Inputs'!$B$17+F$7,-(F$11*'1. The Inputs'!$B$18/12+'1. The Inputs'!$B$21),IF(A130&lt;='1. The Inputs'!$B$17+F$7+'1. The Inputs'!$B$15*12,('1. The Inputs'!$B$10*F$5*(1+F$9)^(CEILING((A130-'1. The Inputs'!$B$17-F$7)/12,1)-1)-F$11*'1. The Inputs'!$B$18)/12+IF(A130='1. The Inputs'!$B$17+F$7+'1. The Inputs'!$B$15*12,F$14*(1-'1. The Inputs'!$B$20)-F$11,0),0)))</f>
        <v>11679666.6666667</v>
      </c>
      <c r="G130" s="19" t="n">
        <f aca="false">IF(A130&lt;='1. The Inputs'!$B$17,-(MIN(K130*G$10,G$12)-MIN(K129*G$10,G$12)),IF(A130&lt;='1. The Inputs'!$B$17+G$7,-(G$11*'1. The Inputs'!$B$18/12+'1. The Inputs'!$B$21),IF(A130&lt;='1. The Inputs'!$B$17+G$7+'1. The Inputs'!$B$15*12,('1. The Inputs'!$B$10*G$5*(1+G$9)^(CEILING((A130-'1. The Inputs'!$B$17-G$7)/12,1)-1)-G$11*'1. The Inputs'!$B$18)/12+IF(A130='1. The Inputs'!$B$17+G$7+'1. The Inputs'!$B$15*12,G$14*(1-'1. The Inputs'!$B$20)-G$11,0),0)))</f>
        <v>14844586.9794779</v>
      </c>
      <c r="H130" s="19" t="n">
        <f aca="false">IF(A130&lt;='1. The Inputs'!$B$17,-(MIN(K130*H$10,H$12)-MIN(K129*H$10,H$12)),IF(A130&lt;='1. The Inputs'!$B$17+H$7,-(H$11*'1. The Inputs'!$B$18/12+'1. The Inputs'!$B$21),IF(A130&lt;='1. The Inputs'!$B$17+H$7+'1. The Inputs'!$B$15*12,('1. The Inputs'!$B$10*H$5*(1+H$9)^(CEILING((A130-'1. The Inputs'!$B$17-H$7)/12,1)-1)-H$11*'1. The Inputs'!$B$18)/12+IF(A130='1. The Inputs'!$B$17+H$7+'1. The Inputs'!$B$15*12,H$14*(1-'1. The Inputs'!$B$20)-H$11,0),0)))</f>
        <v>15156436.9794779</v>
      </c>
      <c r="K130" s="20" t="n">
        <v>1</v>
      </c>
      <c r="L130" s="20" t="n">
        <f aca="false">K130-K129</f>
        <v>0</v>
      </c>
    </row>
    <row r="131" customFormat="false" ht="15" hidden="false" customHeight="false" outlineLevel="0" collapsed="false">
      <c r="A131" s="18" t="n">
        <v>113</v>
      </c>
      <c r="B131" s="19" t="n">
        <f aca="false">IF(A131&lt;='1. The Inputs'!$B$17,-(MIN(K131*B$10,B$12)-MIN(K130*B$10,B$12)),IF(A131&lt;='1. The Inputs'!$B$17+B$7,-(B$11*'1. The Inputs'!$B$18/12+'1. The Inputs'!$B$21),IF(A131&lt;='1. The Inputs'!$B$17+B$7+'1. The Inputs'!$B$15*12,('1. The Inputs'!$B$10*B$5*(1+B$9)^(CEILING((A131-'1. The Inputs'!$B$17-B$7)/12,1)-1)-B$11*'1. The Inputs'!$B$18)/12+IF(A131='1. The Inputs'!$B$17+B$7+'1. The Inputs'!$B$15*12,B$14*(1-'1. The Inputs'!$B$20)-B$11,0),0)))</f>
        <v>15156436.9794779</v>
      </c>
      <c r="C131" s="19" t="n">
        <f aca="false">IF(A131&lt;='1. The Inputs'!$B$17,-(MIN(K131*C$10,C$12)-MIN(K130*C$10,C$12)),IF(A131&lt;='1. The Inputs'!$B$17+C$7,-(C$11*'1. The Inputs'!$B$18/12+'1. The Inputs'!$B$21),IF(A131&lt;='1. The Inputs'!$B$17+C$7+'1. The Inputs'!$B$15*12,('1. The Inputs'!$B$10*C$5*(1+C$9)^(CEILING((A131-'1. The Inputs'!$B$17-C$7)/12,1)-1)-C$11*'1. The Inputs'!$B$18)/12+IF(A131='1. The Inputs'!$B$17+C$7+'1. The Inputs'!$B$15*12,C$14*(1-'1. The Inputs'!$B$20)-C$11,0),0)))</f>
        <v>13444962.0211197</v>
      </c>
      <c r="D131" s="19" t="n">
        <f aca="false">IF(A131&lt;='1. The Inputs'!$B$17,-(MIN(K131*D$10,D$12)-MIN(K130*D$10,D$12)),IF(A131&lt;='1. The Inputs'!$B$17+D$7,-(D$11*'1. The Inputs'!$B$18/12+'1. The Inputs'!$B$21),IF(A131&lt;='1. The Inputs'!$B$17+D$7+'1. The Inputs'!$B$15*12,('1. The Inputs'!$B$10*D$5*(1+D$9)^(CEILING((A131-'1. The Inputs'!$B$17-D$7)/12,1)-1)-D$11*'1. The Inputs'!$B$18)/12+IF(A131='1. The Inputs'!$B$17+D$7+'1. The Inputs'!$B$15*12,D$14*(1-'1. The Inputs'!$B$20)-D$11,0),0)))</f>
        <v>14533327.1645417</v>
      </c>
      <c r="E131" s="19" t="n">
        <f aca="false">IF(A131&lt;='1. The Inputs'!$B$17,-(MIN(K131*E$10,E$12)-MIN(K130*E$10,E$12)),IF(A131&lt;='1. The Inputs'!$B$17+E$7,-(E$11*'1. The Inputs'!$B$18/12+'1. The Inputs'!$B$21),IF(A131&lt;='1. The Inputs'!$B$17+E$7+'1. The Inputs'!$B$15*12,('1. The Inputs'!$B$10*E$5*(1+E$9)^(CEILING((A131-'1. The Inputs'!$B$17-E$7)/12,1)-1)-E$11*'1. The Inputs'!$B$18)/12+IF(A131='1. The Inputs'!$B$17+E$7+'1. The Inputs'!$B$15*12,E$14*(1-'1. The Inputs'!$B$20)-E$11,0),0)))</f>
        <v>12559850.9913783</v>
      </c>
      <c r="F131" s="19" t="n">
        <f aca="false">IF(A131&lt;='1. The Inputs'!$B$17,-(MIN(K131*F$10,F$12)-MIN(K130*F$10,F$12)),IF(A131&lt;='1. The Inputs'!$B$17+F$7,-(F$11*'1. The Inputs'!$B$18/12+'1. The Inputs'!$B$21),IF(A131&lt;='1. The Inputs'!$B$17+F$7+'1. The Inputs'!$B$15*12,('1. The Inputs'!$B$10*F$5*(1+F$9)^(CEILING((A131-'1. The Inputs'!$B$17-F$7)/12,1)-1)-F$11*'1. The Inputs'!$B$18)/12+IF(A131='1. The Inputs'!$B$17+F$7+'1. The Inputs'!$B$15*12,F$14*(1-'1. The Inputs'!$B$20)-F$11,0),0)))</f>
        <v>11679666.6666667</v>
      </c>
      <c r="G131" s="19" t="n">
        <f aca="false">IF(A131&lt;='1. The Inputs'!$B$17,-(MIN(K131*G$10,G$12)-MIN(K130*G$10,G$12)),IF(A131&lt;='1. The Inputs'!$B$17+G$7,-(G$11*'1. The Inputs'!$B$18/12+'1. The Inputs'!$B$21),IF(A131&lt;='1. The Inputs'!$B$17+G$7+'1. The Inputs'!$B$15*12,('1. The Inputs'!$B$10*G$5*(1+G$9)^(CEILING((A131-'1. The Inputs'!$B$17-G$7)/12,1)-1)-G$11*'1. The Inputs'!$B$18)/12+IF(A131='1. The Inputs'!$B$17+G$7+'1. The Inputs'!$B$15*12,G$14*(1-'1. The Inputs'!$B$20)-G$11,0),0)))</f>
        <v>14844586.9794779</v>
      </c>
      <c r="H131" s="19" t="n">
        <f aca="false">IF(A131&lt;='1. The Inputs'!$B$17,-(MIN(K131*H$10,H$12)-MIN(K130*H$10,H$12)),IF(A131&lt;='1. The Inputs'!$B$17+H$7,-(H$11*'1. The Inputs'!$B$18/12+'1. The Inputs'!$B$21),IF(A131&lt;='1. The Inputs'!$B$17+H$7+'1. The Inputs'!$B$15*12,('1. The Inputs'!$B$10*H$5*(1+H$9)^(CEILING((A131-'1. The Inputs'!$B$17-H$7)/12,1)-1)-H$11*'1. The Inputs'!$B$18)/12+IF(A131='1. The Inputs'!$B$17+H$7+'1. The Inputs'!$B$15*12,H$14*(1-'1. The Inputs'!$B$20)-H$11,0),0)))</f>
        <v>15156436.9794779</v>
      </c>
      <c r="K131" s="20" t="n">
        <v>1</v>
      </c>
      <c r="L131" s="20" t="n">
        <f aca="false">K131-K130</f>
        <v>0</v>
      </c>
    </row>
    <row r="132" customFormat="false" ht="15" hidden="false" customHeight="false" outlineLevel="0" collapsed="false">
      <c r="A132" s="18" t="n">
        <v>114</v>
      </c>
      <c r="B132" s="19" t="n">
        <f aca="false">IF(A132&lt;='1. The Inputs'!$B$17,-(MIN(K132*B$10,B$12)-MIN(K131*B$10,B$12)),IF(A132&lt;='1. The Inputs'!$B$17+B$7,-(B$11*'1. The Inputs'!$B$18/12+'1. The Inputs'!$B$21),IF(A132&lt;='1. The Inputs'!$B$17+B$7+'1. The Inputs'!$B$15*12,('1. The Inputs'!$B$10*B$5*(1+B$9)^(CEILING((A132-'1. The Inputs'!$B$17-B$7)/12,1)-1)-B$11*'1. The Inputs'!$B$18)/12+IF(A132='1. The Inputs'!$B$17+B$7+'1. The Inputs'!$B$15*12,B$14*(1-'1. The Inputs'!$B$20)-B$11,0),0)))</f>
        <v>2204945498.34314</v>
      </c>
      <c r="C132" s="19" t="n">
        <f aca="false">IF(A132&lt;='1. The Inputs'!$B$17,-(MIN(K132*C$10,C$12)-MIN(K131*C$10,C$12)),IF(A132&lt;='1. The Inputs'!$B$17+C$7,-(C$11*'1. The Inputs'!$B$18/12+'1. The Inputs'!$B$21),IF(A132&lt;='1. The Inputs'!$B$17+C$7+'1. The Inputs'!$B$15*12,('1. The Inputs'!$B$10*C$5*(1+C$9)^(CEILING((A132-'1. The Inputs'!$B$17-C$7)/12,1)-1)-C$11*'1. The Inputs'!$B$18)/12+IF(A132='1. The Inputs'!$B$17+C$7+'1. The Inputs'!$B$15*12,C$14*(1-'1. The Inputs'!$B$20)-C$11,0),0)))</f>
        <v>1933010898.47569</v>
      </c>
      <c r="D132" s="19" t="n">
        <f aca="false">IF(A132&lt;='1. The Inputs'!$B$17,-(MIN(K132*D$10,D$12)-MIN(K131*D$10,D$12)),IF(A132&lt;='1. The Inputs'!$B$17+D$7,-(D$11*'1. The Inputs'!$B$18/12+'1. The Inputs'!$B$21),IF(A132&lt;='1. The Inputs'!$B$17+D$7+'1. The Inputs'!$B$15*12,('1. The Inputs'!$B$10*D$5*(1+D$9)^(CEILING((A132-'1. The Inputs'!$B$17-D$7)/12,1)-1)-D$11*'1. The Inputs'!$B$18)/12+IF(A132='1. The Inputs'!$B$17+D$7+'1. The Inputs'!$B$15*12,D$14*(1-'1. The Inputs'!$B$20)-D$11,0),0)))</f>
        <v>14533327.1645417</v>
      </c>
      <c r="E132" s="19" t="n">
        <f aca="false">IF(A132&lt;='1. The Inputs'!$B$17,-(MIN(K132*E$10,E$12)-MIN(K131*E$10,E$12)),IF(A132&lt;='1. The Inputs'!$B$17+E$7,-(E$11*'1. The Inputs'!$B$18/12+'1. The Inputs'!$B$21),IF(A132&lt;='1. The Inputs'!$B$17+E$7+'1. The Inputs'!$B$15*12,('1. The Inputs'!$B$10*E$5*(1+E$9)^(CEILING((A132-'1. The Inputs'!$B$17-E$7)/12,1)-1)-E$11*'1. The Inputs'!$B$18)/12+IF(A132='1. The Inputs'!$B$17+E$7+'1. The Inputs'!$B$15*12,E$14*(1-'1. The Inputs'!$B$20)-E$11,0),0)))</f>
        <v>12559850.9913783</v>
      </c>
      <c r="F132" s="19" t="n">
        <f aca="false">IF(A132&lt;='1. The Inputs'!$B$17,-(MIN(K132*F$10,F$12)-MIN(K131*F$10,F$12)),IF(A132&lt;='1. The Inputs'!$B$17+F$7,-(F$11*'1. The Inputs'!$B$18/12+'1. The Inputs'!$B$21),IF(A132&lt;='1. The Inputs'!$B$17+F$7+'1. The Inputs'!$B$15*12,('1. The Inputs'!$B$10*F$5*(1+F$9)^(CEILING((A132-'1. The Inputs'!$B$17-F$7)/12,1)-1)-F$11*'1. The Inputs'!$B$18)/12+IF(A132='1. The Inputs'!$B$17+F$7+'1. The Inputs'!$B$15*12,F$14*(1-'1. The Inputs'!$B$20)-F$11,0),0)))</f>
        <v>1570131279.56989</v>
      </c>
      <c r="G132" s="19" t="n">
        <f aca="false">IF(A132&lt;='1. The Inputs'!$B$17,-(MIN(K132*G$10,G$12)-MIN(K131*G$10,G$12)),IF(A132&lt;='1. The Inputs'!$B$17+G$7,-(G$11*'1. The Inputs'!$B$18/12+'1. The Inputs'!$B$21),IF(A132&lt;='1. The Inputs'!$B$17+G$7+'1. The Inputs'!$B$15*12,('1. The Inputs'!$B$10*G$5*(1+G$9)^(CEILING((A132-'1. The Inputs'!$B$17-G$7)/12,1)-1)-G$11*'1. The Inputs'!$B$18)/12+IF(A132='1. The Inputs'!$B$17+G$7+'1. The Inputs'!$B$15*12,G$14*(1-'1. The Inputs'!$B$20)-G$11,0),0)))</f>
        <v>2145233648.34314</v>
      </c>
      <c r="H132" s="19" t="n">
        <f aca="false">IF(A132&lt;='1. The Inputs'!$B$17,-(MIN(K132*H$10,H$12)-MIN(K131*H$10,H$12)),IF(A132&lt;='1. The Inputs'!$B$17+H$7,-(H$11*'1. The Inputs'!$B$18/12+'1. The Inputs'!$B$21),IF(A132&lt;='1. The Inputs'!$B$17+H$7+'1. The Inputs'!$B$15*12,('1. The Inputs'!$B$10*H$5*(1+H$9)^(CEILING((A132-'1. The Inputs'!$B$17-H$7)/12,1)-1)-H$11*'1. The Inputs'!$B$18)/12+IF(A132='1. The Inputs'!$B$17+H$7+'1. The Inputs'!$B$15*12,H$14*(1-'1. The Inputs'!$B$20)-H$11,0),0)))</f>
        <v>2099389590.17552</v>
      </c>
      <c r="K132" s="20" t="n">
        <v>1</v>
      </c>
      <c r="L132" s="20" t="n">
        <f aca="false">K132-K131</f>
        <v>0</v>
      </c>
    </row>
    <row r="133" customFormat="false" ht="15" hidden="false" customHeight="false" outlineLevel="0" collapsed="false">
      <c r="A133" s="18" t="n">
        <v>115</v>
      </c>
      <c r="B133" s="19" t="n">
        <f aca="false">IF(A133&lt;='1. The Inputs'!$B$17,-(MIN(K133*B$10,B$12)-MIN(K132*B$10,B$12)),IF(A133&lt;='1. The Inputs'!$B$17+B$7,-(B$11*'1. The Inputs'!$B$18/12+'1. The Inputs'!$B$21),IF(A133&lt;='1. The Inputs'!$B$17+B$7+'1. The Inputs'!$B$15*12,('1. The Inputs'!$B$10*B$5*(1+B$9)^(CEILING((A133-'1. The Inputs'!$B$17-B$7)/12,1)-1)-B$11*'1. The Inputs'!$B$18)/12+IF(A133='1. The Inputs'!$B$17+B$7+'1. The Inputs'!$B$15*12,B$14*(1-'1. The Inputs'!$B$20)-B$11,0),0)))</f>
        <v>0</v>
      </c>
      <c r="C133" s="19" t="n">
        <f aca="false">IF(A133&lt;='1. The Inputs'!$B$17,-(MIN(K133*C$10,C$12)-MIN(K132*C$10,C$12)),IF(A133&lt;='1. The Inputs'!$B$17+C$7,-(C$11*'1. The Inputs'!$B$18/12+'1. The Inputs'!$B$21),IF(A133&lt;='1. The Inputs'!$B$17+C$7+'1. The Inputs'!$B$15*12,('1. The Inputs'!$B$10*C$5*(1+C$9)^(CEILING((A133-'1. The Inputs'!$B$17-C$7)/12,1)-1)-C$11*'1. The Inputs'!$B$18)/12+IF(A133='1. The Inputs'!$B$17+C$7+'1. The Inputs'!$B$15*12,C$14*(1-'1. The Inputs'!$B$20)-C$11,0),0)))</f>
        <v>0</v>
      </c>
      <c r="D133" s="19" t="n">
        <f aca="false">IF(A133&lt;='1. The Inputs'!$B$17,-(MIN(K133*D$10,D$12)-MIN(K132*D$10,D$12)),IF(A133&lt;='1. The Inputs'!$B$17+D$7,-(D$11*'1. The Inputs'!$B$18/12+'1. The Inputs'!$B$21),IF(A133&lt;='1. The Inputs'!$B$17+D$7+'1. The Inputs'!$B$15*12,('1. The Inputs'!$B$10*D$5*(1+D$9)^(CEILING((A133-'1. The Inputs'!$B$17-D$7)/12,1)-1)-D$11*'1. The Inputs'!$B$18)/12+IF(A133='1. The Inputs'!$B$17+D$7+'1. The Inputs'!$B$15*12,D$14*(1-'1. The Inputs'!$B$20)-D$11,0),0)))</f>
        <v>15156436.9794779</v>
      </c>
      <c r="E133" s="19" t="n">
        <f aca="false">IF(A133&lt;='1. The Inputs'!$B$17,-(MIN(K133*E$10,E$12)-MIN(K132*E$10,E$12)),IF(A133&lt;='1. The Inputs'!$B$17+E$7,-(E$11*'1. The Inputs'!$B$18/12+'1. The Inputs'!$B$21),IF(A133&lt;='1. The Inputs'!$B$17+E$7+'1. The Inputs'!$B$15*12,('1. The Inputs'!$B$10*E$5*(1+E$9)^(CEILING((A133-'1. The Inputs'!$B$17-E$7)/12,1)-1)-E$11*'1. The Inputs'!$B$18)/12+IF(A133='1. The Inputs'!$B$17+E$7+'1. The Inputs'!$B$15*12,E$14*(1-'1. The Inputs'!$B$20)-E$11,0),0)))</f>
        <v>13133112.0211197</v>
      </c>
      <c r="F133" s="19" t="n">
        <f aca="false">IF(A133&lt;='1. The Inputs'!$B$17,-(MIN(K133*F$10,F$12)-MIN(K132*F$10,F$12)),IF(A133&lt;='1. The Inputs'!$B$17+F$7,-(F$11*'1. The Inputs'!$B$18/12+'1. The Inputs'!$B$21),IF(A133&lt;='1. The Inputs'!$B$17+F$7+'1. The Inputs'!$B$15*12,('1. The Inputs'!$B$10*F$5*(1+F$9)^(CEILING((A133-'1. The Inputs'!$B$17-F$7)/12,1)-1)-F$11*'1. The Inputs'!$B$18)/12+IF(A133='1. The Inputs'!$B$17+F$7+'1. The Inputs'!$B$15*12,F$14*(1-'1. The Inputs'!$B$20)-F$11,0),0)))</f>
        <v>0</v>
      </c>
      <c r="G133" s="19" t="n">
        <f aca="false">IF(A133&lt;='1. The Inputs'!$B$17,-(MIN(K133*G$10,G$12)-MIN(K132*G$10,G$12)),IF(A133&lt;='1. The Inputs'!$B$17+G$7,-(G$11*'1. The Inputs'!$B$18/12+'1. The Inputs'!$B$21),IF(A133&lt;='1. The Inputs'!$B$17+G$7+'1. The Inputs'!$B$15*12,('1. The Inputs'!$B$10*G$5*(1+G$9)^(CEILING((A133-'1. The Inputs'!$B$17-G$7)/12,1)-1)-G$11*'1. The Inputs'!$B$18)/12+IF(A133='1. The Inputs'!$B$17+G$7+'1. The Inputs'!$B$15*12,G$14*(1-'1. The Inputs'!$B$20)-G$11,0),0)))</f>
        <v>0</v>
      </c>
      <c r="H133" s="19" t="n">
        <f aca="false">IF(A133&lt;='1. The Inputs'!$B$17,-(MIN(K133*H$10,H$12)-MIN(K132*H$10,H$12)),IF(A133&lt;='1. The Inputs'!$B$17+H$7,-(H$11*'1. The Inputs'!$B$18/12+'1. The Inputs'!$B$21),IF(A133&lt;='1. The Inputs'!$B$17+H$7+'1. The Inputs'!$B$15*12,('1. The Inputs'!$B$10*H$5*(1+H$9)^(CEILING((A133-'1. The Inputs'!$B$17-H$7)/12,1)-1)-H$11*'1. The Inputs'!$B$18)/12+IF(A133='1. The Inputs'!$B$17+H$7+'1. The Inputs'!$B$15*12,H$14*(1-'1. The Inputs'!$B$20)-H$11,0),0)))</f>
        <v>0</v>
      </c>
      <c r="K133" s="20" t="n">
        <v>1</v>
      </c>
      <c r="L133" s="20" t="n">
        <f aca="false">K133-K132</f>
        <v>0</v>
      </c>
    </row>
    <row r="134" customFormat="false" ht="15" hidden="false" customHeight="false" outlineLevel="0" collapsed="false">
      <c r="A134" s="18" t="n">
        <v>116</v>
      </c>
      <c r="B134" s="19" t="n">
        <f aca="false">IF(A134&lt;='1. The Inputs'!$B$17,-(MIN(K134*B$10,B$12)-MIN(K133*B$10,B$12)),IF(A134&lt;='1. The Inputs'!$B$17+B$7,-(B$11*'1. The Inputs'!$B$18/12+'1. The Inputs'!$B$21),IF(A134&lt;='1. The Inputs'!$B$17+B$7+'1. The Inputs'!$B$15*12,('1. The Inputs'!$B$10*B$5*(1+B$9)^(CEILING((A134-'1. The Inputs'!$B$17-B$7)/12,1)-1)-B$11*'1. The Inputs'!$B$18)/12+IF(A134='1. The Inputs'!$B$17+B$7+'1. The Inputs'!$B$15*12,B$14*(1-'1. The Inputs'!$B$20)-B$11,0),0)))</f>
        <v>0</v>
      </c>
      <c r="C134" s="19" t="n">
        <f aca="false">IF(A134&lt;='1. The Inputs'!$B$17,-(MIN(K134*C$10,C$12)-MIN(K133*C$10,C$12)),IF(A134&lt;='1. The Inputs'!$B$17+C$7,-(C$11*'1. The Inputs'!$B$18/12+'1. The Inputs'!$B$21),IF(A134&lt;='1. The Inputs'!$B$17+C$7+'1. The Inputs'!$B$15*12,('1. The Inputs'!$B$10*C$5*(1+C$9)^(CEILING((A134-'1. The Inputs'!$B$17-C$7)/12,1)-1)-C$11*'1. The Inputs'!$B$18)/12+IF(A134='1. The Inputs'!$B$17+C$7+'1. The Inputs'!$B$15*12,C$14*(1-'1. The Inputs'!$B$20)-C$11,0),0)))</f>
        <v>0</v>
      </c>
      <c r="D134" s="19" t="n">
        <f aca="false">IF(A134&lt;='1. The Inputs'!$B$17,-(MIN(K134*D$10,D$12)-MIN(K133*D$10,D$12)),IF(A134&lt;='1. The Inputs'!$B$17+D$7,-(D$11*'1. The Inputs'!$B$18/12+'1. The Inputs'!$B$21),IF(A134&lt;='1. The Inputs'!$B$17+D$7+'1. The Inputs'!$B$15*12,('1. The Inputs'!$B$10*D$5*(1+D$9)^(CEILING((A134-'1. The Inputs'!$B$17-D$7)/12,1)-1)-D$11*'1. The Inputs'!$B$18)/12+IF(A134='1. The Inputs'!$B$17+D$7+'1. The Inputs'!$B$15*12,D$14*(1-'1. The Inputs'!$B$20)-D$11,0),0)))</f>
        <v>15156436.9794779</v>
      </c>
      <c r="E134" s="19" t="n">
        <f aca="false">IF(A134&lt;='1. The Inputs'!$B$17,-(MIN(K134*E$10,E$12)-MIN(K133*E$10,E$12)),IF(A134&lt;='1. The Inputs'!$B$17+E$7,-(E$11*'1. The Inputs'!$B$18/12+'1. The Inputs'!$B$21),IF(A134&lt;='1. The Inputs'!$B$17+E$7+'1. The Inputs'!$B$15*12,('1. The Inputs'!$B$10*E$5*(1+E$9)^(CEILING((A134-'1. The Inputs'!$B$17-E$7)/12,1)-1)-E$11*'1. The Inputs'!$B$18)/12+IF(A134='1. The Inputs'!$B$17+E$7+'1. The Inputs'!$B$15*12,E$14*(1-'1. The Inputs'!$B$20)-E$11,0),0)))</f>
        <v>13133112.0211197</v>
      </c>
      <c r="F134" s="19" t="n">
        <f aca="false">IF(A134&lt;='1. The Inputs'!$B$17,-(MIN(K134*F$10,F$12)-MIN(K133*F$10,F$12)),IF(A134&lt;='1. The Inputs'!$B$17+F$7,-(F$11*'1. The Inputs'!$B$18/12+'1. The Inputs'!$B$21),IF(A134&lt;='1. The Inputs'!$B$17+F$7+'1. The Inputs'!$B$15*12,('1. The Inputs'!$B$10*F$5*(1+F$9)^(CEILING((A134-'1. The Inputs'!$B$17-F$7)/12,1)-1)-F$11*'1. The Inputs'!$B$18)/12+IF(A134='1. The Inputs'!$B$17+F$7+'1. The Inputs'!$B$15*12,F$14*(1-'1. The Inputs'!$B$20)-F$11,0),0)))</f>
        <v>0</v>
      </c>
      <c r="G134" s="19" t="n">
        <f aca="false">IF(A134&lt;='1. The Inputs'!$B$17,-(MIN(K134*G$10,G$12)-MIN(K133*G$10,G$12)),IF(A134&lt;='1. The Inputs'!$B$17+G$7,-(G$11*'1. The Inputs'!$B$18/12+'1. The Inputs'!$B$21),IF(A134&lt;='1. The Inputs'!$B$17+G$7+'1. The Inputs'!$B$15*12,('1. The Inputs'!$B$10*G$5*(1+G$9)^(CEILING((A134-'1. The Inputs'!$B$17-G$7)/12,1)-1)-G$11*'1. The Inputs'!$B$18)/12+IF(A134='1. The Inputs'!$B$17+G$7+'1. The Inputs'!$B$15*12,G$14*(1-'1. The Inputs'!$B$20)-G$11,0),0)))</f>
        <v>0</v>
      </c>
      <c r="H134" s="19" t="n">
        <f aca="false">IF(A134&lt;='1. The Inputs'!$B$17,-(MIN(K134*H$10,H$12)-MIN(K133*H$10,H$12)),IF(A134&lt;='1. The Inputs'!$B$17+H$7,-(H$11*'1. The Inputs'!$B$18/12+'1. The Inputs'!$B$21),IF(A134&lt;='1. The Inputs'!$B$17+H$7+'1. The Inputs'!$B$15*12,('1. The Inputs'!$B$10*H$5*(1+H$9)^(CEILING((A134-'1. The Inputs'!$B$17-H$7)/12,1)-1)-H$11*'1. The Inputs'!$B$18)/12+IF(A134='1. The Inputs'!$B$17+H$7+'1. The Inputs'!$B$15*12,H$14*(1-'1. The Inputs'!$B$20)-H$11,0),0)))</f>
        <v>0</v>
      </c>
      <c r="K134" s="20" t="n">
        <v>1</v>
      </c>
      <c r="L134" s="20" t="n">
        <f aca="false">K134-K133</f>
        <v>0</v>
      </c>
    </row>
    <row r="135" customFormat="false" ht="15" hidden="false" customHeight="false" outlineLevel="0" collapsed="false">
      <c r="A135" s="18" t="n">
        <v>117</v>
      </c>
      <c r="B135" s="19" t="n">
        <f aca="false">IF(A135&lt;='1. The Inputs'!$B$17,-(MIN(K135*B$10,B$12)-MIN(K134*B$10,B$12)),IF(A135&lt;='1. The Inputs'!$B$17+B$7,-(B$11*'1. The Inputs'!$B$18/12+'1. The Inputs'!$B$21),IF(A135&lt;='1. The Inputs'!$B$17+B$7+'1. The Inputs'!$B$15*12,('1. The Inputs'!$B$10*B$5*(1+B$9)^(CEILING((A135-'1. The Inputs'!$B$17-B$7)/12,1)-1)-B$11*'1. The Inputs'!$B$18)/12+IF(A135='1. The Inputs'!$B$17+B$7+'1. The Inputs'!$B$15*12,B$14*(1-'1. The Inputs'!$B$20)-B$11,0),0)))</f>
        <v>0</v>
      </c>
      <c r="C135" s="19" t="n">
        <f aca="false">IF(A135&lt;='1. The Inputs'!$B$17,-(MIN(K135*C$10,C$12)-MIN(K134*C$10,C$12)),IF(A135&lt;='1. The Inputs'!$B$17+C$7,-(C$11*'1. The Inputs'!$B$18/12+'1. The Inputs'!$B$21),IF(A135&lt;='1. The Inputs'!$B$17+C$7+'1. The Inputs'!$B$15*12,('1. The Inputs'!$B$10*C$5*(1+C$9)^(CEILING((A135-'1. The Inputs'!$B$17-C$7)/12,1)-1)-C$11*'1. The Inputs'!$B$18)/12+IF(A135='1. The Inputs'!$B$17+C$7+'1. The Inputs'!$B$15*12,C$14*(1-'1. The Inputs'!$B$20)-C$11,0),0)))</f>
        <v>0</v>
      </c>
      <c r="D135" s="19" t="n">
        <f aca="false">IF(A135&lt;='1. The Inputs'!$B$17,-(MIN(K135*D$10,D$12)-MIN(K134*D$10,D$12)),IF(A135&lt;='1. The Inputs'!$B$17+D$7,-(D$11*'1. The Inputs'!$B$18/12+'1. The Inputs'!$B$21),IF(A135&lt;='1. The Inputs'!$B$17+D$7+'1. The Inputs'!$B$15*12,('1. The Inputs'!$B$10*D$5*(1+D$9)^(CEILING((A135-'1. The Inputs'!$B$17-D$7)/12,1)-1)-D$11*'1. The Inputs'!$B$18)/12+IF(A135='1. The Inputs'!$B$17+D$7+'1. The Inputs'!$B$15*12,D$14*(1-'1. The Inputs'!$B$20)-D$11,0),0)))</f>
        <v>15156436.9794779</v>
      </c>
      <c r="E135" s="19" t="n">
        <f aca="false">IF(A135&lt;='1. The Inputs'!$B$17,-(MIN(K135*E$10,E$12)-MIN(K134*E$10,E$12)),IF(A135&lt;='1. The Inputs'!$B$17+E$7,-(E$11*'1. The Inputs'!$B$18/12+'1. The Inputs'!$B$21),IF(A135&lt;='1. The Inputs'!$B$17+E$7+'1. The Inputs'!$B$15*12,('1. The Inputs'!$B$10*E$5*(1+E$9)^(CEILING((A135-'1. The Inputs'!$B$17-E$7)/12,1)-1)-E$11*'1. The Inputs'!$B$18)/12+IF(A135='1. The Inputs'!$B$17+E$7+'1. The Inputs'!$B$15*12,E$14*(1-'1. The Inputs'!$B$20)-E$11,0),0)))</f>
        <v>13133112.0211197</v>
      </c>
      <c r="F135" s="19" t="n">
        <f aca="false">IF(A135&lt;='1. The Inputs'!$B$17,-(MIN(K135*F$10,F$12)-MIN(K134*F$10,F$12)),IF(A135&lt;='1. The Inputs'!$B$17+F$7,-(F$11*'1. The Inputs'!$B$18/12+'1. The Inputs'!$B$21),IF(A135&lt;='1. The Inputs'!$B$17+F$7+'1. The Inputs'!$B$15*12,('1. The Inputs'!$B$10*F$5*(1+F$9)^(CEILING((A135-'1. The Inputs'!$B$17-F$7)/12,1)-1)-F$11*'1. The Inputs'!$B$18)/12+IF(A135='1. The Inputs'!$B$17+F$7+'1. The Inputs'!$B$15*12,F$14*(1-'1. The Inputs'!$B$20)-F$11,0),0)))</f>
        <v>0</v>
      </c>
      <c r="G135" s="19" t="n">
        <f aca="false">IF(A135&lt;='1. The Inputs'!$B$17,-(MIN(K135*G$10,G$12)-MIN(K134*G$10,G$12)),IF(A135&lt;='1. The Inputs'!$B$17+G$7,-(G$11*'1. The Inputs'!$B$18/12+'1. The Inputs'!$B$21),IF(A135&lt;='1. The Inputs'!$B$17+G$7+'1. The Inputs'!$B$15*12,('1. The Inputs'!$B$10*G$5*(1+G$9)^(CEILING((A135-'1. The Inputs'!$B$17-G$7)/12,1)-1)-G$11*'1. The Inputs'!$B$18)/12+IF(A135='1. The Inputs'!$B$17+G$7+'1. The Inputs'!$B$15*12,G$14*(1-'1. The Inputs'!$B$20)-G$11,0),0)))</f>
        <v>0</v>
      </c>
      <c r="H135" s="19" t="n">
        <f aca="false">IF(A135&lt;='1. The Inputs'!$B$17,-(MIN(K135*H$10,H$12)-MIN(K134*H$10,H$12)),IF(A135&lt;='1. The Inputs'!$B$17+H$7,-(H$11*'1. The Inputs'!$B$18/12+'1. The Inputs'!$B$21),IF(A135&lt;='1. The Inputs'!$B$17+H$7+'1. The Inputs'!$B$15*12,('1. The Inputs'!$B$10*H$5*(1+H$9)^(CEILING((A135-'1. The Inputs'!$B$17-H$7)/12,1)-1)-H$11*'1. The Inputs'!$B$18)/12+IF(A135='1. The Inputs'!$B$17+H$7+'1. The Inputs'!$B$15*12,H$14*(1-'1. The Inputs'!$B$20)-H$11,0),0)))</f>
        <v>0</v>
      </c>
      <c r="K135" s="20" t="n">
        <v>1</v>
      </c>
      <c r="L135" s="20" t="n">
        <f aca="false">K135-K134</f>
        <v>0</v>
      </c>
    </row>
    <row r="136" customFormat="false" ht="15" hidden="false" customHeight="false" outlineLevel="0" collapsed="false">
      <c r="A136" s="18" t="n">
        <v>118</v>
      </c>
      <c r="B136" s="19" t="n">
        <f aca="false">IF(A136&lt;='1. The Inputs'!$B$17,-(MIN(K136*B$10,B$12)-MIN(K135*B$10,B$12)),IF(A136&lt;='1. The Inputs'!$B$17+B$7,-(B$11*'1. The Inputs'!$B$18/12+'1. The Inputs'!$B$21),IF(A136&lt;='1. The Inputs'!$B$17+B$7+'1. The Inputs'!$B$15*12,('1. The Inputs'!$B$10*B$5*(1+B$9)^(CEILING((A136-'1. The Inputs'!$B$17-B$7)/12,1)-1)-B$11*'1. The Inputs'!$B$18)/12+IF(A136='1. The Inputs'!$B$17+B$7+'1. The Inputs'!$B$15*12,B$14*(1-'1. The Inputs'!$B$20)-B$11,0),0)))</f>
        <v>0</v>
      </c>
      <c r="C136" s="19" t="n">
        <f aca="false">IF(A136&lt;='1. The Inputs'!$B$17,-(MIN(K136*C$10,C$12)-MIN(K135*C$10,C$12)),IF(A136&lt;='1. The Inputs'!$B$17+C$7,-(C$11*'1. The Inputs'!$B$18/12+'1. The Inputs'!$B$21),IF(A136&lt;='1. The Inputs'!$B$17+C$7+'1. The Inputs'!$B$15*12,('1. The Inputs'!$B$10*C$5*(1+C$9)^(CEILING((A136-'1. The Inputs'!$B$17-C$7)/12,1)-1)-C$11*'1. The Inputs'!$B$18)/12+IF(A136='1. The Inputs'!$B$17+C$7+'1. The Inputs'!$B$15*12,C$14*(1-'1. The Inputs'!$B$20)-C$11,0),0)))</f>
        <v>0</v>
      </c>
      <c r="D136" s="19" t="n">
        <f aca="false">IF(A136&lt;='1. The Inputs'!$B$17,-(MIN(K136*D$10,D$12)-MIN(K135*D$10,D$12)),IF(A136&lt;='1. The Inputs'!$B$17+D$7,-(D$11*'1. The Inputs'!$B$18/12+'1. The Inputs'!$B$21),IF(A136&lt;='1. The Inputs'!$B$17+D$7+'1. The Inputs'!$B$15*12,('1. The Inputs'!$B$10*D$5*(1+D$9)^(CEILING((A136-'1. The Inputs'!$B$17-D$7)/12,1)-1)-D$11*'1. The Inputs'!$B$18)/12+IF(A136='1. The Inputs'!$B$17+D$7+'1. The Inputs'!$B$15*12,D$14*(1-'1. The Inputs'!$B$20)-D$11,0),0)))</f>
        <v>15156436.9794779</v>
      </c>
      <c r="E136" s="19" t="n">
        <f aca="false">IF(A136&lt;='1. The Inputs'!$B$17,-(MIN(K136*E$10,E$12)-MIN(K135*E$10,E$12)),IF(A136&lt;='1. The Inputs'!$B$17+E$7,-(E$11*'1. The Inputs'!$B$18/12+'1. The Inputs'!$B$21),IF(A136&lt;='1. The Inputs'!$B$17+E$7+'1. The Inputs'!$B$15*12,('1. The Inputs'!$B$10*E$5*(1+E$9)^(CEILING((A136-'1. The Inputs'!$B$17-E$7)/12,1)-1)-E$11*'1. The Inputs'!$B$18)/12+IF(A136='1. The Inputs'!$B$17+E$7+'1. The Inputs'!$B$15*12,E$14*(1-'1. The Inputs'!$B$20)-E$11,0),0)))</f>
        <v>13133112.0211197</v>
      </c>
      <c r="F136" s="19" t="n">
        <f aca="false">IF(A136&lt;='1. The Inputs'!$B$17,-(MIN(K136*F$10,F$12)-MIN(K135*F$10,F$12)),IF(A136&lt;='1. The Inputs'!$B$17+F$7,-(F$11*'1. The Inputs'!$B$18/12+'1. The Inputs'!$B$21),IF(A136&lt;='1. The Inputs'!$B$17+F$7+'1. The Inputs'!$B$15*12,('1. The Inputs'!$B$10*F$5*(1+F$9)^(CEILING((A136-'1. The Inputs'!$B$17-F$7)/12,1)-1)-F$11*'1. The Inputs'!$B$18)/12+IF(A136='1. The Inputs'!$B$17+F$7+'1. The Inputs'!$B$15*12,F$14*(1-'1. The Inputs'!$B$20)-F$11,0),0)))</f>
        <v>0</v>
      </c>
      <c r="G136" s="19" t="n">
        <f aca="false">IF(A136&lt;='1. The Inputs'!$B$17,-(MIN(K136*G$10,G$12)-MIN(K135*G$10,G$12)),IF(A136&lt;='1. The Inputs'!$B$17+G$7,-(G$11*'1. The Inputs'!$B$18/12+'1. The Inputs'!$B$21),IF(A136&lt;='1. The Inputs'!$B$17+G$7+'1. The Inputs'!$B$15*12,('1. The Inputs'!$B$10*G$5*(1+G$9)^(CEILING((A136-'1. The Inputs'!$B$17-G$7)/12,1)-1)-G$11*'1. The Inputs'!$B$18)/12+IF(A136='1. The Inputs'!$B$17+G$7+'1. The Inputs'!$B$15*12,G$14*(1-'1. The Inputs'!$B$20)-G$11,0),0)))</f>
        <v>0</v>
      </c>
      <c r="H136" s="19" t="n">
        <f aca="false">IF(A136&lt;='1. The Inputs'!$B$17,-(MIN(K136*H$10,H$12)-MIN(K135*H$10,H$12)),IF(A136&lt;='1. The Inputs'!$B$17+H$7,-(H$11*'1. The Inputs'!$B$18/12+'1. The Inputs'!$B$21),IF(A136&lt;='1. The Inputs'!$B$17+H$7+'1. The Inputs'!$B$15*12,('1. The Inputs'!$B$10*H$5*(1+H$9)^(CEILING((A136-'1. The Inputs'!$B$17-H$7)/12,1)-1)-H$11*'1. The Inputs'!$B$18)/12+IF(A136='1. The Inputs'!$B$17+H$7+'1. The Inputs'!$B$15*12,H$14*(1-'1. The Inputs'!$B$20)-H$11,0),0)))</f>
        <v>0</v>
      </c>
      <c r="K136" s="20" t="n">
        <v>1</v>
      </c>
      <c r="L136" s="20" t="n">
        <f aca="false">K136-K135</f>
        <v>0</v>
      </c>
    </row>
    <row r="137" customFormat="false" ht="15" hidden="false" customHeight="false" outlineLevel="0" collapsed="false">
      <c r="A137" s="18" t="n">
        <v>119</v>
      </c>
      <c r="B137" s="19" t="n">
        <f aca="false">IF(A137&lt;='1. The Inputs'!$B$17,-(MIN(K137*B$10,B$12)-MIN(K136*B$10,B$12)),IF(A137&lt;='1. The Inputs'!$B$17+B$7,-(B$11*'1. The Inputs'!$B$18/12+'1. The Inputs'!$B$21),IF(A137&lt;='1. The Inputs'!$B$17+B$7+'1. The Inputs'!$B$15*12,('1. The Inputs'!$B$10*B$5*(1+B$9)^(CEILING((A137-'1. The Inputs'!$B$17-B$7)/12,1)-1)-B$11*'1. The Inputs'!$B$18)/12+IF(A137='1. The Inputs'!$B$17+B$7+'1. The Inputs'!$B$15*12,B$14*(1-'1. The Inputs'!$B$20)-B$11,0),0)))</f>
        <v>0</v>
      </c>
      <c r="C137" s="19" t="n">
        <f aca="false">IF(A137&lt;='1. The Inputs'!$B$17,-(MIN(K137*C$10,C$12)-MIN(K136*C$10,C$12)),IF(A137&lt;='1. The Inputs'!$B$17+C$7,-(C$11*'1. The Inputs'!$B$18/12+'1. The Inputs'!$B$21),IF(A137&lt;='1. The Inputs'!$B$17+C$7+'1. The Inputs'!$B$15*12,('1. The Inputs'!$B$10*C$5*(1+C$9)^(CEILING((A137-'1. The Inputs'!$B$17-C$7)/12,1)-1)-C$11*'1. The Inputs'!$B$18)/12+IF(A137='1. The Inputs'!$B$17+C$7+'1. The Inputs'!$B$15*12,C$14*(1-'1. The Inputs'!$B$20)-C$11,0),0)))</f>
        <v>0</v>
      </c>
      <c r="D137" s="19" t="n">
        <f aca="false">IF(A137&lt;='1. The Inputs'!$B$17,-(MIN(K137*D$10,D$12)-MIN(K136*D$10,D$12)),IF(A137&lt;='1. The Inputs'!$B$17+D$7,-(D$11*'1. The Inputs'!$B$18/12+'1. The Inputs'!$B$21),IF(A137&lt;='1. The Inputs'!$B$17+D$7+'1. The Inputs'!$B$15*12,('1. The Inputs'!$B$10*D$5*(1+D$9)^(CEILING((A137-'1. The Inputs'!$B$17-D$7)/12,1)-1)-D$11*'1. The Inputs'!$B$18)/12+IF(A137='1. The Inputs'!$B$17+D$7+'1. The Inputs'!$B$15*12,D$14*(1-'1. The Inputs'!$B$20)-D$11,0),0)))</f>
        <v>15156436.9794779</v>
      </c>
      <c r="E137" s="19" t="n">
        <f aca="false">IF(A137&lt;='1. The Inputs'!$B$17,-(MIN(K137*E$10,E$12)-MIN(K136*E$10,E$12)),IF(A137&lt;='1. The Inputs'!$B$17+E$7,-(E$11*'1. The Inputs'!$B$18/12+'1. The Inputs'!$B$21),IF(A137&lt;='1. The Inputs'!$B$17+E$7+'1. The Inputs'!$B$15*12,('1. The Inputs'!$B$10*E$5*(1+E$9)^(CEILING((A137-'1. The Inputs'!$B$17-E$7)/12,1)-1)-E$11*'1. The Inputs'!$B$18)/12+IF(A137='1. The Inputs'!$B$17+E$7+'1. The Inputs'!$B$15*12,E$14*(1-'1. The Inputs'!$B$20)-E$11,0),0)))</f>
        <v>13133112.0211197</v>
      </c>
      <c r="F137" s="19" t="n">
        <f aca="false">IF(A137&lt;='1. The Inputs'!$B$17,-(MIN(K137*F$10,F$12)-MIN(K136*F$10,F$12)),IF(A137&lt;='1. The Inputs'!$B$17+F$7,-(F$11*'1. The Inputs'!$B$18/12+'1. The Inputs'!$B$21),IF(A137&lt;='1. The Inputs'!$B$17+F$7+'1. The Inputs'!$B$15*12,('1. The Inputs'!$B$10*F$5*(1+F$9)^(CEILING((A137-'1. The Inputs'!$B$17-F$7)/12,1)-1)-F$11*'1. The Inputs'!$B$18)/12+IF(A137='1. The Inputs'!$B$17+F$7+'1. The Inputs'!$B$15*12,F$14*(1-'1. The Inputs'!$B$20)-F$11,0),0)))</f>
        <v>0</v>
      </c>
      <c r="G137" s="19" t="n">
        <f aca="false">IF(A137&lt;='1. The Inputs'!$B$17,-(MIN(K137*G$10,G$12)-MIN(K136*G$10,G$12)),IF(A137&lt;='1. The Inputs'!$B$17+G$7,-(G$11*'1. The Inputs'!$B$18/12+'1. The Inputs'!$B$21),IF(A137&lt;='1. The Inputs'!$B$17+G$7+'1. The Inputs'!$B$15*12,('1. The Inputs'!$B$10*G$5*(1+G$9)^(CEILING((A137-'1. The Inputs'!$B$17-G$7)/12,1)-1)-G$11*'1. The Inputs'!$B$18)/12+IF(A137='1. The Inputs'!$B$17+G$7+'1. The Inputs'!$B$15*12,G$14*(1-'1. The Inputs'!$B$20)-G$11,0),0)))</f>
        <v>0</v>
      </c>
      <c r="H137" s="19" t="n">
        <f aca="false">IF(A137&lt;='1. The Inputs'!$B$17,-(MIN(K137*H$10,H$12)-MIN(K136*H$10,H$12)),IF(A137&lt;='1. The Inputs'!$B$17+H$7,-(H$11*'1. The Inputs'!$B$18/12+'1. The Inputs'!$B$21),IF(A137&lt;='1. The Inputs'!$B$17+H$7+'1. The Inputs'!$B$15*12,('1. The Inputs'!$B$10*H$5*(1+H$9)^(CEILING((A137-'1. The Inputs'!$B$17-H$7)/12,1)-1)-H$11*'1. The Inputs'!$B$18)/12+IF(A137='1. The Inputs'!$B$17+H$7+'1. The Inputs'!$B$15*12,H$14*(1-'1. The Inputs'!$B$20)-H$11,0),0)))</f>
        <v>0</v>
      </c>
      <c r="K137" s="20" t="n">
        <v>1</v>
      </c>
      <c r="L137" s="20" t="n">
        <f aca="false">K137-K136</f>
        <v>0</v>
      </c>
    </row>
    <row r="138" customFormat="false" ht="15" hidden="false" customHeight="false" outlineLevel="0" collapsed="false">
      <c r="A138" s="18" t="n">
        <v>120</v>
      </c>
      <c r="B138" s="19" t="n">
        <f aca="false">IF(A138&lt;='1. The Inputs'!$B$17,-(MIN(K138*B$10,B$12)-MIN(K137*B$10,B$12)),IF(A138&lt;='1. The Inputs'!$B$17+B$7,-(B$11*'1. The Inputs'!$B$18/12+'1. The Inputs'!$B$21),IF(A138&lt;='1. The Inputs'!$B$17+B$7+'1. The Inputs'!$B$15*12,('1. The Inputs'!$B$10*B$5*(1+B$9)^(CEILING((A138-'1. The Inputs'!$B$17-B$7)/12,1)-1)-B$11*'1. The Inputs'!$B$18)/12+IF(A138='1. The Inputs'!$B$17+B$7+'1. The Inputs'!$B$15*12,B$14*(1-'1. The Inputs'!$B$20)-B$11,0),0)))</f>
        <v>0</v>
      </c>
      <c r="C138" s="19" t="n">
        <f aca="false">IF(A138&lt;='1. The Inputs'!$B$17,-(MIN(K138*C$10,C$12)-MIN(K137*C$10,C$12)),IF(A138&lt;='1. The Inputs'!$B$17+C$7,-(C$11*'1. The Inputs'!$B$18/12+'1. The Inputs'!$B$21),IF(A138&lt;='1. The Inputs'!$B$17+C$7+'1. The Inputs'!$B$15*12,('1. The Inputs'!$B$10*C$5*(1+C$9)^(CEILING((A138-'1. The Inputs'!$B$17-C$7)/12,1)-1)-C$11*'1. The Inputs'!$B$18)/12+IF(A138='1. The Inputs'!$B$17+C$7+'1. The Inputs'!$B$15*12,C$14*(1-'1. The Inputs'!$B$20)-C$11,0),0)))</f>
        <v>0</v>
      </c>
      <c r="D138" s="19" t="n">
        <f aca="false">IF(A138&lt;='1. The Inputs'!$B$17,-(MIN(K138*D$10,D$12)-MIN(K137*D$10,D$12)),IF(A138&lt;='1. The Inputs'!$B$17+D$7,-(D$11*'1. The Inputs'!$B$18/12+'1. The Inputs'!$B$21),IF(A138&lt;='1. The Inputs'!$B$17+D$7+'1. The Inputs'!$B$15*12,('1. The Inputs'!$B$10*D$5*(1+D$9)^(CEILING((A138-'1. The Inputs'!$B$17-D$7)/12,1)-1)-D$11*'1. The Inputs'!$B$18)/12+IF(A138='1. The Inputs'!$B$17+D$7+'1. The Inputs'!$B$15*12,D$14*(1-'1. The Inputs'!$B$20)-D$11,0),0)))</f>
        <v>15156436.9794779</v>
      </c>
      <c r="E138" s="19" t="n">
        <f aca="false">IF(A138&lt;='1. The Inputs'!$B$17,-(MIN(K138*E$10,E$12)-MIN(K137*E$10,E$12)),IF(A138&lt;='1. The Inputs'!$B$17+E$7,-(E$11*'1. The Inputs'!$B$18/12+'1. The Inputs'!$B$21),IF(A138&lt;='1. The Inputs'!$B$17+E$7+'1. The Inputs'!$B$15*12,('1. The Inputs'!$B$10*E$5*(1+E$9)^(CEILING((A138-'1. The Inputs'!$B$17-E$7)/12,1)-1)-E$11*'1. The Inputs'!$B$18)/12+IF(A138='1. The Inputs'!$B$17+E$7+'1. The Inputs'!$B$15*12,E$14*(1-'1. The Inputs'!$B$20)-E$11,0),0)))</f>
        <v>13133112.0211197</v>
      </c>
      <c r="F138" s="19" t="n">
        <f aca="false">IF(A138&lt;='1. The Inputs'!$B$17,-(MIN(K138*F$10,F$12)-MIN(K137*F$10,F$12)),IF(A138&lt;='1. The Inputs'!$B$17+F$7,-(F$11*'1. The Inputs'!$B$18/12+'1. The Inputs'!$B$21),IF(A138&lt;='1. The Inputs'!$B$17+F$7+'1. The Inputs'!$B$15*12,('1. The Inputs'!$B$10*F$5*(1+F$9)^(CEILING((A138-'1. The Inputs'!$B$17-F$7)/12,1)-1)-F$11*'1. The Inputs'!$B$18)/12+IF(A138='1. The Inputs'!$B$17+F$7+'1. The Inputs'!$B$15*12,F$14*(1-'1. The Inputs'!$B$20)-F$11,0),0)))</f>
        <v>0</v>
      </c>
      <c r="G138" s="19" t="n">
        <f aca="false">IF(A138&lt;='1. The Inputs'!$B$17,-(MIN(K138*G$10,G$12)-MIN(K137*G$10,G$12)),IF(A138&lt;='1. The Inputs'!$B$17+G$7,-(G$11*'1. The Inputs'!$B$18/12+'1. The Inputs'!$B$21),IF(A138&lt;='1. The Inputs'!$B$17+G$7+'1. The Inputs'!$B$15*12,('1. The Inputs'!$B$10*G$5*(1+G$9)^(CEILING((A138-'1. The Inputs'!$B$17-G$7)/12,1)-1)-G$11*'1. The Inputs'!$B$18)/12+IF(A138='1. The Inputs'!$B$17+G$7+'1. The Inputs'!$B$15*12,G$14*(1-'1. The Inputs'!$B$20)-G$11,0),0)))</f>
        <v>0</v>
      </c>
      <c r="H138" s="19" t="n">
        <f aca="false">IF(A138&lt;='1. The Inputs'!$B$17,-(MIN(K138*H$10,H$12)-MIN(K137*H$10,H$12)),IF(A138&lt;='1. The Inputs'!$B$17+H$7,-(H$11*'1. The Inputs'!$B$18/12+'1. The Inputs'!$B$21),IF(A138&lt;='1. The Inputs'!$B$17+H$7+'1. The Inputs'!$B$15*12,('1. The Inputs'!$B$10*H$5*(1+H$9)^(CEILING((A138-'1. The Inputs'!$B$17-H$7)/12,1)-1)-H$11*'1. The Inputs'!$B$18)/12+IF(A138='1. The Inputs'!$B$17+H$7+'1. The Inputs'!$B$15*12,H$14*(1-'1. The Inputs'!$B$20)-H$11,0),0)))</f>
        <v>0</v>
      </c>
      <c r="K138" s="20" t="n">
        <v>1</v>
      </c>
      <c r="L138" s="20" t="n">
        <f aca="false">K138-K137</f>
        <v>0</v>
      </c>
    </row>
    <row r="139" customFormat="false" ht="15" hidden="false" customHeight="false" outlineLevel="0" collapsed="false">
      <c r="A139" s="18" t="n">
        <v>121</v>
      </c>
      <c r="B139" s="19" t="n">
        <f aca="false">IF(A139&lt;='1. The Inputs'!$B$17,-(MIN(K139*B$10,B$12)-MIN(K138*B$10,B$12)),IF(A139&lt;='1. The Inputs'!$B$17+B$7,-(B$11*'1. The Inputs'!$B$18/12+'1. The Inputs'!$B$21),IF(A139&lt;='1. The Inputs'!$B$17+B$7+'1. The Inputs'!$B$15*12,('1. The Inputs'!$B$10*B$5*(1+B$9)^(CEILING((A139-'1. The Inputs'!$B$17-B$7)/12,1)-1)-B$11*'1. The Inputs'!$B$18)/12+IF(A139='1. The Inputs'!$B$17+B$7+'1. The Inputs'!$B$15*12,B$14*(1-'1. The Inputs'!$B$20)-B$11,0),0)))</f>
        <v>0</v>
      </c>
      <c r="C139" s="19" t="n">
        <f aca="false">IF(A139&lt;='1. The Inputs'!$B$17,-(MIN(K139*C$10,C$12)-MIN(K138*C$10,C$12)),IF(A139&lt;='1. The Inputs'!$B$17+C$7,-(C$11*'1. The Inputs'!$B$18/12+'1. The Inputs'!$B$21),IF(A139&lt;='1. The Inputs'!$B$17+C$7+'1. The Inputs'!$B$15*12,('1. The Inputs'!$B$10*C$5*(1+C$9)^(CEILING((A139-'1. The Inputs'!$B$17-C$7)/12,1)-1)-C$11*'1. The Inputs'!$B$18)/12+IF(A139='1. The Inputs'!$B$17+C$7+'1. The Inputs'!$B$15*12,C$14*(1-'1. The Inputs'!$B$20)-C$11,0),0)))</f>
        <v>0</v>
      </c>
      <c r="D139" s="19" t="n">
        <f aca="false">IF(A139&lt;='1. The Inputs'!$B$17,-(MIN(K139*D$10,D$12)-MIN(K138*D$10,D$12)),IF(A139&lt;='1. The Inputs'!$B$17+D$7,-(D$11*'1. The Inputs'!$B$18/12+'1. The Inputs'!$B$21),IF(A139&lt;='1. The Inputs'!$B$17+D$7+'1. The Inputs'!$B$15*12,('1. The Inputs'!$B$10*D$5*(1+D$9)^(CEILING((A139-'1. The Inputs'!$B$17-D$7)/12,1)-1)-D$11*'1. The Inputs'!$B$18)/12+IF(A139='1. The Inputs'!$B$17+D$7+'1. The Inputs'!$B$15*12,D$14*(1-'1. The Inputs'!$B$20)-D$11,0),0)))</f>
        <v>15156436.9794779</v>
      </c>
      <c r="E139" s="19" t="n">
        <f aca="false">IF(A139&lt;='1. The Inputs'!$B$17,-(MIN(K139*E$10,E$12)-MIN(K138*E$10,E$12)),IF(A139&lt;='1. The Inputs'!$B$17+E$7,-(E$11*'1. The Inputs'!$B$18/12+'1. The Inputs'!$B$21),IF(A139&lt;='1. The Inputs'!$B$17+E$7+'1. The Inputs'!$B$15*12,('1. The Inputs'!$B$10*E$5*(1+E$9)^(CEILING((A139-'1. The Inputs'!$B$17-E$7)/12,1)-1)-E$11*'1. The Inputs'!$B$18)/12+IF(A139='1. The Inputs'!$B$17+E$7+'1. The Inputs'!$B$15*12,E$14*(1-'1. The Inputs'!$B$20)-E$11,0),0)))</f>
        <v>13133112.0211197</v>
      </c>
      <c r="F139" s="19" t="n">
        <f aca="false">IF(A139&lt;='1. The Inputs'!$B$17,-(MIN(K139*F$10,F$12)-MIN(K138*F$10,F$12)),IF(A139&lt;='1. The Inputs'!$B$17+F$7,-(F$11*'1. The Inputs'!$B$18/12+'1. The Inputs'!$B$21),IF(A139&lt;='1. The Inputs'!$B$17+F$7+'1. The Inputs'!$B$15*12,('1. The Inputs'!$B$10*F$5*(1+F$9)^(CEILING((A139-'1. The Inputs'!$B$17-F$7)/12,1)-1)-F$11*'1. The Inputs'!$B$18)/12+IF(A139='1. The Inputs'!$B$17+F$7+'1. The Inputs'!$B$15*12,F$14*(1-'1. The Inputs'!$B$20)-F$11,0),0)))</f>
        <v>0</v>
      </c>
      <c r="G139" s="19" t="n">
        <f aca="false">IF(A139&lt;='1. The Inputs'!$B$17,-(MIN(K139*G$10,G$12)-MIN(K138*G$10,G$12)),IF(A139&lt;='1. The Inputs'!$B$17+G$7,-(G$11*'1. The Inputs'!$B$18/12+'1. The Inputs'!$B$21),IF(A139&lt;='1. The Inputs'!$B$17+G$7+'1. The Inputs'!$B$15*12,('1. The Inputs'!$B$10*G$5*(1+G$9)^(CEILING((A139-'1. The Inputs'!$B$17-G$7)/12,1)-1)-G$11*'1. The Inputs'!$B$18)/12+IF(A139='1. The Inputs'!$B$17+G$7+'1. The Inputs'!$B$15*12,G$14*(1-'1. The Inputs'!$B$20)-G$11,0),0)))</f>
        <v>0</v>
      </c>
      <c r="H139" s="19" t="n">
        <f aca="false">IF(A139&lt;='1. The Inputs'!$B$17,-(MIN(K139*H$10,H$12)-MIN(K138*H$10,H$12)),IF(A139&lt;='1. The Inputs'!$B$17+H$7,-(H$11*'1. The Inputs'!$B$18/12+'1. The Inputs'!$B$21),IF(A139&lt;='1. The Inputs'!$B$17+H$7+'1. The Inputs'!$B$15*12,('1. The Inputs'!$B$10*H$5*(1+H$9)^(CEILING((A139-'1. The Inputs'!$B$17-H$7)/12,1)-1)-H$11*'1. The Inputs'!$B$18)/12+IF(A139='1. The Inputs'!$B$17+H$7+'1. The Inputs'!$B$15*12,H$14*(1-'1. The Inputs'!$B$20)-H$11,0),0)))</f>
        <v>0</v>
      </c>
      <c r="K139" s="20" t="n">
        <v>1</v>
      </c>
      <c r="L139" s="20" t="n">
        <f aca="false">K139-K138</f>
        <v>0</v>
      </c>
    </row>
    <row r="140" customFormat="false" ht="15" hidden="false" customHeight="false" outlineLevel="0" collapsed="false">
      <c r="A140" s="18" t="n">
        <v>122</v>
      </c>
      <c r="B140" s="19" t="n">
        <f aca="false">IF(A140&lt;='1. The Inputs'!$B$17,-(MIN(K140*B$10,B$12)-MIN(K139*B$10,B$12)),IF(A140&lt;='1. The Inputs'!$B$17+B$7,-(B$11*'1. The Inputs'!$B$18/12+'1. The Inputs'!$B$21),IF(A140&lt;='1. The Inputs'!$B$17+B$7+'1. The Inputs'!$B$15*12,('1. The Inputs'!$B$10*B$5*(1+B$9)^(CEILING((A140-'1. The Inputs'!$B$17-B$7)/12,1)-1)-B$11*'1. The Inputs'!$B$18)/12+IF(A140='1. The Inputs'!$B$17+B$7+'1. The Inputs'!$B$15*12,B$14*(1-'1. The Inputs'!$B$20)-B$11,0),0)))</f>
        <v>0</v>
      </c>
      <c r="C140" s="19" t="n">
        <f aca="false">IF(A140&lt;='1. The Inputs'!$B$17,-(MIN(K140*C$10,C$12)-MIN(K139*C$10,C$12)),IF(A140&lt;='1. The Inputs'!$B$17+C$7,-(C$11*'1. The Inputs'!$B$18/12+'1. The Inputs'!$B$21),IF(A140&lt;='1. The Inputs'!$B$17+C$7+'1. The Inputs'!$B$15*12,('1. The Inputs'!$B$10*C$5*(1+C$9)^(CEILING((A140-'1. The Inputs'!$B$17-C$7)/12,1)-1)-C$11*'1. The Inputs'!$B$18)/12+IF(A140='1. The Inputs'!$B$17+C$7+'1. The Inputs'!$B$15*12,C$14*(1-'1. The Inputs'!$B$20)-C$11,0),0)))</f>
        <v>0</v>
      </c>
      <c r="D140" s="19" t="n">
        <f aca="false">IF(A140&lt;='1. The Inputs'!$B$17,-(MIN(K140*D$10,D$12)-MIN(K139*D$10,D$12)),IF(A140&lt;='1. The Inputs'!$B$17+D$7,-(D$11*'1. The Inputs'!$B$18/12+'1. The Inputs'!$B$21),IF(A140&lt;='1. The Inputs'!$B$17+D$7+'1. The Inputs'!$B$15*12,('1. The Inputs'!$B$10*D$5*(1+D$9)^(CEILING((A140-'1. The Inputs'!$B$17-D$7)/12,1)-1)-D$11*'1. The Inputs'!$B$18)/12+IF(A140='1. The Inputs'!$B$17+D$7+'1. The Inputs'!$B$15*12,D$14*(1-'1. The Inputs'!$B$20)-D$11,0),0)))</f>
        <v>15156436.9794779</v>
      </c>
      <c r="E140" s="19" t="n">
        <f aca="false">IF(A140&lt;='1. The Inputs'!$B$17,-(MIN(K140*E$10,E$12)-MIN(K139*E$10,E$12)),IF(A140&lt;='1. The Inputs'!$B$17+E$7,-(E$11*'1. The Inputs'!$B$18/12+'1. The Inputs'!$B$21),IF(A140&lt;='1. The Inputs'!$B$17+E$7+'1. The Inputs'!$B$15*12,('1. The Inputs'!$B$10*E$5*(1+E$9)^(CEILING((A140-'1. The Inputs'!$B$17-E$7)/12,1)-1)-E$11*'1. The Inputs'!$B$18)/12+IF(A140='1. The Inputs'!$B$17+E$7+'1. The Inputs'!$B$15*12,E$14*(1-'1. The Inputs'!$B$20)-E$11,0),0)))</f>
        <v>13133112.0211197</v>
      </c>
      <c r="F140" s="19" t="n">
        <f aca="false">IF(A140&lt;='1. The Inputs'!$B$17,-(MIN(K140*F$10,F$12)-MIN(K139*F$10,F$12)),IF(A140&lt;='1. The Inputs'!$B$17+F$7,-(F$11*'1. The Inputs'!$B$18/12+'1. The Inputs'!$B$21),IF(A140&lt;='1. The Inputs'!$B$17+F$7+'1. The Inputs'!$B$15*12,('1. The Inputs'!$B$10*F$5*(1+F$9)^(CEILING((A140-'1. The Inputs'!$B$17-F$7)/12,1)-1)-F$11*'1. The Inputs'!$B$18)/12+IF(A140='1. The Inputs'!$B$17+F$7+'1. The Inputs'!$B$15*12,F$14*(1-'1. The Inputs'!$B$20)-F$11,0),0)))</f>
        <v>0</v>
      </c>
      <c r="G140" s="19" t="n">
        <f aca="false">IF(A140&lt;='1. The Inputs'!$B$17,-(MIN(K140*G$10,G$12)-MIN(K139*G$10,G$12)),IF(A140&lt;='1. The Inputs'!$B$17+G$7,-(G$11*'1. The Inputs'!$B$18/12+'1. The Inputs'!$B$21),IF(A140&lt;='1. The Inputs'!$B$17+G$7+'1. The Inputs'!$B$15*12,('1. The Inputs'!$B$10*G$5*(1+G$9)^(CEILING((A140-'1. The Inputs'!$B$17-G$7)/12,1)-1)-G$11*'1. The Inputs'!$B$18)/12+IF(A140='1. The Inputs'!$B$17+G$7+'1. The Inputs'!$B$15*12,G$14*(1-'1. The Inputs'!$B$20)-G$11,0),0)))</f>
        <v>0</v>
      </c>
      <c r="H140" s="19" t="n">
        <f aca="false">IF(A140&lt;='1. The Inputs'!$B$17,-(MIN(K140*H$10,H$12)-MIN(K139*H$10,H$12)),IF(A140&lt;='1. The Inputs'!$B$17+H$7,-(H$11*'1. The Inputs'!$B$18/12+'1. The Inputs'!$B$21),IF(A140&lt;='1. The Inputs'!$B$17+H$7+'1. The Inputs'!$B$15*12,('1. The Inputs'!$B$10*H$5*(1+H$9)^(CEILING((A140-'1. The Inputs'!$B$17-H$7)/12,1)-1)-H$11*'1. The Inputs'!$B$18)/12+IF(A140='1. The Inputs'!$B$17+H$7+'1. The Inputs'!$B$15*12,H$14*(1-'1. The Inputs'!$B$20)-H$11,0),0)))</f>
        <v>0</v>
      </c>
      <c r="K140" s="20" t="n">
        <v>1</v>
      </c>
      <c r="L140" s="20" t="n">
        <f aca="false">K140-K139</f>
        <v>0</v>
      </c>
    </row>
    <row r="141" customFormat="false" ht="15" hidden="false" customHeight="false" outlineLevel="0" collapsed="false">
      <c r="A141" s="18" t="n">
        <v>123</v>
      </c>
      <c r="B141" s="19" t="n">
        <f aca="false">IF(A141&lt;='1. The Inputs'!$B$17,-(MIN(K141*B$10,B$12)-MIN(K140*B$10,B$12)),IF(A141&lt;='1. The Inputs'!$B$17+B$7,-(B$11*'1. The Inputs'!$B$18/12+'1. The Inputs'!$B$21),IF(A141&lt;='1. The Inputs'!$B$17+B$7+'1. The Inputs'!$B$15*12,('1. The Inputs'!$B$10*B$5*(1+B$9)^(CEILING((A141-'1. The Inputs'!$B$17-B$7)/12,1)-1)-B$11*'1. The Inputs'!$B$18)/12+IF(A141='1. The Inputs'!$B$17+B$7+'1. The Inputs'!$B$15*12,B$14*(1-'1. The Inputs'!$B$20)-B$11,0),0)))</f>
        <v>0</v>
      </c>
      <c r="C141" s="19" t="n">
        <f aca="false">IF(A141&lt;='1. The Inputs'!$B$17,-(MIN(K141*C$10,C$12)-MIN(K140*C$10,C$12)),IF(A141&lt;='1. The Inputs'!$B$17+C$7,-(C$11*'1. The Inputs'!$B$18/12+'1. The Inputs'!$B$21),IF(A141&lt;='1. The Inputs'!$B$17+C$7+'1. The Inputs'!$B$15*12,('1. The Inputs'!$B$10*C$5*(1+C$9)^(CEILING((A141-'1. The Inputs'!$B$17-C$7)/12,1)-1)-C$11*'1. The Inputs'!$B$18)/12+IF(A141='1. The Inputs'!$B$17+C$7+'1. The Inputs'!$B$15*12,C$14*(1-'1. The Inputs'!$B$20)-C$11,0),0)))</f>
        <v>0</v>
      </c>
      <c r="D141" s="19" t="n">
        <f aca="false">IF(A141&lt;='1. The Inputs'!$B$17,-(MIN(K141*D$10,D$12)-MIN(K140*D$10,D$12)),IF(A141&lt;='1. The Inputs'!$B$17+D$7,-(D$11*'1. The Inputs'!$B$18/12+'1. The Inputs'!$B$21),IF(A141&lt;='1. The Inputs'!$B$17+D$7+'1. The Inputs'!$B$15*12,('1. The Inputs'!$B$10*D$5*(1+D$9)^(CEILING((A141-'1. The Inputs'!$B$17-D$7)/12,1)-1)-D$11*'1. The Inputs'!$B$18)/12+IF(A141='1. The Inputs'!$B$17+D$7+'1. The Inputs'!$B$15*12,D$14*(1-'1. The Inputs'!$B$20)-D$11,0),0)))</f>
        <v>15156436.9794779</v>
      </c>
      <c r="E141" s="19" t="n">
        <f aca="false">IF(A141&lt;='1. The Inputs'!$B$17,-(MIN(K141*E$10,E$12)-MIN(K140*E$10,E$12)),IF(A141&lt;='1. The Inputs'!$B$17+E$7,-(E$11*'1. The Inputs'!$B$18/12+'1. The Inputs'!$B$21),IF(A141&lt;='1. The Inputs'!$B$17+E$7+'1. The Inputs'!$B$15*12,('1. The Inputs'!$B$10*E$5*(1+E$9)^(CEILING((A141-'1. The Inputs'!$B$17-E$7)/12,1)-1)-E$11*'1. The Inputs'!$B$18)/12+IF(A141='1. The Inputs'!$B$17+E$7+'1. The Inputs'!$B$15*12,E$14*(1-'1. The Inputs'!$B$20)-E$11,0),0)))</f>
        <v>13133112.0211197</v>
      </c>
      <c r="F141" s="19" t="n">
        <f aca="false">IF(A141&lt;='1. The Inputs'!$B$17,-(MIN(K141*F$10,F$12)-MIN(K140*F$10,F$12)),IF(A141&lt;='1. The Inputs'!$B$17+F$7,-(F$11*'1. The Inputs'!$B$18/12+'1. The Inputs'!$B$21),IF(A141&lt;='1. The Inputs'!$B$17+F$7+'1. The Inputs'!$B$15*12,('1. The Inputs'!$B$10*F$5*(1+F$9)^(CEILING((A141-'1. The Inputs'!$B$17-F$7)/12,1)-1)-F$11*'1. The Inputs'!$B$18)/12+IF(A141='1. The Inputs'!$B$17+F$7+'1. The Inputs'!$B$15*12,F$14*(1-'1. The Inputs'!$B$20)-F$11,0),0)))</f>
        <v>0</v>
      </c>
      <c r="G141" s="19" t="n">
        <f aca="false">IF(A141&lt;='1. The Inputs'!$B$17,-(MIN(K141*G$10,G$12)-MIN(K140*G$10,G$12)),IF(A141&lt;='1. The Inputs'!$B$17+G$7,-(G$11*'1. The Inputs'!$B$18/12+'1. The Inputs'!$B$21),IF(A141&lt;='1. The Inputs'!$B$17+G$7+'1. The Inputs'!$B$15*12,('1. The Inputs'!$B$10*G$5*(1+G$9)^(CEILING((A141-'1. The Inputs'!$B$17-G$7)/12,1)-1)-G$11*'1. The Inputs'!$B$18)/12+IF(A141='1. The Inputs'!$B$17+G$7+'1. The Inputs'!$B$15*12,G$14*(1-'1. The Inputs'!$B$20)-G$11,0),0)))</f>
        <v>0</v>
      </c>
      <c r="H141" s="19" t="n">
        <f aca="false">IF(A141&lt;='1. The Inputs'!$B$17,-(MIN(K141*H$10,H$12)-MIN(K140*H$10,H$12)),IF(A141&lt;='1. The Inputs'!$B$17+H$7,-(H$11*'1. The Inputs'!$B$18/12+'1. The Inputs'!$B$21),IF(A141&lt;='1. The Inputs'!$B$17+H$7+'1. The Inputs'!$B$15*12,('1. The Inputs'!$B$10*H$5*(1+H$9)^(CEILING((A141-'1. The Inputs'!$B$17-H$7)/12,1)-1)-H$11*'1. The Inputs'!$B$18)/12+IF(A141='1. The Inputs'!$B$17+H$7+'1. The Inputs'!$B$15*12,H$14*(1-'1. The Inputs'!$B$20)-H$11,0),0)))</f>
        <v>0</v>
      </c>
      <c r="K141" s="20" t="n">
        <v>1</v>
      </c>
      <c r="L141" s="20" t="n">
        <f aca="false">K141-K140</f>
        <v>0</v>
      </c>
    </row>
    <row r="142" customFormat="false" ht="15" hidden="false" customHeight="false" outlineLevel="0" collapsed="false">
      <c r="A142" s="18" t="n">
        <v>124</v>
      </c>
      <c r="B142" s="19" t="n">
        <f aca="false">IF(A142&lt;='1. The Inputs'!$B$17,-(MIN(K142*B$10,B$12)-MIN(K141*B$10,B$12)),IF(A142&lt;='1. The Inputs'!$B$17+B$7,-(B$11*'1. The Inputs'!$B$18/12+'1. The Inputs'!$B$21),IF(A142&lt;='1. The Inputs'!$B$17+B$7+'1. The Inputs'!$B$15*12,('1. The Inputs'!$B$10*B$5*(1+B$9)^(CEILING((A142-'1. The Inputs'!$B$17-B$7)/12,1)-1)-B$11*'1. The Inputs'!$B$18)/12+IF(A142='1. The Inputs'!$B$17+B$7+'1. The Inputs'!$B$15*12,B$14*(1-'1. The Inputs'!$B$20)-B$11,0),0)))</f>
        <v>0</v>
      </c>
      <c r="C142" s="19" t="n">
        <f aca="false">IF(A142&lt;='1. The Inputs'!$B$17,-(MIN(K142*C$10,C$12)-MIN(K141*C$10,C$12)),IF(A142&lt;='1. The Inputs'!$B$17+C$7,-(C$11*'1. The Inputs'!$B$18/12+'1. The Inputs'!$B$21),IF(A142&lt;='1. The Inputs'!$B$17+C$7+'1. The Inputs'!$B$15*12,('1. The Inputs'!$B$10*C$5*(1+C$9)^(CEILING((A142-'1. The Inputs'!$B$17-C$7)/12,1)-1)-C$11*'1. The Inputs'!$B$18)/12+IF(A142='1. The Inputs'!$B$17+C$7+'1. The Inputs'!$B$15*12,C$14*(1-'1. The Inputs'!$B$20)-C$11,0),0)))</f>
        <v>0</v>
      </c>
      <c r="D142" s="19" t="n">
        <f aca="false">IF(A142&lt;='1. The Inputs'!$B$17,-(MIN(K142*D$10,D$12)-MIN(K141*D$10,D$12)),IF(A142&lt;='1. The Inputs'!$B$17+D$7,-(D$11*'1. The Inputs'!$B$18/12+'1. The Inputs'!$B$21),IF(A142&lt;='1. The Inputs'!$B$17+D$7+'1. The Inputs'!$B$15*12,('1. The Inputs'!$B$10*D$5*(1+D$9)^(CEILING((A142-'1. The Inputs'!$B$17-D$7)/12,1)-1)-D$11*'1. The Inputs'!$B$18)/12+IF(A142='1. The Inputs'!$B$17+D$7+'1. The Inputs'!$B$15*12,D$14*(1-'1. The Inputs'!$B$20)-D$11,0),0)))</f>
        <v>15156436.9794779</v>
      </c>
      <c r="E142" s="19" t="n">
        <f aca="false">IF(A142&lt;='1. The Inputs'!$B$17,-(MIN(K142*E$10,E$12)-MIN(K141*E$10,E$12)),IF(A142&lt;='1. The Inputs'!$B$17+E$7,-(E$11*'1. The Inputs'!$B$18/12+'1. The Inputs'!$B$21),IF(A142&lt;='1. The Inputs'!$B$17+E$7+'1. The Inputs'!$B$15*12,('1. The Inputs'!$B$10*E$5*(1+E$9)^(CEILING((A142-'1. The Inputs'!$B$17-E$7)/12,1)-1)-E$11*'1. The Inputs'!$B$18)/12+IF(A142='1. The Inputs'!$B$17+E$7+'1. The Inputs'!$B$15*12,E$14*(1-'1. The Inputs'!$B$20)-E$11,0),0)))</f>
        <v>13133112.0211197</v>
      </c>
      <c r="F142" s="19" t="n">
        <f aca="false">IF(A142&lt;='1. The Inputs'!$B$17,-(MIN(K142*F$10,F$12)-MIN(K141*F$10,F$12)),IF(A142&lt;='1. The Inputs'!$B$17+F$7,-(F$11*'1. The Inputs'!$B$18/12+'1. The Inputs'!$B$21),IF(A142&lt;='1. The Inputs'!$B$17+F$7+'1. The Inputs'!$B$15*12,('1. The Inputs'!$B$10*F$5*(1+F$9)^(CEILING((A142-'1. The Inputs'!$B$17-F$7)/12,1)-1)-F$11*'1. The Inputs'!$B$18)/12+IF(A142='1. The Inputs'!$B$17+F$7+'1. The Inputs'!$B$15*12,F$14*(1-'1. The Inputs'!$B$20)-F$11,0),0)))</f>
        <v>0</v>
      </c>
      <c r="G142" s="19" t="n">
        <f aca="false">IF(A142&lt;='1. The Inputs'!$B$17,-(MIN(K142*G$10,G$12)-MIN(K141*G$10,G$12)),IF(A142&lt;='1. The Inputs'!$B$17+G$7,-(G$11*'1. The Inputs'!$B$18/12+'1. The Inputs'!$B$21),IF(A142&lt;='1. The Inputs'!$B$17+G$7+'1. The Inputs'!$B$15*12,('1. The Inputs'!$B$10*G$5*(1+G$9)^(CEILING((A142-'1. The Inputs'!$B$17-G$7)/12,1)-1)-G$11*'1. The Inputs'!$B$18)/12+IF(A142='1. The Inputs'!$B$17+G$7+'1. The Inputs'!$B$15*12,G$14*(1-'1. The Inputs'!$B$20)-G$11,0),0)))</f>
        <v>0</v>
      </c>
      <c r="H142" s="19" t="n">
        <f aca="false">IF(A142&lt;='1. The Inputs'!$B$17,-(MIN(K142*H$10,H$12)-MIN(K141*H$10,H$12)),IF(A142&lt;='1. The Inputs'!$B$17+H$7,-(H$11*'1. The Inputs'!$B$18/12+'1. The Inputs'!$B$21),IF(A142&lt;='1. The Inputs'!$B$17+H$7+'1. The Inputs'!$B$15*12,('1. The Inputs'!$B$10*H$5*(1+H$9)^(CEILING((A142-'1. The Inputs'!$B$17-H$7)/12,1)-1)-H$11*'1. The Inputs'!$B$18)/12+IF(A142='1. The Inputs'!$B$17+H$7+'1. The Inputs'!$B$15*12,H$14*(1-'1. The Inputs'!$B$20)-H$11,0),0)))</f>
        <v>0</v>
      </c>
      <c r="K142" s="20" t="n">
        <v>1</v>
      </c>
      <c r="L142" s="20" t="n">
        <f aca="false">K142-K141</f>
        <v>0</v>
      </c>
    </row>
    <row r="143" customFormat="false" ht="15" hidden="false" customHeight="false" outlineLevel="0" collapsed="false">
      <c r="A143" s="18" t="n">
        <v>125</v>
      </c>
      <c r="B143" s="19" t="n">
        <f aca="false">IF(A143&lt;='1. The Inputs'!$B$17,-(MIN(K143*B$10,B$12)-MIN(K142*B$10,B$12)),IF(A143&lt;='1. The Inputs'!$B$17+B$7,-(B$11*'1. The Inputs'!$B$18/12+'1. The Inputs'!$B$21),IF(A143&lt;='1. The Inputs'!$B$17+B$7+'1. The Inputs'!$B$15*12,('1. The Inputs'!$B$10*B$5*(1+B$9)^(CEILING((A143-'1. The Inputs'!$B$17-B$7)/12,1)-1)-B$11*'1. The Inputs'!$B$18)/12+IF(A143='1. The Inputs'!$B$17+B$7+'1. The Inputs'!$B$15*12,B$14*(1-'1. The Inputs'!$B$20)-B$11,0),0)))</f>
        <v>0</v>
      </c>
      <c r="C143" s="19" t="n">
        <f aca="false">IF(A143&lt;='1. The Inputs'!$B$17,-(MIN(K143*C$10,C$12)-MIN(K142*C$10,C$12)),IF(A143&lt;='1. The Inputs'!$B$17+C$7,-(C$11*'1. The Inputs'!$B$18/12+'1. The Inputs'!$B$21),IF(A143&lt;='1. The Inputs'!$B$17+C$7+'1. The Inputs'!$B$15*12,('1. The Inputs'!$B$10*C$5*(1+C$9)^(CEILING((A143-'1. The Inputs'!$B$17-C$7)/12,1)-1)-C$11*'1. The Inputs'!$B$18)/12+IF(A143='1. The Inputs'!$B$17+C$7+'1. The Inputs'!$B$15*12,C$14*(1-'1. The Inputs'!$B$20)-C$11,0),0)))</f>
        <v>0</v>
      </c>
      <c r="D143" s="19" t="n">
        <f aca="false">IF(A143&lt;='1. The Inputs'!$B$17,-(MIN(K143*D$10,D$12)-MIN(K142*D$10,D$12)),IF(A143&lt;='1. The Inputs'!$B$17+D$7,-(D$11*'1. The Inputs'!$B$18/12+'1. The Inputs'!$B$21),IF(A143&lt;='1. The Inputs'!$B$17+D$7+'1. The Inputs'!$B$15*12,('1. The Inputs'!$B$10*D$5*(1+D$9)^(CEILING((A143-'1. The Inputs'!$B$17-D$7)/12,1)-1)-D$11*'1. The Inputs'!$B$18)/12+IF(A143='1. The Inputs'!$B$17+D$7+'1. The Inputs'!$B$15*12,D$14*(1-'1. The Inputs'!$B$20)-D$11,0),0)))</f>
        <v>15156436.9794779</v>
      </c>
      <c r="E143" s="19" t="n">
        <f aca="false">IF(A143&lt;='1. The Inputs'!$B$17,-(MIN(K143*E$10,E$12)-MIN(K142*E$10,E$12)),IF(A143&lt;='1. The Inputs'!$B$17+E$7,-(E$11*'1. The Inputs'!$B$18/12+'1. The Inputs'!$B$21),IF(A143&lt;='1. The Inputs'!$B$17+E$7+'1. The Inputs'!$B$15*12,('1. The Inputs'!$B$10*E$5*(1+E$9)^(CEILING((A143-'1. The Inputs'!$B$17-E$7)/12,1)-1)-E$11*'1. The Inputs'!$B$18)/12+IF(A143='1. The Inputs'!$B$17+E$7+'1. The Inputs'!$B$15*12,E$14*(1-'1. The Inputs'!$B$20)-E$11,0),0)))</f>
        <v>13133112.0211197</v>
      </c>
      <c r="F143" s="19" t="n">
        <f aca="false">IF(A143&lt;='1. The Inputs'!$B$17,-(MIN(K143*F$10,F$12)-MIN(K142*F$10,F$12)),IF(A143&lt;='1. The Inputs'!$B$17+F$7,-(F$11*'1. The Inputs'!$B$18/12+'1. The Inputs'!$B$21),IF(A143&lt;='1. The Inputs'!$B$17+F$7+'1. The Inputs'!$B$15*12,('1. The Inputs'!$B$10*F$5*(1+F$9)^(CEILING((A143-'1. The Inputs'!$B$17-F$7)/12,1)-1)-F$11*'1. The Inputs'!$B$18)/12+IF(A143='1. The Inputs'!$B$17+F$7+'1. The Inputs'!$B$15*12,F$14*(1-'1. The Inputs'!$B$20)-F$11,0),0)))</f>
        <v>0</v>
      </c>
      <c r="G143" s="19" t="n">
        <f aca="false">IF(A143&lt;='1. The Inputs'!$B$17,-(MIN(K143*G$10,G$12)-MIN(K142*G$10,G$12)),IF(A143&lt;='1. The Inputs'!$B$17+G$7,-(G$11*'1. The Inputs'!$B$18/12+'1. The Inputs'!$B$21),IF(A143&lt;='1. The Inputs'!$B$17+G$7+'1. The Inputs'!$B$15*12,('1. The Inputs'!$B$10*G$5*(1+G$9)^(CEILING((A143-'1. The Inputs'!$B$17-G$7)/12,1)-1)-G$11*'1. The Inputs'!$B$18)/12+IF(A143='1. The Inputs'!$B$17+G$7+'1. The Inputs'!$B$15*12,G$14*(1-'1. The Inputs'!$B$20)-G$11,0),0)))</f>
        <v>0</v>
      </c>
      <c r="H143" s="19" t="n">
        <f aca="false">IF(A143&lt;='1. The Inputs'!$B$17,-(MIN(K143*H$10,H$12)-MIN(K142*H$10,H$12)),IF(A143&lt;='1. The Inputs'!$B$17+H$7,-(H$11*'1. The Inputs'!$B$18/12+'1. The Inputs'!$B$21),IF(A143&lt;='1. The Inputs'!$B$17+H$7+'1. The Inputs'!$B$15*12,('1. The Inputs'!$B$10*H$5*(1+H$9)^(CEILING((A143-'1. The Inputs'!$B$17-H$7)/12,1)-1)-H$11*'1. The Inputs'!$B$18)/12+IF(A143='1. The Inputs'!$B$17+H$7+'1. The Inputs'!$B$15*12,H$14*(1-'1. The Inputs'!$B$20)-H$11,0),0)))</f>
        <v>0</v>
      </c>
      <c r="K143" s="20" t="n">
        <v>1</v>
      </c>
      <c r="L143" s="20" t="n">
        <f aca="false">K143-K142</f>
        <v>0</v>
      </c>
    </row>
    <row r="144" customFormat="false" ht="15" hidden="false" customHeight="false" outlineLevel="0" collapsed="false">
      <c r="A144" s="18" t="n">
        <v>126</v>
      </c>
      <c r="B144" s="19" t="n">
        <f aca="false">IF(A144&lt;='1. The Inputs'!$B$17,-(MIN(K144*B$10,B$12)-MIN(K143*B$10,B$12)),IF(A144&lt;='1. The Inputs'!$B$17+B$7,-(B$11*'1. The Inputs'!$B$18/12+'1. The Inputs'!$B$21),IF(A144&lt;='1. The Inputs'!$B$17+B$7+'1. The Inputs'!$B$15*12,('1. The Inputs'!$B$10*B$5*(1+B$9)^(CEILING((A144-'1. The Inputs'!$B$17-B$7)/12,1)-1)-B$11*'1. The Inputs'!$B$18)/12+IF(A144='1. The Inputs'!$B$17+B$7+'1. The Inputs'!$B$15*12,B$14*(1-'1. The Inputs'!$B$20)-B$11,0),0)))</f>
        <v>0</v>
      </c>
      <c r="C144" s="19" t="n">
        <f aca="false">IF(A144&lt;='1. The Inputs'!$B$17,-(MIN(K144*C$10,C$12)-MIN(K143*C$10,C$12)),IF(A144&lt;='1. The Inputs'!$B$17+C$7,-(C$11*'1. The Inputs'!$B$18/12+'1. The Inputs'!$B$21),IF(A144&lt;='1. The Inputs'!$B$17+C$7+'1. The Inputs'!$B$15*12,('1. The Inputs'!$B$10*C$5*(1+C$9)^(CEILING((A144-'1. The Inputs'!$B$17-C$7)/12,1)-1)-C$11*'1. The Inputs'!$B$18)/12+IF(A144='1. The Inputs'!$B$17+C$7+'1. The Inputs'!$B$15*12,C$14*(1-'1. The Inputs'!$B$20)-C$11,0),0)))</f>
        <v>0</v>
      </c>
      <c r="D144" s="19" t="n">
        <f aca="false">IF(A144&lt;='1. The Inputs'!$B$17,-(MIN(K144*D$10,D$12)-MIN(K143*D$10,D$12)),IF(A144&lt;='1. The Inputs'!$B$17+D$7,-(D$11*'1. The Inputs'!$B$18/12+'1. The Inputs'!$B$21),IF(A144&lt;='1. The Inputs'!$B$17+D$7+'1. The Inputs'!$B$15*12,('1. The Inputs'!$B$10*D$5*(1+D$9)^(CEILING((A144-'1. The Inputs'!$B$17-D$7)/12,1)-1)-D$11*'1. The Inputs'!$B$18)/12+IF(A144='1. The Inputs'!$B$17+D$7+'1. The Inputs'!$B$15*12,D$14*(1-'1. The Inputs'!$B$20)-D$11,0),0)))</f>
        <v>2204945498.34314</v>
      </c>
      <c r="E144" s="19" t="n">
        <f aca="false">IF(A144&lt;='1. The Inputs'!$B$17,-(MIN(K144*E$10,E$12)-MIN(K143*E$10,E$12)),IF(A144&lt;='1. The Inputs'!$B$17+E$7,-(E$11*'1. The Inputs'!$B$18/12+'1. The Inputs'!$B$21),IF(A144&lt;='1. The Inputs'!$B$17+E$7+'1. The Inputs'!$B$15*12,('1. The Inputs'!$B$10*E$5*(1+E$9)^(CEILING((A144-'1. The Inputs'!$B$17-E$7)/12,1)-1)-E$11*'1. The Inputs'!$B$18)/12+IF(A144='1. The Inputs'!$B$17+E$7+'1. The Inputs'!$B$15*12,E$14*(1-'1. The Inputs'!$B$20)-E$11,0),0)))</f>
        <v>1776187612.96148</v>
      </c>
      <c r="F144" s="19" t="n">
        <f aca="false">IF(A144&lt;='1. The Inputs'!$B$17,-(MIN(K144*F$10,F$12)-MIN(K143*F$10,F$12)),IF(A144&lt;='1. The Inputs'!$B$17+F$7,-(F$11*'1. The Inputs'!$B$18/12+'1. The Inputs'!$B$21),IF(A144&lt;='1. The Inputs'!$B$17+F$7+'1. The Inputs'!$B$15*12,('1. The Inputs'!$B$10*F$5*(1+F$9)^(CEILING((A144-'1. The Inputs'!$B$17-F$7)/12,1)-1)-F$11*'1. The Inputs'!$B$18)/12+IF(A144='1. The Inputs'!$B$17+F$7+'1. The Inputs'!$B$15*12,F$14*(1-'1. The Inputs'!$B$20)-F$11,0),0)))</f>
        <v>0</v>
      </c>
      <c r="G144" s="19" t="n">
        <f aca="false">IF(A144&lt;='1. The Inputs'!$B$17,-(MIN(K144*G$10,G$12)-MIN(K143*G$10,G$12)),IF(A144&lt;='1. The Inputs'!$B$17+G$7,-(G$11*'1. The Inputs'!$B$18/12+'1. The Inputs'!$B$21),IF(A144&lt;='1. The Inputs'!$B$17+G$7+'1. The Inputs'!$B$15*12,('1. The Inputs'!$B$10*G$5*(1+G$9)^(CEILING((A144-'1. The Inputs'!$B$17-G$7)/12,1)-1)-G$11*'1. The Inputs'!$B$18)/12+IF(A144='1. The Inputs'!$B$17+G$7+'1. The Inputs'!$B$15*12,G$14*(1-'1. The Inputs'!$B$20)-G$11,0),0)))</f>
        <v>0</v>
      </c>
      <c r="H144" s="19" t="n">
        <f aca="false">IF(A144&lt;='1. The Inputs'!$B$17,-(MIN(K144*H$10,H$12)-MIN(K143*H$10,H$12)),IF(A144&lt;='1. The Inputs'!$B$17+H$7,-(H$11*'1. The Inputs'!$B$18/12+'1. The Inputs'!$B$21),IF(A144&lt;='1. The Inputs'!$B$17+H$7+'1. The Inputs'!$B$15*12,('1. The Inputs'!$B$10*H$5*(1+H$9)^(CEILING((A144-'1. The Inputs'!$B$17-H$7)/12,1)-1)-H$11*'1. The Inputs'!$B$18)/12+IF(A144='1. The Inputs'!$B$17+H$7+'1. The Inputs'!$B$15*12,H$14*(1-'1. The Inputs'!$B$20)-H$11,0),0)))</f>
        <v>0</v>
      </c>
      <c r="K144" s="20" t="n">
        <v>1</v>
      </c>
      <c r="L144" s="20" t="n">
        <f aca="false">K144-K143</f>
        <v>0</v>
      </c>
    </row>
    <row r="146" customFormat="false" ht="15" hidden="false" customHeight="false" outlineLevel="0" collapsed="false">
      <c r="A146" s="3" t="s">
        <v>116</v>
      </c>
      <c r="B146" s="12" t="n">
        <f aca="false">SUM(B19:B144)</f>
        <v>2521310430.24189</v>
      </c>
      <c r="C146" s="12" t="n">
        <f aca="false">SUM(C19:C144)</f>
        <v>2119292955.82254</v>
      </c>
      <c r="D146" s="12" t="n">
        <f aca="false">SUM(D19:D144)</f>
        <v>2426466426.24189</v>
      </c>
      <c r="E146" s="12" t="n">
        <f aca="false">SUM(E19:E144)</f>
        <v>1798399916.30834</v>
      </c>
      <c r="F146" s="12" t="n">
        <f aca="false">SUM(F19:F144)</f>
        <v>1747543612.90323</v>
      </c>
      <c r="G146" s="12" t="n">
        <f aca="false">SUM(G19:G144)</f>
        <v>2396115030.24189</v>
      </c>
      <c r="H146" s="12" t="n">
        <f aca="false">SUM(H19:H144)</f>
        <v>2415754522.07428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8"/>
    <col collapsed="false" customWidth="true" hidden="false" outlineLevel="0" max="4" min="4" style="0" width="20"/>
    <col collapsed="false" customWidth="true" hidden="false" outlineLevel="0" max="5" min="5" style="0" width="52"/>
  </cols>
  <sheetData>
    <row r="1" customFormat="false" ht="17.35" hidden="false" customHeight="false" outlineLevel="0" collapsed="false">
      <c r="A1" s="1" t="s">
        <v>117</v>
      </c>
    </row>
    <row r="2" customFormat="false" ht="15" hidden="false" customHeight="false" outlineLevel="0" collapsed="false">
      <c r="A2" s="2" t="s">
        <v>118</v>
      </c>
    </row>
    <row r="4" customFormat="false" ht="15" hidden="false" customHeight="false" outlineLevel="0" collapsed="false">
      <c r="A4" s="3" t="s">
        <v>94</v>
      </c>
      <c r="B4" s="3" t="s">
        <v>119</v>
      </c>
      <c r="C4" s="3" t="s">
        <v>120</v>
      </c>
      <c r="D4" s="3" t="s">
        <v>121</v>
      </c>
      <c r="E4" s="3" t="s">
        <v>122</v>
      </c>
    </row>
    <row r="5" customFormat="false" ht="15" hidden="false" customHeight="false" outlineLevel="0" collapsed="false">
      <c r="A5" s="0" t="s">
        <v>123</v>
      </c>
      <c r="B5" s="14" t="n">
        <f aca="false">'3. The Cash Flows'!B15</f>
        <v>0.225735154884533</v>
      </c>
      <c r="E5" s="5" t="s">
        <v>124</v>
      </c>
    </row>
    <row r="6" customFormat="false" ht="15" hidden="false" customHeight="false" outlineLevel="0" collapsed="false">
      <c r="A6" s="0" t="s">
        <v>96</v>
      </c>
      <c r="B6" s="14" t="n">
        <f aca="false">'3. The Cash Flows'!C15</f>
        <v>0.2018257106982</v>
      </c>
      <c r="C6" s="15" t="n">
        <f aca="false">(B6-B5)*10000</f>
        <v>-239.094441863328</v>
      </c>
      <c r="E6" s="5" t="s">
        <v>125</v>
      </c>
    </row>
    <row r="7" customFormat="false" ht="15" hidden="false" customHeight="false" outlineLevel="0" collapsed="false">
      <c r="A7" s="0" t="s">
        <v>97</v>
      </c>
      <c r="B7" s="14" t="n">
        <f aca="false">'3. The Cash Flows'!D15</f>
        <v>0.180754105115534</v>
      </c>
      <c r="C7" s="15" t="n">
        <f aca="false">(B7-B5)*10000</f>
        <v>-449.810497689991</v>
      </c>
      <c r="D7" s="12" t="n">
        <f aca="false">'1. The Inputs'!B5*0+'3. The Cash Flows'!D11*'1. The Inputs'!B18*'3. The Cash Flows'!D7/12+'1. The Inputs'!B21*'3. The Cash Flows'!D7</f>
        <v>94844004</v>
      </c>
      <c r="E7" s="5" t="s">
        <v>126</v>
      </c>
    </row>
    <row r="8" customFormat="false" ht="15" hidden="false" customHeight="false" outlineLevel="0" collapsed="false">
      <c r="A8" s="0" t="s">
        <v>98</v>
      </c>
      <c r="B8" s="14" t="n">
        <f aca="false">'3. The Cash Flows'!E15</f>
        <v>0.144846168176777</v>
      </c>
      <c r="C8" s="15" t="n">
        <f aca="false">(B8-B5)*10000</f>
        <v>-808.889867077565</v>
      </c>
      <c r="D8" s="12" t="n">
        <f aca="false">'3. The Cash Flows'!E11*'1. The Inputs'!B18*'3. The Cash Flows'!E7/12+'1. The Inputs'!B21*'3. The Cash Flows'!E7+('3. The Cash Flows'!E10-'3. The Cash Flows'!B10)</f>
        <v>197586204</v>
      </c>
      <c r="E8" s="5" t="s">
        <v>127</v>
      </c>
    </row>
    <row r="9" customFormat="false" ht="15" hidden="false" customHeight="false" outlineLevel="0" collapsed="false">
      <c r="A9" s="0" t="s">
        <v>128</v>
      </c>
      <c r="B9" s="14" t="n">
        <f aca="false">'3. The Cash Flows'!F15</f>
        <v>0.185575353831237</v>
      </c>
      <c r="E9" s="5" t="s">
        <v>129</v>
      </c>
    </row>
    <row r="11" customFormat="false" ht="15" hidden="false" customHeight="false" outlineLevel="0" collapsed="false">
      <c r="A11" s="3" t="s">
        <v>130</v>
      </c>
    </row>
    <row r="12" customFormat="false" ht="15" hidden="false" customHeight="false" outlineLevel="0" collapsed="false">
      <c r="A12" s="0" t="s">
        <v>131</v>
      </c>
      <c r="B12" s="13" t="n">
        <f aca="false">D7/'3. The Cash Flows'!D12</f>
        <v>0.11975253030303</v>
      </c>
    </row>
    <row r="13" customFormat="false" ht="15" hidden="false" customHeight="false" outlineLevel="0" collapsed="false">
      <c r="A13" s="0" t="s">
        <v>132</v>
      </c>
      <c r="B13" s="13" t="n">
        <f aca="false">D8/'3. The Cash Flows'!B12</f>
        <v>0.24947753030303</v>
      </c>
      <c r="C13" s="2" t="s">
        <v>133</v>
      </c>
    </row>
    <row r="14" customFormat="false" ht="15" hidden="false" customHeight="false" outlineLevel="0" collapsed="false">
      <c r="A14" s="0" t="s">
        <v>134</v>
      </c>
      <c r="B14" s="12" t="n">
        <f aca="false">D7/'1. The Inputs'!B5</f>
        <v>526911.133333333</v>
      </c>
    </row>
    <row r="16" customFormat="false" ht="15" hidden="false" customHeight="false" outlineLevel="0" collapsed="false">
      <c r="A16" s="3" t="s">
        <v>135</v>
      </c>
    </row>
    <row r="17" customFormat="false" ht="15" hidden="false" customHeight="false" outlineLevel="0" collapsed="false">
      <c r="A17" s="0" t="s">
        <v>136</v>
      </c>
      <c r="B17" s="15" t="n">
        <f aca="false">C6+C7+E17+E18</f>
        <v>-872.889251214104</v>
      </c>
      <c r="D17" s="2" t="s">
        <v>137</v>
      </c>
      <c r="E17" s="15" t="n">
        <f aca="false">(('3. The Cash Flows'!G15)-B5)*10000</f>
        <v>-139.661058311751</v>
      </c>
    </row>
    <row r="18" customFormat="false" ht="15" hidden="false" customHeight="false" outlineLevel="0" collapsed="false">
      <c r="A18" s="0" t="s">
        <v>138</v>
      </c>
      <c r="B18" s="15" t="n">
        <f aca="false">C8</f>
        <v>-808.889867077565</v>
      </c>
      <c r="D18" s="2" t="s">
        <v>139</v>
      </c>
      <c r="E18" s="15" t="n">
        <f aca="false">(('3. The Cash Flows'!H15)-B5)*10000</f>
        <v>-44.3232533490345</v>
      </c>
    </row>
    <row r="19" customFormat="false" ht="15" hidden="false" customHeight="false" outlineLevel="0" collapsed="false">
      <c r="A19" s="0" t="s">
        <v>140</v>
      </c>
      <c r="B19" s="15" t="n">
        <f aca="false">B18-B17</f>
        <v>63.9993841365393</v>
      </c>
    </row>
    <row r="20" customFormat="false" ht="15" hidden="false" customHeight="false" outlineLevel="0" collapsed="false">
      <c r="A20" s="2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8"/>
    <col collapsed="false" customWidth="true" hidden="false" outlineLevel="0" max="4" min="4" style="0" width="46"/>
  </cols>
  <sheetData>
    <row r="1" customFormat="false" ht="17.3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143</v>
      </c>
    </row>
    <row r="4" customFormat="false" ht="15" hidden="false" customHeight="false" outlineLevel="0" collapsed="false">
      <c r="A4" s="0" t="s">
        <v>144</v>
      </c>
      <c r="B4" s="4" t="n">
        <v>15</v>
      </c>
    </row>
    <row r="5" customFormat="false" ht="15" hidden="false" customHeight="false" outlineLevel="0" collapsed="false">
      <c r="A5" s="0" t="s">
        <v>145</v>
      </c>
      <c r="B5" s="11" t="n">
        <v>0.02</v>
      </c>
    </row>
    <row r="6" customFormat="false" ht="15" hidden="false" customHeight="false" outlineLevel="0" collapsed="false">
      <c r="A6" s="0" t="s">
        <v>146</v>
      </c>
      <c r="B6" s="11" t="n">
        <v>0.03</v>
      </c>
    </row>
    <row r="8" customFormat="false" ht="15" hidden="false" customHeight="false" outlineLevel="0" collapsed="false">
      <c r="A8" s="0" t="s">
        <v>147</v>
      </c>
      <c r="B8" s="12" t="n">
        <f aca="true">SUMPRODUCT('1. The Inputs'!$B$10*(1+$B$5)^(ROW(INDIRECT("1:"&amp;$B$4))-1))</f>
        <v>3718084636.98439</v>
      </c>
    </row>
    <row r="9" customFormat="false" ht="15" hidden="false" customHeight="false" outlineLevel="0" collapsed="false">
      <c r="A9" s="0" t="s">
        <v>148</v>
      </c>
      <c r="B9" s="12" t="n">
        <f aca="true">SUMPRODUCT('1. The Inputs'!$B$10*(1+$B$6)^(ROW(INDIRECT("1:"&amp;$B$4))-1))</f>
        <v>3998766485.63881</v>
      </c>
    </row>
    <row r="10" customFormat="false" ht="15" hidden="false" customHeight="false" outlineLevel="0" collapsed="false">
      <c r="A10" s="0" t="s">
        <v>149</v>
      </c>
      <c r="B10" s="12" t="n">
        <f aca="false">B9-B8</f>
        <v>280681848.65442</v>
      </c>
    </row>
    <row r="11" customFormat="false" ht="15" hidden="false" customHeight="false" outlineLevel="0" collapsed="false">
      <c r="A11" s="0" t="s">
        <v>150</v>
      </c>
      <c r="B11" s="13" t="n">
        <f aca="false">B10/B8</f>
        <v>0.0754909788395971</v>
      </c>
    </row>
    <row r="13" customFormat="false" ht="15" hidden="false" customHeight="false" outlineLevel="0" collapsed="false">
      <c r="A13" s="0" t="s">
        <v>151</v>
      </c>
      <c r="B13" s="13" t="n">
        <f aca="false">B9/B8-1</f>
        <v>0.075490978839597</v>
      </c>
    </row>
    <row r="14" customFormat="false" ht="15" hidden="false" customHeight="false" outlineLevel="0" collapsed="false">
      <c r="A14" s="0" t="s">
        <v>152</v>
      </c>
      <c r="B14" s="21" t="n">
        <f aca="false">'1. The Inputs'!B8*(1+B13)</f>
        <v>112.926552778158</v>
      </c>
    </row>
    <row r="15" customFormat="false" ht="15" hidden="false" customHeight="false" outlineLevel="0" collapsed="false">
      <c r="A15" s="0" t="s">
        <v>153</v>
      </c>
      <c r="B15" s="21" t="n">
        <f aca="false">B14-'1. The Inputs'!B8</f>
        <v>7.92655277815769</v>
      </c>
    </row>
    <row r="17" customFormat="false" ht="15" hidden="false" customHeight="false" outlineLevel="0" collapsed="false">
      <c r="A17" s="3" t="s">
        <v>154</v>
      </c>
      <c r="B17" s="13" t="n">
        <f aca="false">B13/((B6-B5)*100)</f>
        <v>0.075490978839597</v>
      </c>
    </row>
    <row r="19" customFormat="false" ht="32.8" hidden="false" customHeight="false" outlineLevel="0" collapsed="false">
      <c r="A19" s="5" t="s">
        <v>155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8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156</v>
      </c>
    </row>
    <row r="2" customFormat="false" ht="15" hidden="false" customHeight="false" outlineLevel="0" collapsed="false">
      <c r="A2" s="2" t="s">
        <v>157</v>
      </c>
    </row>
    <row r="4" customFormat="false" ht="15" hidden="false" customHeight="false" outlineLevel="0" collapsed="false">
      <c r="A4" s="0" t="s">
        <v>158</v>
      </c>
      <c r="B4" s="12" t="n">
        <f aca="false">'1. The Inputs'!B16*'1. The Inputs'!B23+'1. The Inputs'!B24</f>
        <v>11600000</v>
      </c>
    </row>
    <row r="5" customFormat="false" ht="15" hidden="false" customHeight="false" outlineLevel="0" collapsed="false">
      <c r="A5" s="0" t="s">
        <v>159</v>
      </c>
      <c r="B5" s="12" t="n">
        <f aca="false">'1. The Inputs'!B5*'1. The Inputs'!B25</f>
        <v>45000000</v>
      </c>
    </row>
    <row r="6" customFormat="false" ht="15" hidden="false" customHeight="false" outlineLevel="0" collapsed="false">
      <c r="A6" s="0" t="s">
        <v>160</v>
      </c>
      <c r="B6" s="16" t="n">
        <f aca="false">B5/B4</f>
        <v>3.87931034482759</v>
      </c>
    </row>
    <row r="7" customFormat="false" ht="15" hidden="false" customHeight="false" outlineLevel="0" collapsed="false">
      <c r="A7" s="3" t="s">
        <v>161</v>
      </c>
      <c r="B7" s="13" t="n">
        <f aca="false">B4/B5</f>
        <v>0.257777777777778</v>
      </c>
    </row>
    <row r="9" customFormat="false" ht="15" hidden="false" customHeight="false" outlineLevel="0" collapsed="false">
      <c r="A9" s="3" t="s">
        <v>162</v>
      </c>
      <c r="B9" s="3" t="s">
        <v>163</v>
      </c>
      <c r="C9" s="3" t="s">
        <v>88</v>
      </c>
    </row>
    <row r="10" customFormat="false" ht="15" hidden="false" customHeight="false" outlineLevel="0" collapsed="false">
      <c r="A10" s="11" t="n">
        <v>0.1</v>
      </c>
      <c r="B10" s="12" t="n">
        <f aca="false">A10*$B$5-$B$4</f>
        <v>-7100000</v>
      </c>
      <c r="C10" s="16" t="n">
        <f aca="false">A10*$B$5/$B$4</f>
        <v>0.387931034482759</v>
      </c>
    </row>
    <row r="11" customFormat="false" ht="15" hidden="false" customHeight="false" outlineLevel="0" collapsed="false">
      <c r="A11" s="11" t="n">
        <v>0.2</v>
      </c>
      <c r="B11" s="12" t="n">
        <f aca="false">A11*$B$5-$B$4</f>
        <v>-2600000</v>
      </c>
      <c r="C11" s="16" t="n">
        <f aca="false">A11*$B$5/$B$4</f>
        <v>0.775862068965517</v>
      </c>
    </row>
    <row r="12" customFormat="false" ht="15" hidden="false" customHeight="false" outlineLevel="0" collapsed="false">
      <c r="A12" s="11" t="n">
        <v>0.258</v>
      </c>
      <c r="B12" s="12" t="n">
        <f aca="false">A12*$B$5-$B$4</f>
        <v>10000</v>
      </c>
      <c r="C12" s="16" t="n">
        <f aca="false">A12*$B$5/$B$4</f>
        <v>1.00086206896552</v>
      </c>
    </row>
    <row r="13" customFormat="false" ht="15" hidden="false" customHeight="false" outlineLevel="0" collapsed="false">
      <c r="A13" s="11" t="n">
        <v>0.33</v>
      </c>
      <c r="B13" s="12" t="n">
        <f aca="false">A13*$B$5-$B$4</f>
        <v>3250000</v>
      </c>
      <c r="C13" s="16" t="n">
        <f aca="false">A13*$B$5/$B$4</f>
        <v>1.2801724137931</v>
      </c>
    </row>
    <row r="14" customFormat="false" ht="15" hidden="false" customHeight="false" outlineLevel="0" collapsed="false">
      <c r="A14" s="11" t="n">
        <v>0.5</v>
      </c>
      <c r="B14" s="12" t="n">
        <f aca="false">A14*$B$5-$B$4</f>
        <v>10900000</v>
      </c>
      <c r="C14" s="16" t="n">
        <f aca="false">A14*$B$5/$B$4</f>
        <v>1.93965517241379</v>
      </c>
    </row>
    <row r="15" customFormat="false" ht="15" hidden="false" customHeight="false" outlineLevel="0" collapsed="false">
      <c r="A15" s="11" t="n">
        <v>0.75</v>
      </c>
      <c r="B15" s="12" t="n">
        <f aca="false">A15*$B$5-$B$4</f>
        <v>22150000</v>
      </c>
      <c r="C15" s="16" t="n">
        <f aca="false">A15*$B$5/$B$4</f>
        <v>2.90948275862069</v>
      </c>
    </row>
    <row r="17" customFormat="false" ht="32.8" hidden="false" customHeight="false" outlineLevel="0" collapsed="false">
      <c r="A17" s="5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20"/>
    <col collapsed="false" customWidth="true" hidden="false" outlineLevel="0" max="4" min="4" style="0" width="12"/>
    <col collapsed="false" customWidth="true" hidden="false" outlineLevel="0" max="5" min="5" style="0" width="54"/>
  </cols>
  <sheetData>
    <row r="1" customFormat="false" ht="17.35" hidden="false" customHeight="false" outlineLevel="0" collapsed="false">
      <c r="A1" s="1" t="s">
        <v>165</v>
      </c>
    </row>
    <row r="2" customFormat="false" ht="15" hidden="false" customHeight="false" outlineLevel="0" collapsed="false">
      <c r="A2" s="2" t="s">
        <v>166</v>
      </c>
    </row>
    <row r="4" customFormat="false" ht="15" hidden="false" customHeight="false" outlineLevel="0" collapsed="false">
      <c r="A4" s="3" t="s">
        <v>167</v>
      </c>
      <c r="B4" s="3" t="s">
        <v>168</v>
      </c>
      <c r="C4" s="3" t="s">
        <v>169</v>
      </c>
      <c r="D4" s="3" t="s">
        <v>170</v>
      </c>
      <c r="E4" s="3" t="s">
        <v>122</v>
      </c>
    </row>
    <row r="5" customFormat="false" ht="15" hidden="false" customHeight="false" outlineLevel="0" collapsed="false">
      <c r="A5" s="0" t="s">
        <v>171</v>
      </c>
      <c r="B5" s="19" t="n">
        <v>1980000000</v>
      </c>
      <c r="C5" s="12" t="n">
        <f aca="false">'2. The Three Models'!B4</f>
        <v>1980000000</v>
      </c>
      <c r="D5" s="22" t="str">
        <f aca="false">IF(ABS(C5-B5)&lt;=500000,"OK","CHECK")</f>
        <v>OK</v>
      </c>
      <c r="E5" s="5" t="s">
        <v>31</v>
      </c>
    </row>
    <row r="6" customFormat="false" ht="15" hidden="false" customHeight="false" outlineLevel="0" collapsed="false">
      <c r="A6" s="0" t="s">
        <v>172</v>
      </c>
      <c r="B6" s="19" t="n">
        <v>226800000</v>
      </c>
      <c r="C6" s="12" t="n">
        <f aca="false">'2. The Three Models'!B5</f>
        <v>226800000</v>
      </c>
      <c r="D6" s="22" t="str">
        <f aca="false">IF(ABS(C6-B6)&lt;=500000,"OK","CHECK")</f>
        <v>OK</v>
      </c>
      <c r="E6" s="5" t="s">
        <v>173</v>
      </c>
    </row>
    <row r="7" customFormat="false" ht="15" hidden="false" customHeight="false" outlineLevel="0" collapsed="false">
      <c r="A7" s="0" t="s">
        <v>174</v>
      </c>
      <c r="B7" s="23" t="n">
        <v>0.1086</v>
      </c>
      <c r="C7" s="14" t="n">
        <f aca="false">'2. The Three Models'!B8</f>
        <v>0.108585858585859</v>
      </c>
      <c r="D7" s="22" t="str">
        <f aca="false">IF(ABS(C7-B7)&lt;=0.001,"OK","CHECK")</f>
        <v>OK</v>
      </c>
      <c r="E7" s="5" t="s">
        <v>175</v>
      </c>
    </row>
    <row r="8" customFormat="false" ht="15" hidden="false" customHeight="false" outlineLevel="0" collapsed="false">
      <c r="A8" s="0" t="s">
        <v>176</v>
      </c>
      <c r="B8" s="19" t="n">
        <v>794000000</v>
      </c>
      <c r="C8" s="12" t="n">
        <f aca="false">'2. The Three Models'!B11</f>
        <v>794193548.387097</v>
      </c>
      <c r="D8" s="22" t="str">
        <f aca="false">IF(ABS(C8-B8)&lt;=6000000,"OK","CHECK")</f>
        <v>OK</v>
      </c>
      <c r="E8" s="5" t="s">
        <v>177</v>
      </c>
    </row>
    <row r="9" customFormat="false" ht="15" hidden="false" customHeight="false" outlineLevel="0" collapsed="false">
      <c r="A9" s="0" t="s">
        <v>178</v>
      </c>
      <c r="B9" s="19" t="n">
        <v>74844000</v>
      </c>
      <c r="C9" s="12" t="n">
        <f aca="false">'3. The Cash Flows'!D11*'1. The Inputs'!B18</f>
        <v>74844000</v>
      </c>
      <c r="D9" s="22" t="str">
        <f aca="false">IF(ABS(C9-B9)&lt;=600000,"OK","CHECK")</f>
        <v>OK</v>
      </c>
      <c r="E9" s="5" t="s">
        <v>179</v>
      </c>
    </row>
    <row r="10" customFormat="false" ht="15" hidden="false" customHeight="false" outlineLevel="0" collapsed="false">
      <c r="A10" s="0" t="s">
        <v>180</v>
      </c>
      <c r="B10" s="19" t="n">
        <v>900000000</v>
      </c>
      <c r="C10" s="12" t="n">
        <f aca="false">'2. The Three Models'!C4</f>
        <v>900000000</v>
      </c>
      <c r="D10" s="22" t="str">
        <f aca="false">IF(ABS(C10-B10)&lt;=500000,"OK","CHECK")</f>
        <v>OK</v>
      </c>
      <c r="E10" s="5"/>
    </row>
    <row r="11" customFormat="false" ht="15" hidden="false" customHeight="false" outlineLevel="0" collapsed="false">
      <c r="A11" s="0" t="s">
        <v>181</v>
      </c>
      <c r="B11" s="19" t="n">
        <v>97200000</v>
      </c>
      <c r="C11" s="12" t="n">
        <f aca="false">'2. The Three Models'!C5</f>
        <v>97200000</v>
      </c>
      <c r="D11" s="22" t="str">
        <f aca="false">IF(ABS(C11-B11)&lt;=300000,"OK","CHECK")</f>
        <v>OK</v>
      </c>
      <c r="E11" s="5" t="s">
        <v>182</v>
      </c>
    </row>
    <row r="12" customFormat="false" ht="15" hidden="false" customHeight="false" outlineLevel="0" collapsed="false">
      <c r="A12" s="0" t="s">
        <v>183</v>
      </c>
      <c r="B12" s="23" t="n">
        <v>0.1022</v>
      </c>
      <c r="C12" s="14" t="n">
        <f aca="false">'2. The Three Models'!C8</f>
        <v>0.102222222222222</v>
      </c>
      <c r="D12" s="22" t="str">
        <f aca="false">IF(ABS(C12-B12)&lt;=0.001,"OK","CHECK")</f>
        <v>OK</v>
      </c>
      <c r="E12" s="5" t="s">
        <v>184</v>
      </c>
    </row>
    <row r="13" customFormat="false" ht="15" hidden="false" customHeight="false" outlineLevel="0" collapsed="false">
      <c r="A13" s="0" t="s">
        <v>185</v>
      </c>
      <c r="B13" s="19" t="n">
        <v>327000000</v>
      </c>
      <c r="C13" s="12" t="n">
        <f aca="false">'2. The Three Models'!C11</f>
        <v>326666666.666667</v>
      </c>
      <c r="D13" s="22" t="str">
        <f aca="false">IF(ABS(C13-B13)&lt;=4000000,"OK","CHECK")</f>
        <v>OK</v>
      </c>
      <c r="E13" s="5" t="s">
        <v>186</v>
      </c>
    </row>
    <row r="14" customFormat="false" ht="15" hidden="false" customHeight="false" outlineLevel="0" collapsed="false">
      <c r="A14" s="0" t="s">
        <v>187</v>
      </c>
      <c r="B14" s="18" t="n">
        <v>311</v>
      </c>
      <c r="C14" s="15" t="n">
        <f aca="false">'2. The Three Models'!B12</f>
        <v>310.858585858586</v>
      </c>
      <c r="D14" s="22" t="str">
        <f aca="false">IF(ABS(C14-B14)&lt;=3,"OK","CHECK")</f>
        <v>OK</v>
      </c>
      <c r="E14" s="5" t="s">
        <v>188</v>
      </c>
    </row>
    <row r="15" customFormat="false" ht="15" hidden="false" customHeight="false" outlineLevel="0" collapsed="false">
      <c r="A15" s="0" t="s">
        <v>189</v>
      </c>
      <c r="B15" s="18" t="n">
        <v>272</v>
      </c>
      <c r="C15" s="15" t="n">
        <f aca="false">'2. The Three Models'!C12</f>
        <v>272.222222222222</v>
      </c>
      <c r="D15" s="22" t="str">
        <f aca="false">IF(ABS(C15-B15)&lt;=3,"OK","CHECK")</f>
        <v>OK</v>
      </c>
      <c r="E15" s="5" t="s">
        <v>190</v>
      </c>
    </row>
    <row r="16" customFormat="false" ht="15" hidden="false" customHeight="false" outlineLevel="0" collapsed="false">
      <c r="A16" s="0" t="s">
        <v>191</v>
      </c>
      <c r="B16" s="19" t="n">
        <v>11600000</v>
      </c>
      <c r="C16" s="12" t="n">
        <f aca="false">'2. The Three Models'!D4</f>
        <v>11600000</v>
      </c>
      <c r="D16" s="22" t="str">
        <f aca="false">IF(ABS(C16-B16)&lt;=50000,"OK","CHECK")</f>
        <v>OK</v>
      </c>
      <c r="E16" s="5"/>
    </row>
    <row r="17" customFormat="false" ht="15" hidden="false" customHeight="false" outlineLevel="0" collapsed="false">
      <c r="A17" s="0" t="s">
        <v>192</v>
      </c>
      <c r="B17" s="19" t="n">
        <v>45000000</v>
      </c>
      <c r="C17" s="12" t="n">
        <f aca="false">'2. The Three Models'!D13</f>
        <v>45000000</v>
      </c>
      <c r="D17" s="22" t="str">
        <f aca="false">IF(ABS(C17-B17)&lt;=50000,"OK","CHECK")</f>
        <v>OK</v>
      </c>
      <c r="E17" s="5"/>
    </row>
    <row r="18" customFormat="false" ht="15" hidden="false" customHeight="false" outlineLevel="0" collapsed="false">
      <c r="A18" s="0" t="s">
        <v>193</v>
      </c>
      <c r="B18" s="24" t="n">
        <v>3.88</v>
      </c>
      <c r="C18" s="21" t="n">
        <f aca="false">'2. The Three Models'!D14</f>
        <v>3.87931034482759</v>
      </c>
      <c r="D18" s="22" t="str">
        <f aca="false">IF(ABS(C18-B18)&lt;=0.02,"OK","CHECK")</f>
        <v>OK</v>
      </c>
      <c r="E18" s="5" t="s">
        <v>194</v>
      </c>
    </row>
    <row r="19" customFormat="false" ht="15" hidden="false" customHeight="false" outlineLevel="0" collapsed="false">
      <c r="A19" s="0" t="s">
        <v>195</v>
      </c>
      <c r="B19" s="19" t="n">
        <v>94844000</v>
      </c>
      <c r="C19" s="12" t="n">
        <f aca="false">'4. Scenarios'!D7</f>
        <v>94844004</v>
      </c>
      <c r="D19" s="22" t="str">
        <f aca="false">IF(ABS(C19-B19)&lt;=600000,"OK","CHECK")</f>
        <v>OK</v>
      </c>
      <c r="E19" s="5" t="s">
        <v>196</v>
      </c>
    </row>
    <row r="20" customFormat="false" ht="15" hidden="false" customHeight="false" outlineLevel="0" collapsed="false">
      <c r="A20" s="0" t="s">
        <v>197</v>
      </c>
      <c r="B20" s="23" t="n">
        <v>0.1856</v>
      </c>
      <c r="C20" s="14" t="n">
        <f aca="false">'4. Scenarios'!B9</f>
        <v>0.185575353831237</v>
      </c>
      <c r="D20" s="22" t="str">
        <f aca="false">IF(ABS(C20-B20)&lt;=0.002,"OK","CHECK")</f>
        <v>OK</v>
      </c>
      <c r="E20" s="5" t="s">
        <v>198</v>
      </c>
    </row>
    <row r="21" customFormat="false" ht="15" hidden="false" customHeight="false" outlineLevel="0" collapsed="false">
      <c r="A21" s="0" t="s">
        <v>199</v>
      </c>
      <c r="B21" s="23" t="n">
        <v>0.2257</v>
      </c>
      <c r="C21" s="14" t="n">
        <f aca="false">'4. Scenarios'!B5</f>
        <v>0.225735154884533</v>
      </c>
      <c r="D21" s="22" t="str">
        <f aca="false">IF(ABS(C21-B21)&lt;=0.002,"OK","CHECK")</f>
        <v>OK</v>
      </c>
      <c r="E21" s="5" t="s">
        <v>200</v>
      </c>
    </row>
    <row r="22" customFormat="false" ht="15" hidden="false" customHeight="false" outlineLevel="0" collapsed="false">
      <c r="A22" s="0" t="s">
        <v>201</v>
      </c>
      <c r="B22" s="20" t="n">
        <v>1</v>
      </c>
      <c r="C22" s="25" t="n">
        <f aca="false">SUM('3. The Cash Flows'!L19:L48)</f>
        <v>1</v>
      </c>
      <c r="D22" s="22" t="str">
        <f aca="false">IF(ABS(C22-B22)&lt;=0.0005,"OK","CHECK")</f>
        <v>OK</v>
      </c>
      <c r="E22" s="5"/>
    </row>
    <row r="23" customFormat="false" ht="15" hidden="false" customHeight="false" outlineLevel="0" collapsed="false">
      <c r="A23" s="0" t="s">
        <v>202</v>
      </c>
      <c r="B23" s="19" t="n">
        <v>1980000000</v>
      </c>
      <c r="C23" s="12" t="n">
        <f aca="false">'3. The Cash Flows'!B11+'3. The Cash Flows'!B12</f>
        <v>1980000000</v>
      </c>
      <c r="D23" s="22" t="str">
        <f aca="false">IF(ABS(C23-B23)&lt;=500000,"OK","CHECK")</f>
        <v>OK</v>
      </c>
      <c r="E23" s="5"/>
    </row>
    <row r="24" customFormat="false" ht="15" hidden="false" customHeight="false" outlineLevel="0" collapsed="false">
      <c r="A24" s="0" t="s">
        <v>203</v>
      </c>
      <c r="B24" s="26" t="n">
        <v>0.6</v>
      </c>
      <c r="C24" s="13" t="n">
        <f aca="false">'3. The Cash Flows'!B11/'3. The Cash Flows'!B10</f>
        <v>0.6</v>
      </c>
      <c r="D24" s="22" t="str">
        <f aca="false">IF(ABS(C24-B24)&lt;=0.001,"OK","CHECK")</f>
        <v>OK</v>
      </c>
      <c r="E24" s="5"/>
    </row>
    <row r="25" customFormat="false" ht="15" hidden="false" customHeight="false" outlineLevel="0" collapsed="false">
      <c r="A25" s="0" t="s">
        <v>204</v>
      </c>
      <c r="B25" s="19" t="n">
        <v>264423000</v>
      </c>
      <c r="C25" s="12" t="n">
        <f aca="false">'3. The Cash Flows'!B13</f>
        <v>264422881.066347</v>
      </c>
      <c r="D25" s="22" t="str">
        <f aca="false">IF(ABS(C25-B25)&lt;=600000,"OK","CHECK")</f>
        <v>OK</v>
      </c>
      <c r="E25" s="5"/>
    </row>
    <row r="26" customFormat="false" ht="15" hidden="false" customHeight="false" outlineLevel="0" collapsed="false">
      <c r="A26" s="0" t="s">
        <v>205</v>
      </c>
      <c r="B26" s="19" t="n">
        <v>3411908000</v>
      </c>
      <c r="C26" s="12" t="n">
        <f aca="false">'3. The Cash Flows'!B14</f>
        <v>3411908142.79158</v>
      </c>
      <c r="D26" s="22" t="str">
        <f aca="false">IF(ABS(C26-B26)&lt;=6000000,"OK","CHECK")</f>
        <v>OK</v>
      </c>
      <c r="E26" s="5"/>
    </row>
    <row r="27" customFormat="false" ht="15" hidden="false" customHeight="false" outlineLevel="0" collapsed="false">
      <c r="A27" s="0" t="s">
        <v>206</v>
      </c>
      <c r="B27" s="26" t="n">
        <v>0.1198</v>
      </c>
      <c r="C27" s="13" t="n">
        <f aca="false">'4. Scenarios'!B12</f>
        <v>0.11975253030303</v>
      </c>
      <c r="D27" s="22" t="str">
        <f aca="false">IF(ABS(C27-B27)&lt;=0.002,"OK","CHECK")</f>
        <v>OK</v>
      </c>
      <c r="E27" s="5"/>
    </row>
    <row r="28" customFormat="false" ht="15" hidden="false" customHeight="false" outlineLevel="0" collapsed="false">
      <c r="A28" s="0" t="s">
        <v>207</v>
      </c>
      <c r="B28" s="26" t="n">
        <v>0.2495</v>
      </c>
      <c r="C28" s="13" t="n">
        <f aca="false">'4. Scenarios'!B13</f>
        <v>0.24947753030303</v>
      </c>
      <c r="D28" s="22" t="str">
        <f aca="false">IF(ABS(C28-B28)&lt;=0.003,"OK","CHECK")</f>
        <v>OK</v>
      </c>
      <c r="E28" s="5"/>
    </row>
    <row r="29" customFormat="false" ht="15" hidden="false" customHeight="false" outlineLevel="0" collapsed="false">
      <c r="A29" s="0" t="s">
        <v>208</v>
      </c>
      <c r="B29" s="26" t="n">
        <v>0.2578</v>
      </c>
      <c r="C29" s="13" t="n">
        <f aca="false">'6. Powered Land'!B7</f>
        <v>0.257777777777778</v>
      </c>
      <c r="D29" s="22" t="str">
        <f aca="false">IF(ABS(C29-B29)&lt;=0.002,"OK","CHECK")</f>
        <v>OK</v>
      </c>
      <c r="E29" s="5"/>
    </row>
    <row r="30" customFormat="false" ht="15" hidden="false" customHeight="false" outlineLevel="0" collapsed="false">
      <c r="A30" s="0" t="s">
        <v>209</v>
      </c>
      <c r="B30" s="26" t="n">
        <v>0.0755</v>
      </c>
      <c r="C30" s="13" t="n">
        <f aca="false">'5. The Escalator'!B17</f>
        <v>0.075490978839597</v>
      </c>
      <c r="D30" s="22" t="str">
        <f aca="false">IF(ABS(C30-B30)&lt;=0.001,"OK","CHECK")</f>
        <v>OK</v>
      </c>
      <c r="E30" s="5"/>
    </row>
    <row r="32" customFormat="false" ht="15" hidden="false" customHeight="false" outlineLevel="0" collapsed="false">
      <c r="A32" s="3" t="s">
        <v>210</v>
      </c>
    </row>
    <row r="33" customFormat="false" ht="15" hidden="false" customHeight="false" outlineLevel="0" collapsed="false">
      <c r="A33" s="0" t="s">
        <v>211</v>
      </c>
      <c r="C33" s="15" t="n">
        <f aca="false">IF('4. Scenarios'!B7&lt;'4. Scenarios'!B6,1,0)</f>
        <v>1</v>
      </c>
      <c r="D33" s="22" t="str">
        <f aca="false">IF(C33=1,"OK","CHECK")</f>
        <v>OK</v>
      </c>
      <c r="E33" s="5" t="s">
        <v>212</v>
      </c>
    </row>
    <row r="34" customFormat="false" ht="15" hidden="false" customHeight="false" outlineLevel="0" collapsed="false">
      <c r="A34" s="0" t="s">
        <v>213</v>
      </c>
      <c r="C34" s="15" t="n">
        <f aca="false">IF(ABS('4. Scenarios'!B19)&gt;10,1,0)</f>
        <v>1</v>
      </c>
      <c r="D34" s="22" t="str">
        <f aca="false">IF(C34=1,"OK","CHECK")</f>
        <v>OK</v>
      </c>
      <c r="E34" s="5" t="s">
        <v>214</v>
      </c>
    </row>
    <row r="35" customFormat="false" ht="15" hidden="false" customHeight="false" outlineLevel="0" collapsed="false">
      <c r="A35" s="0" t="s">
        <v>215</v>
      </c>
      <c r="C35" s="15" t="n">
        <f aca="false">IF('4. Scenarios'!B12&lt;0.15,1,0)</f>
        <v>1</v>
      </c>
      <c r="D35" s="22" t="str">
        <f aca="false">IF(C35=1,"OK","CHECK")</f>
        <v>OK</v>
      </c>
      <c r="E35" s="5" t="s">
        <v>216</v>
      </c>
    </row>
    <row r="37" customFormat="false" ht="15" hidden="false" customHeight="false" outlineLevel="0" collapsed="false">
      <c r="A37" s="3" t="s">
        <v>217</v>
      </c>
    </row>
    <row r="38" customFormat="false" ht="22.35" hidden="false" customHeight="false" outlineLevel="0" collapsed="false">
      <c r="A38" s="0" t="s">
        <v>218</v>
      </c>
      <c r="B38" s="19" t="n">
        <v>222000000</v>
      </c>
      <c r="C38" s="12" t="n">
        <f aca="false">'1. The Inputs'!B10*0.08/'1. The Inputs'!B12</f>
        <v>221935483.870968</v>
      </c>
      <c r="D38" s="22" t="str">
        <f aca="false">IF(ABS(C38-B38)&lt;=1500000,"OK","CHECK")</f>
        <v>OK</v>
      </c>
      <c r="E38" s="5" t="s">
        <v>219</v>
      </c>
    </row>
    <row r="39" customFormat="false" ht="15" hidden="false" customHeight="false" outlineLevel="0" collapsed="false">
      <c r="A39" s="0" t="s">
        <v>220</v>
      </c>
      <c r="B39" s="19" t="n">
        <v>273000000</v>
      </c>
      <c r="C39" s="12" t="n">
        <f aca="false">'1. The Inputs'!B10*0.08*(1+'1. The Inputs'!B19)^'1. The Inputs'!B15/'1. The Inputs'!B12</f>
        <v>272952651.423326</v>
      </c>
      <c r="D39" s="22" t="str">
        <f aca="false">IF(ABS(C39-B39)&lt;=1500000,"OK","CHECK")</f>
        <v>OK</v>
      </c>
      <c r="E39" s="5" t="s">
        <v>221</v>
      </c>
    </row>
    <row r="40" customFormat="false" ht="15" hidden="false" customHeight="false" outlineLevel="0" collapsed="false">
      <c r="A40" s="0" t="s">
        <v>222</v>
      </c>
      <c r="C40" s="27" t="n">
        <f aca="false">C39/C38-1</f>
        <v>0.22987386542487</v>
      </c>
      <c r="E40" s="2" t="s">
        <v>223</v>
      </c>
    </row>
    <row r="42" customFormat="false" ht="15" hidden="false" customHeight="false" outlineLevel="0" collapsed="false">
      <c r="A42" s="3" t="s">
        <v>224</v>
      </c>
      <c r="B42" s="15" t="n">
        <f aca="false">COUNTIF(D5:D40,"OK")</f>
        <v>31</v>
      </c>
      <c r="C42" s="15" t="n">
        <f aca="false">COUNTA(D5:D40)</f>
        <v>31</v>
      </c>
      <c r="D42" s="22" t="str">
        <f aca="false">IF(B42=C42,"ALL PASS","SEE ABOVE")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2026-08-22T14:02:02Z</dcterms:created>
  <dc:creator>openpyxl</dc:creator>
  <dc:description/>
  <dc:language>en-US</dc:language>
  <cp:lastModifiedBy/>
  <dcterms:modified xsi:type="dcterms:W3CDTF">2026-08-22T14:02:02Z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