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1. Inputs" sheetId="2" state="visible" r:id="rId4"/>
    <sheet name="2. Both conventions" sheetId="3" state="visible" r:id="rId5"/>
    <sheet name="3. The uncurable quarter" sheetId="4" state="visible" r:id="rId6"/>
    <sheet name="4. Check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<sst xmlns="http://schemas.openxmlformats.org/spreadsheetml/2006/main" count="114" uniqueCount="104">
  <si>
    <t xml:space="preserve">The equity cure, priced both ways</t>
  </si>
  <si>
    <t xml:space="preserve">Companion workbook to How to Read a Credit Agreement — Julian R. Sterling</t>
  </si>
  <si>
    <t xml:space="preserve">What this workbook shows</t>
  </si>
  <si>
    <t xml:space="preserve">The same breach, cured under the two drafting conventions. The deemed-EBITDA cure is geared by the covenant multiple; the prepayment cure is not. On the book's figures the second is 5.5 times the first.</t>
  </si>
  <si>
    <t xml:space="preserve">The cap is the other half of the question</t>
  </si>
  <si>
    <t xml:space="preserve">A cure right is only worth what the cap lets you use. Kestrel breaches for three consecutive quarters against a two-in-four cap, so one of the three cannot be cured. Sheet 3 works the arithmetic of that quarter: waiver, prepayment, or default.</t>
  </si>
  <si>
    <t xml:space="preserve">Try this</t>
  </si>
  <si>
    <t xml:space="preserve">Change the cure cap to 3 in 4 on sheet 1 and the whole breach becomes curable. Then change the convention to prepayment and look at what three cures cost.</t>
  </si>
  <si>
    <t xml:space="preserve">Revised 23 September 2026. Net debt is carried to four decimals, so the Q10 cure is 2.4553 and the book's 2.46 reproduces (at two decimals the workbook said 2.4545). Column K keeps a prepayment once it is paid: one cure of 19.74 at Q9 passes Q10 and Q11 too, so the prepayment drafting costs 19.74 over the breach, not 33.25, and the gap between the two conventions is 13.70, not 27.20. Sheet 3 now shows that defaulting adds no margin at Q11: the grid is already at its top band. Eleven checks.</t>
  </si>
  <si>
    <t xml:space="preserve">Inputs</t>
  </si>
  <si>
    <t xml:space="preserve">Cures permitted in any four quarters</t>
  </si>
  <si>
    <t xml:space="preserve">Cures permitted over the life</t>
  </si>
  <si>
    <t xml:space="preserve">Convention: 1 = deemed EBITDA, 2 = prepayment</t>
  </si>
  <si>
    <t xml:space="preserve">The sentence that decides the price</t>
  </si>
  <si>
    <t xml:space="preserve">Every quarter, and what a cure would cost under each drafting</t>
  </si>
  <si>
    <t xml:space="preserve">Quarter</t>
  </si>
  <si>
    <t xml:space="preserve">Net debt</t>
  </si>
  <si>
    <t xml:space="preserve">Consolidated EBITDA</t>
  </si>
  <si>
    <t xml:space="preserve">Covenant</t>
  </si>
  <si>
    <t xml:space="preserve">Ratio</t>
  </si>
  <si>
    <t xml:space="preserve">Test</t>
  </si>
  <si>
    <t xml:space="preserve">Deemed-EBITDA cure</t>
  </si>
  <si>
    <t xml:space="preserve">Prepayment cure</t>
  </si>
  <si>
    <t xml:space="preserve">Ratio of the two</t>
  </si>
  <si>
    <t xml:space="preserve">Cure selected</t>
  </si>
  <si>
    <t xml:space="preserve">Prepayment cure, earlier prepayments kept</t>
  </si>
  <si>
    <t xml:space="preserve">Q1</t>
  </si>
  <si>
    <t xml:space="preserve">Q2</t>
  </si>
  <si>
    <t xml:space="preserve">Q3</t>
  </si>
  <si>
    <t xml:space="preserve">Q4</t>
  </si>
  <si>
    <t xml:space="preserve">Q5</t>
  </si>
  <si>
    <t xml:space="preserve">Q6</t>
  </si>
  <si>
    <t xml:space="preserve">Q7</t>
  </si>
  <si>
    <t xml:space="preserve">Q8</t>
  </si>
  <si>
    <t xml:space="preserve">Q9</t>
  </si>
  <si>
    <t xml:space="preserve">Q10</t>
  </si>
  <si>
    <t xml:space="preserve">Q11</t>
  </si>
  <si>
    <t xml:space="preserve">Q12</t>
  </si>
  <si>
    <t xml:space="preserve">Q13</t>
  </si>
  <si>
    <t xml:space="preserve">Q14</t>
  </si>
  <si>
    <t xml:space="preserve">Q15</t>
  </si>
  <si>
    <t xml:space="preserve">Q16</t>
  </si>
  <si>
    <t xml:space="preserve">Q17</t>
  </si>
  <si>
    <t xml:space="preserve">Q18</t>
  </si>
  <si>
    <t xml:space="preserve">Q19</t>
  </si>
  <si>
    <t xml:space="preserve">Q20</t>
  </si>
  <si>
    <t xml:space="preserve">Q21</t>
  </si>
  <si>
    <t xml:space="preserve">Q22</t>
  </si>
  <si>
    <t xml:space="preserve">Q23</t>
  </si>
  <si>
    <t xml:space="preserve">Q24</t>
  </si>
  <si>
    <t xml:space="preserve">Q25</t>
  </si>
  <si>
    <t xml:space="preserve">Q26</t>
  </si>
  <si>
    <t xml:space="preserve">Q27</t>
  </si>
  <si>
    <t xml:space="preserve">Q28</t>
  </si>
  <si>
    <t xml:space="preserve">Column H prices each quarter as if no earlier cure had been paid. A prepayment is not undone the next quarter: column K carries it forward, and after 19.74 at Q9 the next two quarters pass without a cure.</t>
  </si>
  <si>
    <t xml:space="preserve">Q11 — three consecutive breaches against a two-in-four cap</t>
  </si>
  <si>
    <t xml:space="preserve">Breaching quarters</t>
  </si>
  <si>
    <t xml:space="preserve">Q9, Q10 and Q11</t>
  </si>
  <si>
    <t xml:space="preserve">Cures permitted in the window</t>
  </si>
  <si>
    <t xml:space="preserve">Facility (EUR m)</t>
  </si>
  <si>
    <t xml:space="preserve">Quarters left uncured</t>
  </si>
  <si>
    <t xml:space="preserve">Waiver fee</t>
  </si>
  <si>
    <t xml:space="preserve">Revolver lost on default (EUR m)</t>
  </si>
  <si>
    <t xml:space="preserve">Option 1 — waiver fee at 50 bps on the facility</t>
  </si>
  <si>
    <t xml:space="preserve">Preserves the cure right for a later quarter</t>
  </si>
  <si>
    <t xml:space="preserve">Top band of the grid</t>
  </si>
  <si>
    <t xml:space="preserve">Option 2 — prepay enough in Q10 to pass Q11</t>
  </si>
  <si>
    <t xml:space="preserve">Permanent, and it also reduces future interest (sheet 2, H14)</t>
  </si>
  <si>
    <t xml:space="preserve">Grid margin at Q11 anyway (leverage at Q10: 6.14x)</t>
  </si>
  <si>
    <t xml:space="preserve">Option 3 — accept the event of default</t>
  </si>
  <si>
    <t xml:space="preserve">0</t>
  </si>
  <si>
    <t xml:space="preserve">The revolver is cancelled and the margin goes to the top band</t>
  </si>
  <si>
    <t xml:space="preserve">Cost of option 3, first year: lost revolver</t>
  </si>
  <si>
    <t xml:space="preserve">Liquidity, not P&amp;L</t>
  </si>
  <si>
    <t xml:space="preserve">Cost of option 3, first year: margin at the top band</t>
  </si>
  <si>
    <t xml:space="preserve">Nothing: at 6.14x the grid is already at its top band. Default interest, not modelled, comes on top.</t>
  </si>
  <si>
    <t xml:space="preserve">Checks — every figure the book prints, against what this workbook computes</t>
  </si>
  <si>
    <t xml:space="preserve">How to Read a Credit Agreement — Julian R. Sterling</t>
  </si>
  <si>
    <t xml:space="preserve">Column D is a live formula pointing into the model, not a re-typed number. Change an input and this sheet moves with it.</t>
  </si>
  <si>
    <t xml:space="preserve">Source</t>
  </si>
  <si>
    <t xml:space="preserve">Figure as the book prints it</t>
  </si>
  <si>
    <t xml:space="preserve">Printed</t>
  </si>
  <si>
    <t xml:space="preserve">Computed</t>
  </si>
  <si>
    <t xml:space="preserve">Variance</t>
  </si>
  <si>
    <t xml:space="preserve">Status</t>
  </si>
  <si>
    <t xml:space="preserve">How the tolerances are set</t>
  </si>
  <si>
    <t xml:space="preserve">Ch. 5</t>
  </si>
  <si>
    <t xml:space="preserve">Q9 — deemed-EBITDA cure (EUR m)</t>
  </si>
  <si>
    <t xml:space="preserve">Cure amounts are printed to two decimals and checked to 0.005.</t>
  </si>
  <si>
    <t xml:space="preserve">Q9 — prepayment cure (EUR m)</t>
  </si>
  <si>
    <t xml:space="preserve">Q9 — ratio between the two conventions</t>
  </si>
  <si>
    <t xml:space="preserve">Q10 — deemed-EBITDA cure (EUR m)</t>
  </si>
  <si>
    <t xml:space="preserve">Q11 — deemed-EBITDA cure (EUR m)</t>
  </si>
  <si>
    <t xml:space="preserve">Number of breaching quarters</t>
  </si>
  <si>
    <t xml:space="preserve">Ch. 22</t>
  </si>
  <si>
    <t xml:space="preserve">Two cures under the deemed convention (EUR m)</t>
  </si>
  <si>
    <t xml:space="preserve">Two cures under the prepayment convention, each priced alone (EUR m): what the first edition added</t>
  </si>
  <si>
    <t xml:space="preserve">One prepayment cure covers Q9 to Q11 (revised; the first edition added a second, 13.50 at Q10, and printed 33.25)</t>
  </si>
  <si>
    <t xml:space="preserve">Difference between the two drafting costs over the breach (revised; the first edition printed 27.20)</t>
  </si>
  <si>
    <t xml:space="preserve">Ch. 15</t>
  </si>
  <si>
    <t xml:space="preserve">Q11 prepayment that passes the test outright (EUR m)</t>
  </si>
  <si>
    <t xml:space="preserve">Lines reproduced within the book's own printed precision</t>
  </si>
  <si>
    <t xml:space="preserve">Lines differing only by the book's rounding of an intermediate</t>
  </si>
  <si>
    <t xml:space="preserve">Lines to check</t>
  </si>
</sst>
</file>

<file path=xl/styles.xml><?xml version="1.0" encoding="utf-8"?>
<styleSheet xmlns="http://schemas.openxmlformats.org/spreadsheetml/2006/main">
  <numFmts count="8">
    <numFmt numFmtId="164" formatCode="General"/>
    <numFmt numFmtId="165" formatCode="0"/>
    <numFmt numFmtId="166" formatCode="#,##0.0000"/>
    <numFmt numFmtId="167" formatCode="#,##0.00"/>
    <numFmt numFmtId="168" formatCode="0.00"/>
    <numFmt numFmtId="169" formatCode="0.0\x"/>
    <numFmt numFmtId="170" formatCode="0.00%"/>
    <numFmt numFmtId="171" formatCode="General"/>
  </numFmts>
  <fonts count="16">
    <font>
      <sz val="11"/>
      <color theme="1"/>
      <name val="Calibri"/>
      <family val="2"/>
      <charset val="1"/>
    </font>
    <font>
      <sz val="10"/>
      <name val="Arial"/>
      <family val="0"/>
    </font>
    <font>
      <sz val="10"/>
      <name val="Arial"/>
      <family val="0"/>
    </font>
    <font>
      <sz val="10"/>
      <name val="Arial"/>
      <family val="0"/>
    </font>
    <font>
      <b val="true"/>
      <sz val="14"/>
      <color rgb="FF1F3864"/>
      <name val="Cambria"/>
      <family val="0"/>
      <charset val="1"/>
    </font>
    <font>
      <sz val="9"/>
      <color rgb="FF555555"/>
      <name val="Cambria"/>
      <family val="0"/>
      <charset val="1"/>
    </font>
    <font>
      <b val="true"/>
      <sz val="10"/>
      <color rgb="FF1F3864"/>
      <name val="Cambria"/>
      <family val="0"/>
      <charset val="1"/>
    </font>
    <font>
      <sz val="11"/>
      <name val="Calibri"/>
      <family val="0"/>
      <charset val="1"/>
    </font>
    <font>
      <b val="true"/>
      <sz val="13"/>
      <color rgb="FF1F3864"/>
      <name val="Cambria"/>
      <family val="0"/>
      <charset val="1"/>
    </font>
    <font>
      <sz val="11"/>
      <color rgb="FF1F4E79"/>
      <name val="Cambria"/>
      <family val="0"/>
      <charset val="1"/>
    </font>
    <font>
      <b val="true"/>
      <sz val="11"/>
      <color rgb="FF1F4E79"/>
      <name val="Cambria"/>
      <family val="0"/>
      <charset val="1"/>
    </font>
    <font>
      <b val="true"/>
      <sz val="11"/>
      <name val="Cambria"/>
      <family val="0"/>
      <charset val="1"/>
    </font>
    <font>
      <b val="true"/>
      <sz val="11"/>
      <name val="Calibri"/>
      <family val="0"/>
      <charset val="1"/>
    </font>
    <font>
      <sz val="9"/>
      <color rgb="FF555555"/>
      <name val="Calibri"/>
      <family val="0"/>
      <charset val="1"/>
    </font>
    <font>
      <b val="true"/>
      <sz val="10"/>
      <color rgb="FF1F3864"/>
      <name val="Calibri"/>
      <family val="0"/>
      <charset val="1"/>
    </font>
    <font>
      <sz val="11"/>
      <color rgb="FF1F4E79"/>
      <name val="Calibri"/>
      <family val="0"/>
      <charset val="1"/>
    </font>
  </fonts>
  <fills count="4">
    <fill>
      <patternFill patternType="none"/>
    </fill>
    <fill>
      <patternFill patternType="gray125"/>
    </fill>
    <fill>
      <patternFill patternType="solid">
        <fgColor rgb="FFDCE9F7"/>
        <bgColor rgb="FFCCFFFF"/>
      </patternFill>
    </fill>
    <fill>
      <patternFill patternType="solid">
        <fgColor rgb="FFFFF2CC"/>
        <bgColor rgb="FFFFFFFF"/>
      </patternFill>
    </fill>
  </fills>
  <borders count="2">
    <border diagonalUp="false" diagonalDown="false">
      <left/>
      <right/>
      <top/>
      <bottom/>
      <diagonal/>
    </border>
    <border diagonalUp="false" diagonalDown="false">
      <left/>
      <right/>
      <top/>
      <bottom style="thin">
        <color rgb="FFAAAAA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9" fillId="2" borderId="0" xfId="0" applyFont="true" applyBorder="false" applyAlignment="false" applyProtection="false">
      <alignment horizontal="general" vertical="bottom" textRotation="0" wrapText="false" indent="0" shrinkToFit="false"/>
      <protection locked="true" hidden="false"/>
    </xf>
    <xf numFmtId="165" fontId="10" fillId="3" borderId="0" xfId="0" applyFont="true" applyBorder="fals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general" vertical="bottom" textRotation="0" wrapText="tru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6" fontId="9" fillId="2" borderId="0" xfId="0" applyFont="true" applyBorder="false" applyAlignment="false" applyProtection="false">
      <alignment horizontal="general" vertical="bottom" textRotation="0" wrapText="false" indent="0" shrinkToFit="false"/>
      <protection locked="true" hidden="false"/>
    </xf>
    <xf numFmtId="167" fontId="9" fillId="2" borderId="0" xfId="0" applyFont="tru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7" fontId="15" fillId="2" borderId="0" xfId="0" applyFont="true" applyBorder="false" applyAlignment="false" applyProtection="false">
      <alignment horizontal="general" vertical="bottom" textRotation="0" wrapText="false" indent="0" shrinkToFit="false"/>
      <protection locked="true" hidden="false"/>
    </xf>
    <xf numFmtId="170" fontId="15" fillId="2"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CE9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AAAAAA"/>
      <rgbColor rgb="FF1F3864"/>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39" hidden="false" customHeight="true" outlineLevel="0" collapsed="false">
      <c r="A5" s="4" t="s">
        <v>3</v>
      </c>
    </row>
    <row r="7" customFormat="false" ht="15" hidden="false" customHeight="false" outlineLevel="0" collapsed="false">
      <c r="A7" s="3" t="s">
        <v>4</v>
      </c>
    </row>
    <row r="8" customFormat="false" ht="39" hidden="false" customHeight="true" outlineLevel="0" collapsed="false">
      <c r="A8" s="4" t="s">
        <v>5</v>
      </c>
    </row>
    <row r="10" customFormat="false" ht="15" hidden="false" customHeight="false" outlineLevel="0" collapsed="false">
      <c r="A10" s="3" t="s">
        <v>6</v>
      </c>
    </row>
    <row r="11" customFormat="false" ht="25.5" hidden="false" customHeight="true" outlineLevel="0" collapsed="false">
      <c r="A11" s="4" t="s">
        <v>7</v>
      </c>
    </row>
    <row r="13" customFormat="false" ht="55.2" hidden="false" customHeight="false" outlineLevel="0" collapsed="false">
      <c r="A13" s="5" t="s">
        <v>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4"/>
    <col collapsed="false" customWidth="true" hidden="false" outlineLevel="0" max="2" min="2" style="0" width="14"/>
    <col collapsed="false" customWidth="true" hidden="false" outlineLevel="0" max="3" min="3" style="0" width="58"/>
  </cols>
  <sheetData>
    <row r="1" customFormat="false" ht="16.15" hidden="false" customHeight="false" outlineLevel="0" collapsed="false">
      <c r="A1" s="6" t="s">
        <v>9</v>
      </c>
    </row>
    <row r="3" customFormat="false" ht="15" hidden="false" customHeight="false" outlineLevel="0" collapsed="false">
      <c r="A3" s="0" t="s">
        <v>10</v>
      </c>
      <c r="B3" s="7" t="n">
        <v>2</v>
      </c>
    </row>
    <row r="4" customFormat="false" ht="15" hidden="false" customHeight="false" outlineLevel="0" collapsed="false">
      <c r="A4" s="0" t="s">
        <v>11</v>
      </c>
      <c r="B4" s="7" t="n">
        <v>5</v>
      </c>
    </row>
    <row r="5" customFormat="false" ht="15" hidden="false" customHeight="false" outlineLevel="0" collapsed="false">
      <c r="A5" s="0" t="s">
        <v>12</v>
      </c>
      <c r="B5" s="8" t="n">
        <v>1</v>
      </c>
      <c r="C5" s="2"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9"/>
    <col collapsed="false" customWidth="true" hidden="false" outlineLevel="0" max="2" min="2" style="0" width="11"/>
    <col collapsed="false" customWidth="true" hidden="false" outlineLevel="0" max="3" min="3" style="0" width="20"/>
    <col collapsed="false" customWidth="true" hidden="false" outlineLevel="0" max="4" min="4" style="0" width="10"/>
    <col collapsed="false" customWidth="true" hidden="false" outlineLevel="0" max="6" min="5" style="0" width="9"/>
    <col collapsed="false" customWidth="true" hidden="false" outlineLevel="0" max="7" min="7" style="0" width="19"/>
    <col collapsed="false" customWidth="true" hidden="false" outlineLevel="0" max="8" min="8" style="0" width="17"/>
    <col collapsed="false" customWidth="true" hidden="false" outlineLevel="0" max="9" min="9" style="0" width="16"/>
    <col collapsed="false" customWidth="true" hidden="false" outlineLevel="0" max="10" min="10" style="0" width="14"/>
    <col collapsed="false" customWidth="true" hidden="false" outlineLevel="0" max="11" min="11" style="0" width="18"/>
  </cols>
  <sheetData>
    <row r="1" customFormat="false" ht="16.15" hidden="false" customHeight="false" outlineLevel="0" collapsed="false">
      <c r="A1" s="6" t="s">
        <v>14</v>
      </c>
    </row>
    <row r="3" customFormat="false" ht="41.75" hidden="false" customHeight="false" outlineLevel="0" collapsed="false">
      <c r="A3" s="9" t="s">
        <v>15</v>
      </c>
      <c r="B3" s="9" t="s">
        <v>16</v>
      </c>
      <c r="C3" s="9" t="s">
        <v>17</v>
      </c>
      <c r="D3" s="9" t="s">
        <v>18</v>
      </c>
      <c r="E3" s="9" t="s">
        <v>19</v>
      </c>
      <c r="F3" s="9" t="s">
        <v>20</v>
      </c>
      <c r="G3" s="9" t="s">
        <v>21</v>
      </c>
      <c r="H3" s="9" t="s">
        <v>22</v>
      </c>
      <c r="I3" s="9" t="s">
        <v>23</v>
      </c>
      <c r="J3" s="9" t="s">
        <v>24</v>
      </c>
      <c r="K3" s="10" t="s">
        <v>25</v>
      </c>
    </row>
    <row r="4" customFormat="false" ht="15" hidden="false" customHeight="false" outlineLevel="0" collapsed="false">
      <c r="A4" s="0" t="s">
        <v>26</v>
      </c>
      <c r="B4" s="11" t="n">
        <v>131.8359</v>
      </c>
      <c r="C4" s="12" t="n">
        <v>29.2</v>
      </c>
      <c r="D4" s="13" t="n">
        <v>6</v>
      </c>
      <c r="E4" s="13" t="n">
        <f aca="false">B4/C4</f>
        <v>4.51492808219178</v>
      </c>
      <c r="F4" s="0" t="str">
        <f aca="false">IF(E4&gt;D4,"BREACH","pass")</f>
        <v>pass</v>
      </c>
      <c r="G4" s="14" t="n">
        <f aca="false">MAX(0,B4/D4-C4)</f>
        <v>0</v>
      </c>
      <c r="H4" s="14" t="n">
        <f aca="false">MAX(0,B4-D4*C4)</f>
        <v>0</v>
      </c>
      <c r="I4" s="15" t="str">
        <f aca="false">IF(G4=0,"",H4/G4)</f>
        <v/>
      </c>
      <c r="J4" s="14" t="n">
        <f aca="false">IF(F4="pass",0,IF('1. Inputs'!$B$5=1,G4,H4))</f>
        <v>0</v>
      </c>
      <c r="K4" s="16" t="n">
        <f aca="false">MAX(0,B4-SUM(K$3:K3)-D4*C4)</f>
        <v>0</v>
      </c>
    </row>
    <row r="5" customFormat="false" ht="15" hidden="false" customHeight="false" outlineLevel="0" collapsed="false">
      <c r="A5" s="0" t="s">
        <v>27</v>
      </c>
      <c r="B5" s="11" t="n">
        <v>131.0719</v>
      </c>
      <c r="C5" s="12" t="n">
        <v>29.6</v>
      </c>
      <c r="D5" s="13" t="n">
        <v>6</v>
      </c>
      <c r="E5" s="13" t="n">
        <f aca="false">B5/C5</f>
        <v>4.42810472972973</v>
      </c>
      <c r="F5" s="0" t="str">
        <f aca="false">IF(E5&gt;D5,"BREACH","pass")</f>
        <v>pass</v>
      </c>
      <c r="G5" s="14" t="n">
        <f aca="false">MAX(0,B5/D5-C5)</f>
        <v>0</v>
      </c>
      <c r="H5" s="14" t="n">
        <f aca="false">MAX(0,B5-D5*C5)</f>
        <v>0</v>
      </c>
      <c r="I5" s="15" t="str">
        <f aca="false">IF(G5=0,"",H5/G5)</f>
        <v/>
      </c>
      <c r="J5" s="14" t="n">
        <f aca="false">IF(F5="pass",0,IF('1. Inputs'!$B$5=1,G5,H5))</f>
        <v>0</v>
      </c>
      <c r="K5" s="16" t="n">
        <f aca="false">MAX(0,B5-SUM(K$3:K4)-D5*C5)</f>
        <v>0</v>
      </c>
    </row>
    <row r="6" customFormat="false" ht="15" hidden="false" customHeight="false" outlineLevel="0" collapsed="false">
      <c r="A6" s="0" t="s">
        <v>28</v>
      </c>
      <c r="B6" s="11" t="n">
        <v>130.2219</v>
      </c>
      <c r="C6" s="12" t="n">
        <v>29.9</v>
      </c>
      <c r="D6" s="13" t="n">
        <v>6</v>
      </c>
      <c r="E6" s="13" t="n">
        <f aca="false">B6/C6</f>
        <v>4.3552474916388</v>
      </c>
      <c r="F6" s="0" t="str">
        <f aca="false">IF(E6&gt;D6,"BREACH","pass")</f>
        <v>pass</v>
      </c>
      <c r="G6" s="14" t="n">
        <f aca="false">MAX(0,B6/D6-C6)</f>
        <v>0</v>
      </c>
      <c r="H6" s="14" t="n">
        <f aca="false">MAX(0,B6-D6*C6)</f>
        <v>0</v>
      </c>
      <c r="I6" s="15" t="str">
        <f aca="false">IF(G6=0,"",H6/G6)</f>
        <v/>
      </c>
      <c r="J6" s="14" t="n">
        <f aca="false">IF(F6="pass",0,IF('1. Inputs'!$B$5=1,G6,H6))</f>
        <v>0</v>
      </c>
      <c r="K6" s="16" t="n">
        <f aca="false">MAX(0,B6-SUM(K$3:K5)-D6*C6)</f>
        <v>0</v>
      </c>
    </row>
    <row r="7" customFormat="false" ht="15" hidden="false" customHeight="false" outlineLevel="0" collapsed="false">
      <c r="A7" s="0" t="s">
        <v>29</v>
      </c>
      <c r="B7" s="11" t="n">
        <v>129.2719</v>
      </c>
      <c r="C7" s="12" t="n">
        <v>30.1</v>
      </c>
      <c r="D7" s="13" t="n">
        <v>6</v>
      </c>
      <c r="E7" s="13" t="n">
        <f aca="false">B7/C7</f>
        <v>4.29474750830565</v>
      </c>
      <c r="F7" s="0" t="str">
        <f aca="false">IF(E7&gt;D7,"BREACH","pass")</f>
        <v>pass</v>
      </c>
      <c r="G7" s="14" t="n">
        <f aca="false">MAX(0,B7/D7-C7)</f>
        <v>0</v>
      </c>
      <c r="H7" s="14" t="n">
        <f aca="false">MAX(0,B7-D7*C7)</f>
        <v>0</v>
      </c>
      <c r="I7" s="15" t="str">
        <f aca="false">IF(G7=0,"",H7/G7)</f>
        <v/>
      </c>
      <c r="J7" s="14" t="n">
        <f aca="false">IF(F7="pass",0,IF('1. Inputs'!$B$5=1,G7,H7))</f>
        <v>0</v>
      </c>
      <c r="K7" s="16" t="n">
        <f aca="false">MAX(0,B7-SUM(K$3:K6)-D7*C7)</f>
        <v>0</v>
      </c>
    </row>
    <row r="8" customFormat="false" ht="15" hidden="false" customHeight="false" outlineLevel="0" collapsed="false">
      <c r="A8" s="0" t="s">
        <v>30</v>
      </c>
      <c r="B8" s="11" t="n">
        <v>128.5057</v>
      </c>
      <c r="C8" s="12" t="n">
        <v>29.4</v>
      </c>
      <c r="D8" s="13" t="n">
        <v>5.75</v>
      </c>
      <c r="E8" s="13" t="n">
        <f aca="false">B8/C8</f>
        <v>4.37094217687075</v>
      </c>
      <c r="F8" s="0" t="str">
        <f aca="false">IF(E8&gt;D8,"BREACH","pass")</f>
        <v>pass</v>
      </c>
      <c r="G8" s="14" t="n">
        <f aca="false">MAX(0,B8/D8-C8)</f>
        <v>0</v>
      </c>
      <c r="H8" s="14" t="n">
        <f aca="false">MAX(0,B8-D8*C8)</f>
        <v>0</v>
      </c>
      <c r="I8" s="15" t="str">
        <f aca="false">IF(G8=0,"",H8/G8)</f>
        <v/>
      </c>
      <c r="J8" s="14" t="n">
        <f aca="false">IF(F8="pass",0,IF('1. Inputs'!$B$5=1,G8,H8))</f>
        <v>0</v>
      </c>
      <c r="K8" s="16" t="n">
        <f aca="false">MAX(0,B8-SUM(K$3:K7)-D8*C8)</f>
        <v>0</v>
      </c>
    </row>
    <row r="9" customFormat="false" ht="15" hidden="false" customHeight="false" outlineLevel="0" collapsed="false">
      <c r="A9" s="0" t="s">
        <v>31</v>
      </c>
      <c r="B9" s="11" t="n">
        <v>128.1396</v>
      </c>
      <c r="C9" s="12" t="n">
        <v>27.8</v>
      </c>
      <c r="D9" s="13" t="n">
        <v>5.75</v>
      </c>
      <c r="E9" s="13" t="n">
        <f aca="false">B9/C9</f>
        <v>4.6093381294964</v>
      </c>
      <c r="F9" s="0" t="str">
        <f aca="false">IF(E9&gt;D9,"BREACH","pass")</f>
        <v>pass</v>
      </c>
      <c r="G9" s="14" t="n">
        <f aca="false">MAX(0,B9/D9-C9)</f>
        <v>0</v>
      </c>
      <c r="H9" s="14" t="n">
        <f aca="false">MAX(0,B9-D9*C9)</f>
        <v>0</v>
      </c>
      <c r="I9" s="15" t="str">
        <f aca="false">IF(G9=0,"",H9/G9)</f>
        <v/>
      </c>
      <c r="J9" s="14" t="n">
        <f aca="false">IF(F9="pass",0,IF('1. Inputs'!$B$5=1,G9,H9))</f>
        <v>0</v>
      </c>
      <c r="K9" s="16" t="n">
        <f aca="false">MAX(0,B9-SUM(K$3:K8)-D9*C9)</f>
        <v>0</v>
      </c>
    </row>
    <row r="10" customFormat="false" ht="15" hidden="false" customHeight="false" outlineLevel="0" collapsed="false">
      <c r="A10" s="0" t="s">
        <v>32</v>
      </c>
      <c r="B10" s="11" t="n">
        <v>128.3589</v>
      </c>
      <c r="C10" s="12" t="n">
        <v>25.7</v>
      </c>
      <c r="D10" s="13" t="n">
        <v>5.75</v>
      </c>
      <c r="E10" s="13" t="n">
        <f aca="false">B10/C10</f>
        <v>4.99450972762646</v>
      </c>
      <c r="F10" s="0" t="str">
        <f aca="false">IF(E10&gt;D10,"BREACH","pass")</f>
        <v>pass</v>
      </c>
      <c r="G10" s="14" t="n">
        <f aca="false">MAX(0,B10/D10-C10)</f>
        <v>0</v>
      </c>
      <c r="H10" s="14" t="n">
        <f aca="false">MAX(0,B10-D10*C10)</f>
        <v>0</v>
      </c>
      <c r="I10" s="15" t="str">
        <f aca="false">IF(G10=0,"",H10/G10)</f>
        <v/>
      </c>
      <c r="J10" s="14" t="n">
        <f aca="false">IF(F10="pass",0,IF('1. Inputs'!$B$5=1,G10,H10))</f>
        <v>0</v>
      </c>
      <c r="K10" s="16" t="n">
        <f aca="false">MAX(0,B10-SUM(K$3:K9)-D10*C10)</f>
        <v>0</v>
      </c>
    </row>
    <row r="11" customFormat="false" ht="15" hidden="false" customHeight="false" outlineLevel="0" collapsed="false">
      <c r="A11" s="0" t="s">
        <v>33</v>
      </c>
      <c r="B11" s="11" t="n">
        <v>129.0782</v>
      </c>
      <c r="C11" s="12" t="n">
        <v>23.28</v>
      </c>
      <c r="D11" s="13" t="n">
        <v>5.75</v>
      </c>
      <c r="E11" s="13" t="n">
        <f aca="false">B11/C11</f>
        <v>5.54459621993127</v>
      </c>
      <c r="F11" s="0" t="str">
        <f aca="false">IF(E11&gt;D11,"BREACH","pass")</f>
        <v>pass</v>
      </c>
      <c r="G11" s="14" t="n">
        <f aca="false">MAX(0,B11/D11-C11)</f>
        <v>0</v>
      </c>
      <c r="H11" s="14" t="n">
        <f aca="false">MAX(0,B11-D11*C11)</f>
        <v>0</v>
      </c>
      <c r="I11" s="15" t="str">
        <f aca="false">IF(G11=0,"",H11/G11)</f>
        <v/>
      </c>
      <c r="J11" s="14" t="n">
        <f aca="false">IF(F11="pass",0,IF('1. Inputs'!$B$5=1,G11,H11))</f>
        <v>0</v>
      </c>
      <c r="K11" s="16" t="n">
        <f aca="false">MAX(0,B11-SUM(K$3:K10)-D11*C11)</f>
        <v>0</v>
      </c>
    </row>
    <row r="12" customFormat="false" ht="15" hidden="false" customHeight="false" outlineLevel="0" collapsed="false">
      <c r="A12" s="0" t="s">
        <v>34</v>
      </c>
      <c r="B12" s="11" t="n">
        <v>129.7412</v>
      </c>
      <c r="C12" s="12" t="n">
        <v>20</v>
      </c>
      <c r="D12" s="13" t="n">
        <v>5.5</v>
      </c>
      <c r="E12" s="13" t="n">
        <f aca="false">B12/C12</f>
        <v>6.48706</v>
      </c>
      <c r="F12" s="0" t="str">
        <f aca="false">IF(E12&gt;D12,"BREACH","pass")</f>
        <v>BREACH</v>
      </c>
      <c r="G12" s="14" t="n">
        <f aca="false">MAX(0,B12/D12-C12)</f>
        <v>3.58930909090909</v>
      </c>
      <c r="H12" s="14" t="n">
        <f aca="false">MAX(0,B12-D12*C12)</f>
        <v>19.7412</v>
      </c>
      <c r="I12" s="15" t="n">
        <f aca="false">IF(G12=0,"",H12/G12)</f>
        <v>5.5</v>
      </c>
      <c r="J12" s="14" t="n">
        <f aca="false">IF(F12="pass",0,IF('1. Inputs'!$B$5=1,G12,H12))</f>
        <v>3.58930909090909</v>
      </c>
      <c r="K12" s="16" t="n">
        <f aca="false">MAX(0,B12-SUM(K$3:K11)-D12*C12)</f>
        <v>19.7412</v>
      </c>
    </row>
    <row r="13" customFormat="false" ht="15" hidden="false" customHeight="false" outlineLevel="0" collapsed="false">
      <c r="A13" s="0" t="s">
        <v>35</v>
      </c>
      <c r="B13" s="11" t="n">
        <v>130.1043</v>
      </c>
      <c r="C13" s="12" t="n">
        <v>21.2</v>
      </c>
      <c r="D13" s="13" t="n">
        <v>5.5</v>
      </c>
      <c r="E13" s="13" t="n">
        <f aca="false">B13/C13</f>
        <v>6.13699528301887</v>
      </c>
      <c r="F13" s="0" t="str">
        <f aca="false">IF(E13&gt;D13,"BREACH","pass")</f>
        <v>BREACH</v>
      </c>
      <c r="G13" s="14" t="n">
        <f aca="false">MAX(0,B13/D13-C13)</f>
        <v>2.45532727272727</v>
      </c>
      <c r="H13" s="14" t="n">
        <f aca="false">MAX(0,B13-D13*C13)</f>
        <v>13.5043</v>
      </c>
      <c r="I13" s="15" t="n">
        <f aca="false">IF(G13=0,"",H13/G13)</f>
        <v>5.5</v>
      </c>
      <c r="J13" s="14" t="n">
        <f aca="false">IF(F13="pass",0,IF('1. Inputs'!$B$5=1,G13,H13))</f>
        <v>2.45532727272727</v>
      </c>
      <c r="K13" s="16" t="n">
        <f aca="false">MAX(0,B13-SUM(K$3:K12)-D13*C13)</f>
        <v>0</v>
      </c>
    </row>
    <row r="14" customFormat="false" ht="15" hidden="false" customHeight="false" outlineLevel="0" collapsed="false">
      <c r="A14" s="0" t="s">
        <v>36</v>
      </c>
      <c r="B14" s="11" t="n">
        <v>130.0673</v>
      </c>
      <c r="C14" s="12" t="n">
        <v>22.8</v>
      </c>
      <c r="D14" s="13" t="n">
        <v>5.5</v>
      </c>
      <c r="E14" s="13" t="n">
        <f aca="false">B14/C14</f>
        <v>5.70470614035088</v>
      </c>
      <c r="F14" s="0" t="str">
        <f aca="false">IF(E14&gt;D14,"BREACH","pass")</f>
        <v>BREACH</v>
      </c>
      <c r="G14" s="14" t="n">
        <f aca="false">MAX(0,B14/D14-C14)</f>
        <v>0.848599999999998</v>
      </c>
      <c r="H14" s="14" t="n">
        <f aca="false">MAX(0,B14-D14*C14)</f>
        <v>4.66729999999998</v>
      </c>
      <c r="I14" s="15" t="n">
        <f aca="false">IF(G14=0,"",H14/G14)</f>
        <v>5.5</v>
      </c>
      <c r="J14" s="14" t="n">
        <f aca="false">IF(F14="pass",0,IF('1. Inputs'!$B$5=1,G14,H14))</f>
        <v>0.848599999999998</v>
      </c>
      <c r="K14" s="16" t="n">
        <f aca="false">MAX(0,B14-SUM(K$3:K13)-D14*C14)</f>
        <v>0</v>
      </c>
    </row>
    <row r="15" customFormat="false" ht="15" hidden="false" customHeight="false" outlineLevel="0" collapsed="false">
      <c r="A15" s="0" t="s">
        <v>37</v>
      </c>
      <c r="B15" s="11" t="n">
        <v>129.6304</v>
      </c>
      <c r="C15" s="12" t="n">
        <v>24.3</v>
      </c>
      <c r="D15" s="13" t="n">
        <v>5.5</v>
      </c>
      <c r="E15" s="13" t="n">
        <f aca="false">B15/C15</f>
        <v>5.33458436213992</v>
      </c>
      <c r="F15" s="0" t="str">
        <f aca="false">IF(E15&gt;D15,"BREACH","pass")</f>
        <v>pass</v>
      </c>
      <c r="G15" s="14" t="n">
        <f aca="false">MAX(0,B15/D15-C15)</f>
        <v>0</v>
      </c>
      <c r="H15" s="14" t="n">
        <f aca="false">MAX(0,B15-D15*C15)</f>
        <v>0</v>
      </c>
      <c r="I15" s="15" t="str">
        <f aca="false">IF(G15=0,"",H15/G15)</f>
        <v/>
      </c>
      <c r="J15" s="14" t="n">
        <f aca="false">IF(F15="pass",0,IF('1. Inputs'!$B$5=1,G15,H15))</f>
        <v>0</v>
      </c>
      <c r="K15" s="16" t="n">
        <f aca="false">MAX(0,B15-SUM(K$3:K14)-D15*C15)</f>
        <v>0</v>
      </c>
    </row>
    <row r="16" customFormat="false" ht="15" hidden="false" customHeight="false" outlineLevel="0" collapsed="false">
      <c r="A16" s="0" t="s">
        <v>38</v>
      </c>
      <c r="B16" s="11" t="n">
        <v>128.8918</v>
      </c>
      <c r="C16" s="12" t="n">
        <v>25.7</v>
      </c>
      <c r="D16" s="13" t="n">
        <v>5.25</v>
      </c>
      <c r="E16" s="13" t="n">
        <f aca="false">B16/C16</f>
        <v>5.01524513618677</v>
      </c>
      <c r="F16" s="0" t="str">
        <f aca="false">IF(E16&gt;D16,"BREACH","pass")</f>
        <v>pass</v>
      </c>
      <c r="G16" s="14" t="n">
        <f aca="false">MAX(0,B16/D16-C16)</f>
        <v>0</v>
      </c>
      <c r="H16" s="14" t="n">
        <f aca="false">MAX(0,B16-D16*C16)</f>
        <v>0</v>
      </c>
      <c r="I16" s="15" t="str">
        <f aca="false">IF(G16=0,"",H16/G16)</f>
        <v/>
      </c>
      <c r="J16" s="14" t="n">
        <f aca="false">IF(F16="pass",0,IF('1. Inputs'!$B$5=1,G16,H16))</f>
        <v>0</v>
      </c>
      <c r="K16" s="16" t="n">
        <f aca="false">MAX(0,B16-SUM(K$3:K15)-D16*C16)</f>
        <v>0</v>
      </c>
    </row>
    <row r="17" customFormat="false" ht="15" hidden="false" customHeight="false" outlineLevel="0" collapsed="false">
      <c r="A17" s="0" t="s">
        <v>39</v>
      </c>
      <c r="B17" s="11" t="n">
        <v>127.8533</v>
      </c>
      <c r="C17" s="12" t="n">
        <v>27</v>
      </c>
      <c r="D17" s="13" t="n">
        <v>5.25</v>
      </c>
      <c r="E17" s="13" t="n">
        <f aca="false">B17/C17</f>
        <v>4.73530740740741</v>
      </c>
      <c r="F17" s="0" t="str">
        <f aca="false">IF(E17&gt;D17,"BREACH","pass")</f>
        <v>pass</v>
      </c>
      <c r="G17" s="14" t="n">
        <f aca="false">MAX(0,B17/D17-C17)</f>
        <v>0</v>
      </c>
      <c r="H17" s="14" t="n">
        <f aca="false">MAX(0,B17-D17*C17)</f>
        <v>0</v>
      </c>
      <c r="I17" s="15" t="str">
        <f aca="false">IF(G17=0,"",H17/G17)</f>
        <v/>
      </c>
      <c r="J17" s="14" t="n">
        <f aca="false">IF(F17="pass",0,IF('1. Inputs'!$B$5=1,G17,H17))</f>
        <v>0</v>
      </c>
      <c r="K17" s="16" t="n">
        <f aca="false">MAX(0,B17-SUM(K$3:K16)-D17*C17)</f>
        <v>0</v>
      </c>
    </row>
    <row r="18" customFormat="false" ht="15" hidden="false" customHeight="false" outlineLevel="0" collapsed="false">
      <c r="A18" s="0" t="s">
        <v>40</v>
      </c>
      <c r="B18" s="11" t="n">
        <v>126.4305</v>
      </c>
      <c r="C18" s="12" t="n">
        <v>28.2</v>
      </c>
      <c r="D18" s="13" t="n">
        <v>5.25</v>
      </c>
      <c r="E18" s="13" t="n">
        <f aca="false">B18/C18</f>
        <v>4.48335106382979</v>
      </c>
      <c r="F18" s="0" t="str">
        <f aca="false">IF(E18&gt;D18,"BREACH","pass")</f>
        <v>pass</v>
      </c>
      <c r="G18" s="14" t="n">
        <f aca="false">MAX(0,B18/D18-C18)</f>
        <v>0</v>
      </c>
      <c r="H18" s="14" t="n">
        <f aca="false">MAX(0,B18-D18*C18)</f>
        <v>0</v>
      </c>
      <c r="I18" s="15" t="str">
        <f aca="false">IF(G18=0,"",H18/G18)</f>
        <v/>
      </c>
      <c r="J18" s="14" t="n">
        <f aca="false">IF(F18="pass",0,IF('1. Inputs'!$B$5=1,G18,H18))</f>
        <v>0</v>
      </c>
      <c r="K18" s="16" t="n">
        <f aca="false">MAX(0,B18-SUM(K$3:K17)-D18*C18)</f>
        <v>0</v>
      </c>
    </row>
    <row r="19" customFormat="false" ht="15" hidden="false" customHeight="false" outlineLevel="0" collapsed="false">
      <c r="A19" s="0" t="s">
        <v>41</v>
      </c>
      <c r="B19" s="11" t="n">
        <v>124.7236</v>
      </c>
      <c r="C19" s="12" t="n">
        <v>29.3</v>
      </c>
      <c r="D19" s="13" t="n">
        <v>5.25</v>
      </c>
      <c r="E19" s="13" t="n">
        <f aca="false">B19/C19</f>
        <v>4.25677815699659</v>
      </c>
      <c r="F19" s="0" t="str">
        <f aca="false">IF(E19&gt;D19,"BREACH","pass")</f>
        <v>pass</v>
      </c>
      <c r="G19" s="14" t="n">
        <f aca="false">MAX(0,B19/D19-C19)</f>
        <v>0</v>
      </c>
      <c r="H19" s="14" t="n">
        <f aca="false">MAX(0,B19-D19*C19)</f>
        <v>0</v>
      </c>
      <c r="I19" s="15" t="str">
        <f aca="false">IF(G19=0,"",H19/G19)</f>
        <v/>
      </c>
      <c r="J19" s="14" t="n">
        <f aca="false">IF(F19="pass",0,IF('1. Inputs'!$B$5=1,G19,H19))</f>
        <v>0</v>
      </c>
      <c r="K19" s="16" t="n">
        <f aca="false">MAX(0,B19-SUM(K$3:K18)-D19*C19)</f>
        <v>0</v>
      </c>
    </row>
    <row r="20" customFormat="false" ht="15" hidden="false" customHeight="false" outlineLevel="0" collapsed="false">
      <c r="A20" s="0" t="s">
        <v>42</v>
      </c>
      <c r="B20" s="11" t="n">
        <v>122.7921</v>
      </c>
      <c r="C20" s="12" t="n">
        <v>30.2</v>
      </c>
      <c r="D20" s="13" t="n">
        <v>5.25</v>
      </c>
      <c r="E20" s="13" t="n">
        <f aca="false">B20/C20</f>
        <v>4.06596357615894</v>
      </c>
      <c r="F20" s="0" t="str">
        <f aca="false">IF(E20&gt;D20,"BREACH","pass")</f>
        <v>pass</v>
      </c>
      <c r="G20" s="14" t="n">
        <f aca="false">MAX(0,B20/D20-C20)</f>
        <v>0</v>
      </c>
      <c r="H20" s="14" t="n">
        <f aca="false">MAX(0,B20-D20*C20)</f>
        <v>0</v>
      </c>
      <c r="I20" s="15" t="str">
        <f aca="false">IF(G20=0,"",H20/G20)</f>
        <v/>
      </c>
      <c r="J20" s="14" t="n">
        <f aca="false">IF(F20="pass",0,IF('1. Inputs'!$B$5=1,G20,H20))</f>
        <v>0</v>
      </c>
      <c r="K20" s="16" t="n">
        <f aca="false">MAX(0,B20-SUM(K$3:K19)-D20*C20)</f>
        <v>0</v>
      </c>
    </row>
    <row r="21" customFormat="false" ht="15" hidden="false" customHeight="false" outlineLevel="0" collapsed="false">
      <c r="A21" s="0" t="s">
        <v>43</v>
      </c>
      <c r="B21" s="11" t="n">
        <v>120.6606</v>
      </c>
      <c r="C21" s="12" t="n">
        <v>31</v>
      </c>
      <c r="D21" s="13" t="n">
        <v>5.25</v>
      </c>
      <c r="E21" s="13" t="n">
        <f aca="false">B21/C21</f>
        <v>3.89227741935484</v>
      </c>
      <c r="F21" s="0" t="str">
        <f aca="false">IF(E21&gt;D21,"BREACH","pass")</f>
        <v>pass</v>
      </c>
      <c r="G21" s="14" t="n">
        <f aca="false">MAX(0,B21/D21-C21)</f>
        <v>0</v>
      </c>
      <c r="H21" s="14" t="n">
        <f aca="false">MAX(0,B21-D21*C21)</f>
        <v>0</v>
      </c>
      <c r="I21" s="15" t="str">
        <f aca="false">IF(G21=0,"",H21/G21)</f>
        <v/>
      </c>
      <c r="J21" s="14" t="n">
        <f aca="false">IF(F21="pass",0,IF('1. Inputs'!$B$5=1,G21,H21))</f>
        <v>0</v>
      </c>
      <c r="K21" s="16" t="n">
        <f aca="false">MAX(0,B21-SUM(K$3:K20)-D21*C21)</f>
        <v>0</v>
      </c>
    </row>
    <row r="22" customFormat="false" ht="15" hidden="false" customHeight="false" outlineLevel="0" collapsed="false">
      <c r="A22" s="0" t="s">
        <v>44</v>
      </c>
      <c r="B22" s="11" t="n">
        <v>118.2622</v>
      </c>
      <c r="C22" s="12" t="n">
        <v>31.8</v>
      </c>
      <c r="D22" s="13" t="n">
        <v>5.25</v>
      </c>
      <c r="E22" s="13" t="n">
        <f aca="false">B22/C22</f>
        <v>3.71893710691824</v>
      </c>
      <c r="F22" s="0" t="str">
        <f aca="false">IF(E22&gt;D22,"BREACH","pass")</f>
        <v>pass</v>
      </c>
      <c r="G22" s="14" t="n">
        <f aca="false">MAX(0,B22/D22-C22)</f>
        <v>0</v>
      </c>
      <c r="H22" s="14" t="n">
        <f aca="false">MAX(0,B22-D22*C22)</f>
        <v>0</v>
      </c>
      <c r="I22" s="15" t="str">
        <f aca="false">IF(G22=0,"",H22/G22)</f>
        <v/>
      </c>
      <c r="J22" s="14" t="n">
        <f aca="false">IF(F22="pass",0,IF('1. Inputs'!$B$5=1,G22,H22))</f>
        <v>0</v>
      </c>
      <c r="K22" s="16" t="n">
        <f aca="false">MAX(0,B22-SUM(K$3:K21)-D22*C22)</f>
        <v>0</v>
      </c>
    </row>
    <row r="23" customFormat="false" ht="15" hidden="false" customHeight="false" outlineLevel="0" collapsed="false">
      <c r="A23" s="0" t="s">
        <v>45</v>
      </c>
      <c r="B23" s="11" t="n">
        <v>115.6639</v>
      </c>
      <c r="C23" s="12" t="n">
        <v>32.5</v>
      </c>
      <c r="D23" s="13" t="n">
        <v>5.25</v>
      </c>
      <c r="E23" s="13" t="n">
        <f aca="false">B23/C23</f>
        <v>3.55888923076923</v>
      </c>
      <c r="F23" s="0" t="str">
        <f aca="false">IF(E23&gt;D23,"BREACH","pass")</f>
        <v>pass</v>
      </c>
      <c r="G23" s="14" t="n">
        <f aca="false">MAX(0,B23/D23-C23)</f>
        <v>0</v>
      </c>
      <c r="H23" s="14" t="n">
        <f aca="false">MAX(0,B23-D23*C23)</f>
        <v>0</v>
      </c>
      <c r="I23" s="15" t="str">
        <f aca="false">IF(G23=0,"",H23/G23)</f>
        <v/>
      </c>
      <c r="J23" s="14" t="n">
        <f aca="false">IF(F23="pass",0,IF('1. Inputs'!$B$5=1,G23,H23))</f>
        <v>0</v>
      </c>
      <c r="K23" s="16" t="n">
        <f aca="false">MAX(0,B23-SUM(K$3:K22)-D23*C23)</f>
        <v>0</v>
      </c>
    </row>
    <row r="24" customFormat="false" ht="15" hidden="false" customHeight="false" outlineLevel="0" collapsed="false">
      <c r="A24" s="0" t="s">
        <v>46</v>
      </c>
      <c r="B24" s="11" t="n">
        <v>112.9656</v>
      </c>
      <c r="C24" s="12" t="n">
        <v>33.1</v>
      </c>
      <c r="D24" s="13" t="n">
        <v>5.25</v>
      </c>
      <c r="E24" s="13" t="n">
        <f aca="false">B24/C24</f>
        <v>3.4128580060423</v>
      </c>
      <c r="F24" s="0" t="str">
        <f aca="false">IF(E24&gt;D24,"BREACH","pass")</f>
        <v>pass</v>
      </c>
      <c r="G24" s="14" t="n">
        <f aca="false">MAX(0,B24/D24-C24)</f>
        <v>0</v>
      </c>
      <c r="H24" s="14" t="n">
        <f aca="false">MAX(0,B24-D24*C24)</f>
        <v>0</v>
      </c>
      <c r="I24" s="15" t="str">
        <f aca="false">IF(G24=0,"",H24/G24)</f>
        <v/>
      </c>
      <c r="J24" s="14" t="n">
        <f aca="false">IF(F24="pass",0,IF('1. Inputs'!$B$5=1,G24,H24))</f>
        <v>0</v>
      </c>
      <c r="K24" s="16" t="n">
        <f aca="false">MAX(0,B24-SUM(K$3:K23)-D24*C24)</f>
        <v>0</v>
      </c>
    </row>
    <row r="25" customFormat="false" ht="15" hidden="false" customHeight="false" outlineLevel="0" collapsed="false">
      <c r="A25" s="0" t="s">
        <v>47</v>
      </c>
      <c r="B25" s="11" t="n">
        <v>110.1673</v>
      </c>
      <c r="C25" s="12" t="n">
        <v>33.7</v>
      </c>
      <c r="D25" s="13" t="n">
        <v>5.25</v>
      </c>
      <c r="E25" s="13" t="n">
        <f aca="false">B25/C25</f>
        <v>3.26905934718101</v>
      </c>
      <c r="F25" s="0" t="str">
        <f aca="false">IF(E25&gt;D25,"BREACH","pass")</f>
        <v>pass</v>
      </c>
      <c r="G25" s="14" t="n">
        <f aca="false">MAX(0,B25/D25-C25)</f>
        <v>0</v>
      </c>
      <c r="H25" s="14" t="n">
        <f aca="false">MAX(0,B25-D25*C25)</f>
        <v>0</v>
      </c>
      <c r="I25" s="15" t="str">
        <f aca="false">IF(G25=0,"",H25/G25)</f>
        <v/>
      </c>
      <c r="J25" s="14" t="n">
        <f aca="false">IF(F25="pass",0,IF('1. Inputs'!$B$5=1,G25,H25))</f>
        <v>0</v>
      </c>
      <c r="K25" s="16" t="n">
        <f aca="false">MAX(0,B25-SUM(K$3:K24)-D25*C25)</f>
        <v>0</v>
      </c>
    </row>
    <row r="26" customFormat="false" ht="15" hidden="false" customHeight="false" outlineLevel="0" collapsed="false">
      <c r="A26" s="0" t="s">
        <v>48</v>
      </c>
      <c r="B26" s="11" t="n">
        <v>107.2689</v>
      </c>
      <c r="C26" s="12" t="n">
        <v>34.3</v>
      </c>
      <c r="D26" s="13" t="n">
        <v>5.25</v>
      </c>
      <c r="E26" s="13" t="n">
        <f aca="false">B26/C26</f>
        <v>3.12737317784257</v>
      </c>
      <c r="F26" s="0" t="str">
        <f aca="false">IF(E26&gt;D26,"BREACH","pass")</f>
        <v>pass</v>
      </c>
      <c r="G26" s="14" t="n">
        <f aca="false">MAX(0,B26/D26-C26)</f>
        <v>0</v>
      </c>
      <c r="H26" s="14" t="n">
        <f aca="false">MAX(0,B26-D26*C26)</f>
        <v>0</v>
      </c>
      <c r="I26" s="15" t="str">
        <f aca="false">IF(G26=0,"",H26/G26)</f>
        <v/>
      </c>
      <c r="J26" s="14" t="n">
        <f aca="false">IF(F26="pass",0,IF('1. Inputs'!$B$5=1,G26,H26))</f>
        <v>0</v>
      </c>
      <c r="K26" s="16" t="n">
        <f aca="false">MAX(0,B26-SUM(K$3:K25)-D26*C26)</f>
        <v>0</v>
      </c>
    </row>
    <row r="27" customFormat="false" ht="15" hidden="false" customHeight="false" outlineLevel="0" collapsed="false">
      <c r="A27" s="0" t="s">
        <v>49</v>
      </c>
      <c r="B27" s="11" t="n">
        <v>104.2706</v>
      </c>
      <c r="C27" s="12" t="n">
        <v>34.8</v>
      </c>
      <c r="D27" s="13" t="n">
        <v>5.25</v>
      </c>
      <c r="E27" s="13" t="n">
        <f aca="false">B27/C27</f>
        <v>2.9962816091954</v>
      </c>
      <c r="F27" s="0" t="str">
        <f aca="false">IF(E27&gt;D27,"BREACH","pass")</f>
        <v>pass</v>
      </c>
      <c r="G27" s="14" t="n">
        <f aca="false">MAX(0,B27/D27-C27)</f>
        <v>0</v>
      </c>
      <c r="H27" s="14" t="n">
        <f aca="false">MAX(0,B27-D27*C27)</f>
        <v>0</v>
      </c>
      <c r="I27" s="15" t="str">
        <f aca="false">IF(G27=0,"",H27/G27)</f>
        <v/>
      </c>
      <c r="J27" s="14" t="n">
        <f aca="false">IF(F27="pass",0,IF('1. Inputs'!$B$5=1,G27,H27))</f>
        <v>0</v>
      </c>
      <c r="K27" s="16" t="n">
        <f aca="false">MAX(0,B27-SUM(K$3:K26)-D27*C27)</f>
        <v>0</v>
      </c>
    </row>
    <row r="28" customFormat="false" ht="15" hidden="false" customHeight="false" outlineLevel="0" collapsed="false">
      <c r="A28" s="0" t="s">
        <v>50</v>
      </c>
      <c r="B28" s="11" t="n">
        <v>101.1723</v>
      </c>
      <c r="C28" s="12" t="n">
        <v>35.3</v>
      </c>
      <c r="D28" s="13" t="n">
        <v>5.25</v>
      </c>
      <c r="E28" s="13" t="n">
        <f aca="false">B28/C28</f>
        <v>2.86607082152975</v>
      </c>
      <c r="F28" s="0" t="str">
        <f aca="false">IF(E28&gt;D28,"BREACH","pass")</f>
        <v>pass</v>
      </c>
      <c r="G28" s="14" t="n">
        <f aca="false">MAX(0,B28/D28-C28)</f>
        <v>0</v>
      </c>
      <c r="H28" s="14" t="n">
        <f aca="false">MAX(0,B28-D28*C28)</f>
        <v>0</v>
      </c>
      <c r="I28" s="15" t="str">
        <f aca="false">IF(G28=0,"",H28/G28)</f>
        <v/>
      </c>
      <c r="J28" s="14" t="n">
        <f aca="false">IF(F28="pass",0,IF('1. Inputs'!$B$5=1,G28,H28))</f>
        <v>0</v>
      </c>
      <c r="K28" s="16" t="n">
        <f aca="false">MAX(0,B28-SUM(K$3:K27)-D28*C28)</f>
        <v>0</v>
      </c>
    </row>
    <row r="29" customFormat="false" ht="15" hidden="false" customHeight="false" outlineLevel="0" collapsed="false">
      <c r="A29" s="0" t="s">
        <v>51</v>
      </c>
      <c r="B29" s="11" t="n">
        <v>97.974</v>
      </c>
      <c r="C29" s="12" t="n">
        <v>35.8</v>
      </c>
      <c r="D29" s="13" t="n">
        <v>5.25</v>
      </c>
      <c r="E29" s="13" t="n">
        <f aca="false">B29/C29</f>
        <v>2.73670391061453</v>
      </c>
      <c r="F29" s="0" t="str">
        <f aca="false">IF(E29&gt;D29,"BREACH","pass")</f>
        <v>pass</v>
      </c>
      <c r="G29" s="14" t="n">
        <f aca="false">MAX(0,B29/D29-C29)</f>
        <v>0</v>
      </c>
      <c r="H29" s="14" t="n">
        <f aca="false">MAX(0,B29-D29*C29)</f>
        <v>0</v>
      </c>
      <c r="I29" s="15" t="str">
        <f aca="false">IF(G29=0,"",H29/G29)</f>
        <v/>
      </c>
      <c r="J29" s="14" t="n">
        <f aca="false">IF(F29="pass",0,IF('1. Inputs'!$B$5=1,G29,H29))</f>
        <v>0</v>
      </c>
      <c r="K29" s="16" t="n">
        <f aca="false">MAX(0,B29-SUM(K$3:K28)-D29*C29)</f>
        <v>0</v>
      </c>
    </row>
    <row r="30" customFormat="false" ht="15" hidden="false" customHeight="false" outlineLevel="0" collapsed="false">
      <c r="A30" s="0" t="s">
        <v>52</v>
      </c>
      <c r="B30" s="11" t="n">
        <v>94.6756</v>
      </c>
      <c r="C30" s="12" t="n">
        <v>36.2</v>
      </c>
      <c r="D30" s="13" t="n">
        <v>5.25</v>
      </c>
      <c r="E30" s="13" t="n">
        <f aca="false">B30/C30</f>
        <v>2.61534806629834</v>
      </c>
      <c r="F30" s="0" t="str">
        <f aca="false">IF(E30&gt;D30,"BREACH","pass")</f>
        <v>pass</v>
      </c>
      <c r="G30" s="14" t="n">
        <f aca="false">MAX(0,B30/D30-C30)</f>
        <v>0</v>
      </c>
      <c r="H30" s="14" t="n">
        <f aca="false">MAX(0,B30-D30*C30)</f>
        <v>0</v>
      </c>
      <c r="I30" s="15" t="str">
        <f aca="false">IF(G30=0,"",H30/G30)</f>
        <v/>
      </c>
      <c r="J30" s="14" t="n">
        <f aca="false">IF(F30="pass",0,IF('1. Inputs'!$B$5=1,G30,H30))</f>
        <v>0</v>
      </c>
      <c r="K30" s="16" t="n">
        <f aca="false">MAX(0,B30-SUM(K$3:K29)-D30*C30)</f>
        <v>0</v>
      </c>
    </row>
    <row r="31" customFormat="false" ht="15" hidden="false" customHeight="false" outlineLevel="0" collapsed="false">
      <c r="A31" s="0" t="s">
        <v>53</v>
      </c>
      <c r="B31" s="11" t="n">
        <v>91.2773</v>
      </c>
      <c r="C31" s="12" t="n">
        <v>36.6</v>
      </c>
      <c r="D31" s="13" t="n">
        <v>5.25</v>
      </c>
      <c r="E31" s="13" t="n">
        <f aca="false">B31/C31</f>
        <v>2.49391530054645</v>
      </c>
      <c r="F31" s="0" t="str">
        <f aca="false">IF(E31&gt;D31,"BREACH","pass")</f>
        <v>pass</v>
      </c>
      <c r="G31" s="14" t="n">
        <f aca="false">MAX(0,B31/D31-C31)</f>
        <v>0</v>
      </c>
      <c r="H31" s="14" t="n">
        <f aca="false">MAX(0,B31-D31*C31)</f>
        <v>0</v>
      </c>
      <c r="I31" s="15" t="str">
        <f aca="false">IF(G31=0,"",H31/G31)</f>
        <v/>
      </c>
      <c r="J31" s="14" t="n">
        <f aca="false">IF(F31="pass",0,IF('1. Inputs'!$B$5=1,G31,H31))</f>
        <v>0</v>
      </c>
      <c r="K31" s="16" t="n">
        <f aca="false">MAX(0,B31-SUM(K$3:K30)-D31*C31)</f>
        <v>0</v>
      </c>
    </row>
    <row r="33" customFormat="false" ht="15" hidden="false" customHeight="false" outlineLevel="0" collapsed="false">
      <c r="A33" s="17" t="s">
        <v>54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2" min="2" style="0" width="16"/>
    <col collapsed="false" customWidth="true" hidden="false" outlineLevel="0" max="3" min="3" style="0" width="58"/>
    <col collapsed="false" customWidth="true" hidden="false" outlineLevel="0" max="5" min="5" style="0" width="46"/>
    <col collapsed="false" customWidth="true" hidden="false" outlineLevel="0" max="6" min="6" style="0" width="12"/>
  </cols>
  <sheetData>
    <row r="1" customFormat="false" ht="16.15" hidden="false" customHeight="false" outlineLevel="0" collapsed="false">
      <c r="A1" s="6" t="s">
        <v>55</v>
      </c>
    </row>
    <row r="3" customFormat="false" ht="15" hidden="false" customHeight="false" outlineLevel="0" collapsed="false">
      <c r="A3" s="0" t="s">
        <v>56</v>
      </c>
      <c r="B3" s="14" t="n">
        <f aca="false">COUNTIF('2. Both conventions'!F4:F31,"BREACH")</f>
        <v>3</v>
      </c>
      <c r="C3" s="2" t="s">
        <v>57</v>
      </c>
      <c r="E3" s="18" t="s">
        <v>9</v>
      </c>
    </row>
    <row r="4" customFormat="false" ht="15" hidden="false" customHeight="false" outlineLevel="0" collapsed="false">
      <c r="A4" s="0" t="s">
        <v>58</v>
      </c>
      <c r="B4" s="14" t="n">
        <f aca="false">'1. Inputs'!B3</f>
        <v>2</v>
      </c>
      <c r="E4" s="19" t="s">
        <v>59</v>
      </c>
      <c r="F4" s="20" t="n">
        <v>137.5</v>
      </c>
    </row>
    <row r="5" customFormat="false" ht="15" hidden="false" customHeight="false" outlineLevel="0" collapsed="false">
      <c r="A5" s="0" t="s">
        <v>60</v>
      </c>
      <c r="B5" s="14" t="n">
        <f aca="false">MAX(0,B3-B4)</f>
        <v>1</v>
      </c>
      <c r="C5" s="2" t="s">
        <v>36</v>
      </c>
      <c r="E5" s="19" t="s">
        <v>61</v>
      </c>
      <c r="F5" s="21" t="n">
        <v>0.005</v>
      </c>
    </row>
    <row r="6" customFormat="false" ht="15" hidden="false" customHeight="false" outlineLevel="0" collapsed="false">
      <c r="E6" s="19" t="s">
        <v>62</v>
      </c>
      <c r="F6" s="20" t="n">
        <v>15</v>
      </c>
    </row>
    <row r="7" customFormat="false" ht="15" hidden="false" customHeight="false" outlineLevel="0" collapsed="false">
      <c r="A7" s="0" t="s">
        <v>63</v>
      </c>
      <c r="B7" s="14" t="n">
        <f aca="false">F4*F5</f>
        <v>0.6875</v>
      </c>
      <c r="C7" s="2" t="s">
        <v>64</v>
      </c>
      <c r="E7" s="19" t="s">
        <v>65</v>
      </c>
      <c r="F7" s="21" t="n">
        <v>0.06</v>
      </c>
    </row>
    <row r="8" customFormat="false" ht="15" hidden="false" customHeight="false" outlineLevel="0" collapsed="false">
      <c r="A8" s="0" t="s">
        <v>66</v>
      </c>
      <c r="B8" s="14" t="n">
        <f aca="false">'2. Both conventions'!H14</f>
        <v>4.66729999999998</v>
      </c>
      <c r="C8" s="2" t="s">
        <v>67</v>
      </c>
      <c r="E8" s="19" t="s">
        <v>68</v>
      </c>
      <c r="F8" s="21" t="n">
        <v>0.06</v>
      </c>
    </row>
    <row r="9" customFormat="false" ht="15" hidden="false" customHeight="false" outlineLevel="0" collapsed="false">
      <c r="A9" s="0" t="s">
        <v>69</v>
      </c>
      <c r="B9" s="14" t="s">
        <v>70</v>
      </c>
      <c r="C9" s="2" t="s">
        <v>71</v>
      </c>
    </row>
    <row r="11" customFormat="false" ht="15" hidden="false" customHeight="false" outlineLevel="0" collapsed="false">
      <c r="A11" s="0" t="s">
        <v>72</v>
      </c>
      <c r="B11" s="14" t="n">
        <f aca="false">F6</f>
        <v>15</v>
      </c>
      <c r="C11" s="2" t="s">
        <v>73</v>
      </c>
    </row>
    <row r="12" customFormat="false" ht="15" hidden="false" customHeight="false" outlineLevel="0" collapsed="false">
      <c r="A12" s="0" t="s">
        <v>74</v>
      </c>
      <c r="B12" s="14" t="n">
        <f aca="false">F4*(F7-F8)</f>
        <v>0</v>
      </c>
      <c r="C12" s="2" t="s">
        <v>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
    <col collapsed="false" customWidth="true" hidden="false" outlineLevel="0" max="2" min="2" style="0" width="62"/>
    <col collapsed="false" customWidth="true" hidden="false" outlineLevel="0" max="6" min="3" style="0" width="13"/>
    <col collapsed="false" customWidth="true" hidden="false" outlineLevel="0" max="7" min="7" style="0" width="2"/>
    <col collapsed="false" customWidth="true" hidden="false" outlineLevel="0" max="8" min="8" style="0" width="60"/>
  </cols>
  <sheetData>
    <row r="1" customFormat="false" ht="16.15" hidden="false" customHeight="false" outlineLevel="0" collapsed="false">
      <c r="A1" s="6" t="s">
        <v>76</v>
      </c>
    </row>
    <row r="2" customFormat="false" ht="15" hidden="false" customHeight="false" outlineLevel="0" collapsed="false">
      <c r="A2" s="2" t="s">
        <v>77</v>
      </c>
    </row>
    <row r="3" customFormat="false" ht="15" hidden="false" customHeight="false" outlineLevel="0" collapsed="false">
      <c r="A3" s="2" t="s">
        <v>78</v>
      </c>
    </row>
    <row r="5" customFormat="false" ht="15" hidden="false" customHeight="false" outlineLevel="0" collapsed="false">
      <c r="A5" s="9" t="s">
        <v>79</v>
      </c>
      <c r="B5" s="9" t="s">
        <v>80</v>
      </c>
      <c r="C5" s="9" t="s">
        <v>81</v>
      </c>
      <c r="D5" s="9" t="s">
        <v>82</v>
      </c>
      <c r="E5" s="9" t="s">
        <v>83</v>
      </c>
      <c r="F5" s="9" t="s">
        <v>84</v>
      </c>
      <c r="H5" s="22" t="s">
        <v>85</v>
      </c>
    </row>
    <row r="6" customFormat="false" ht="15" hidden="false" customHeight="false" outlineLevel="0" collapsed="false">
      <c r="A6" s="0" t="s">
        <v>86</v>
      </c>
      <c r="B6" s="4" t="s">
        <v>87</v>
      </c>
      <c r="C6" s="0" t="n">
        <v>3.59</v>
      </c>
      <c r="D6" s="14" t="n">
        <f aca="false">'2. Both conventions'!G12</f>
        <v>3.58930909090909</v>
      </c>
      <c r="E6" s="23" t="n">
        <f aca="false">D6-C6</f>
        <v>-0.000690909090909742</v>
      </c>
      <c r="F6" s="0" t="str">
        <f aca="false">IF(ABS(E6)&lt;=0.005,"reproduced",IF(ABS(E6)&lt;=0.005*3,"rounding","to check"))</f>
        <v>reproduced</v>
      </c>
      <c r="H6" s="4" t="s">
        <v>88</v>
      </c>
    </row>
    <row r="7" customFormat="false" ht="15" hidden="false" customHeight="false" outlineLevel="0" collapsed="false">
      <c r="A7" s="0" t="s">
        <v>86</v>
      </c>
      <c r="B7" s="4" t="s">
        <v>89</v>
      </c>
      <c r="C7" s="0" t="n">
        <v>19.74</v>
      </c>
      <c r="D7" s="14" t="n">
        <f aca="false">'2. Both conventions'!H12</f>
        <v>19.7412</v>
      </c>
      <c r="E7" s="23" t="n">
        <f aca="false">D7-C7</f>
        <v>0.00119999999999365</v>
      </c>
      <c r="F7" s="0" t="str">
        <f aca="false">IF(ABS(E7)&lt;=0.01,"reproduced",IF(ABS(E7)&lt;=0.01*3,"rounding","to check"))</f>
        <v>reproduced</v>
      </c>
    </row>
    <row r="8" customFormat="false" ht="15" hidden="false" customHeight="false" outlineLevel="0" collapsed="false">
      <c r="A8" s="0" t="s">
        <v>86</v>
      </c>
      <c r="B8" s="4" t="s">
        <v>90</v>
      </c>
      <c r="C8" s="0" t="n">
        <v>5.5</v>
      </c>
      <c r="D8" s="15" t="n">
        <f aca="false">'2. Both conventions'!I12</f>
        <v>5.5</v>
      </c>
      <c r="E8" s="23" t="n">
        <f aca="false">D8-C8</f>
        <v>0</v>
      </c>
      <c r="F8" s="0" t="str">
        <f aca="false">IF(ABS(E8)&lt;=0.05,"reproduced",IF(ABS(E8)&lt;=0.05*3,"rounding","to check"))</f>
        <v>reproduced</v>
      </c>
    </row>
    <row r="9" customFormat="false" ht="15" hidden="false" customHeight="false" outlineLevel="0" collapsed="false">
      <c r="A9" s="0" t="s">
        <v>86</v>
      </c>
      <c r="B9" s="4" t="s">
        <v>91</v>
      </c>
      <c r="C9" s="0" t="n">
        <v>2.46</v>
      </c>
      <c r="D9" s="14" t="n">
        <f aca="false">'2. Both conventions'!G13</f>
        <v>2.45532727272727</v>
      </c>
      <c r="E9" s="23" t="n">
        <f aca="false">D9-C9</f>
        <v>-0.00467272727272583</v>
      </c>
      <c r="F9" s="0" t="str">
        <f aca="false">IF(ABS(E9)&lt;=0.005,"reproduced",IF(ABS(E9)&lt;=0.005*3,"rounding","to check"))</f>
        <v>reproduced</v>
      </c>
    </row>
    <row r="10" customFormat="false" ht="15" hidden="false" customHeight="false" outlineLevel="0" collapsed="false">
      <c r="A10" s="0" t="s">
        <v>86</v>
      </c>
      <c r="B10" s="4" t="s">
        <v>92</v>
      </c>
      <c r="C10" s="0" t="n">
        <v>0.85</v>
      </c>
      <c r="D10" s="14" t="n">
        <f aca="false">'2. Both conventions'!G14</f>
        <v>0.848599999999998</v>
      </c>
      <c r="E10" s="23" t="n">
        <f aca="false">D10-C10</f>
        <v>-0.0014000000000024</v>
      </c>
      <c r="F10" s="0" t="str">
        <f aca="false">IF(ABS(E10)&lt;=0.005,"reproduced",IF(ABS(E10)&lt;=0.005*3,"rounding","to check"))</f>
        <v>reproduced</v>
      </c>
    </row>
    <row r="11" customFormat="false" ht="15" hidden="false" customHeight="false" outlineLevel="0" collapsed="false">
      <c r="A11" s="0" t="s">
        <v>86</v>
      </c>
      <c r="B11" s="4" t="s">
        <v>93</v>
      </c>
      <c r="C11" s="0" t="n">
        <v>3</v>
      </c>
      <c r="D11" s="14" t="n">
        <f aca="false">'3. The uncurable quarter'!B3</f>
        <v>3</v>
      </c>
      <c r="E11" s="23" t="n">
        <f aca="false">D11-C11</f>
        <v>0</v>
      </c>
      <c r="F11" s="0" t="str">
        <f aca="false">IF(ABS(E11)&lt;=0.5,"reproduced",IF(ABS(E11)&lt;=0.5*3,"rounding","to check"))</f>
        <v>reproduced</v>
      </c>
    </row>
    <row r="12" customFormat="false" ht="15" hidden="false" customHeight="false" outlineLevel="0" collapsed="false">
      <c r="A12" s="0" t="s">
        <v>94</v>
      </c>
      <c r="B12" s="4" t="s">
        <v>95</v>
      </c>
      <c r="C12" s="0" t="n">
        <v>6.04</v>
      </c>
      <c r="D12" s="23" t="n">
        <f aca="false">'2. Both conventions'!G12+'2. Both conventions'!G13</f>
        <v>6.04463636363636</v>
      </c>
      <c r="E12" s="23" t="n">
        <f aca="false">D12-C12</f>
        <v>0.00463636363636422</v>
      </c>
      <c r="F12" s="0" t="str">
        <f aca="false">IF(ABS(E12)&lt;=0.01,"reproduced",IF(ABS(E12)&lt;=0.01*3,"rounding","to check"))</f>
        <v>reproduced</v>
      </c>
    </row>
    <row r="13" customFormat="false" ht="28.35" hidden="false" customHeight="false" outlineLevel="0" collapsed="false">
      <c r="A13" s="0" t="s">
        <v>94</v>
      </c>
      <c r="B13" s="4" t="s">
        <v>96</v>
      </c>
      <c r="C13" s="0" t="n">
        <v>33.25</v>
      </c>
      <c r="D13" s="23" t="n">
        <f aca="false">'2. Both conventions'!H12+'2. Both conventions'!H13</f>
        <v>33.2455</v>
      </c>
      <c r="E13" s="23" t="n">
        <f aca="false">D13-C13</f>
        <v>-0.00450000000000728</v>
      </c>
      <c r="F13" s="0" t="str">
        <f aca="false">IF(ABS(E13)&lt;=0.02,"reproduced",IF(ABS(E13)&lt;=0.02*3,"rounding","to check"))</f>
        <v>reproduced</v>
      </c>
    </row>
    <row r="14" customFormat="false" ht="28.35" hidden="false" customHeight="false" outlineLevel="0" collapsed="false">
      <c r="A14" s="19" t="s">
        <v>94</v>
      </c>
      <c r="B14" s="5" t="s">
        <v>97</v>
      </c>
      <c r="C14" s="19" t="n">
        <v>19.74</v>
      </c>
      <c r="D14" s="19" t="n">
        <f aca="false">SUM('2. Both conventions'!K4:K31)</f>
        <v>19.7412</v>
      </c>
      <c r="E14" s="19" t="n">
        <f aca="false">D14-C14</f>
        <v>0.00119999999999365</v>
      </c>
      <c r="F14" s="19" t="str">
        <f aca="false">IF(ABS(E14)&lt;=0.01,"reproduced",IF(ABS(E14)&lt;=0.01*3,"rounding","to check"))</f>
        <v>reproduced</v>
      </c>
    </row>
    <row r="15" customFormat="false" ht="28.35" hidden="false" customHeight="false" outlineLevel="0" collapsed="false">
      <c r="A15" s="19" t="s">
        <v>94</v>
      </c>
      <c r="B15" s="5" t="s">
        <v>98</v>
      </c>
      <c r="C15" s="19" t="n">
        <v>13.7</v>
      </c>
      <c r="D15" s="19" t="n">
        <f aca="false">SUM('2. Both conventions'!K4:K31)-'2. Both conventions'!G12-'2. Both conventions'!G13</f>
        <v>13.6965636363636</v>
      </c>
      <c r="E15" s="19" t="n">
        <f aca="false">D15-C15</f>
        <v>-0.00343636363637145</v>
      </c>
      <c r="F15" s="19" t="str">
        <f aca="false">IF(ABS(E15)&lt;=0.01,"reproduced",IF(ABS(E15)&lt;=0.01*3,"rounding","to check"))</f>
        <v>reproduced</v>
      </c>
    </row>
    <row r="16" customFormat="false" ht="15" hidden="false" customHeight="false" outlineLevel="0" collapsed="false">
      <c r="A16" s="19" t="s">
        <v>99</v>
      </c>
      <c r="B16" s="5" t="s">
        <v>100</v>
      </c>
      <c r="C16" s="19" t="n">
        <v>4.67</v>
      </c>
      <c r="D16" s="16" t="n">
        <f aca="false">'2. Both conventions'!H14</f>
        <v>4.66729999999998</v>
      </c>
      <c r="E16" s="19" t="n">
        <f aca="false">D16-C16</f>
        <v>-0.0027000000000168</v>
      </c>
      <c r="F16" s="19" t="str">
        <f aca="false">IF(ABS(E16)&lt;=0.005,"reproduced",IF(ABS(E16)&lt;=0.005*3,"rounding","to check"))</f>
        <v>reproduced</v>
      </c>
    </row>
    <row r="17" customFormat="false" ht="15" hidden="false" customHeight="false" outlineLevel="0" collapsed="false">
      <c r="A17" s="22"/>
      <c r="C17" s="22"/>
    </row>
    <row r="18" customFormat="false" ht="15" hidden="false" customHeight="false" outlineLevel="0" collapsed="false">
      <c r="A18" s="24" t="s">
        <v>101</v>
      </c>
      <c r="C18" s="24" t="n">
        <f aca="false">COUNTIF(F6:F16,"reproduced")</f>
        <v>11</v>
      </c>
    </row>
    <row r="19" customFormat="false" ht="15" hidden="false" customHeight="false" outlineLevel="0" collapsed="false">
      <c r="A19" s="24" t="s">
        <v>102</v>
      </c>
      <c r="C19" s="24" t="n">
        <f aca="false">COUNTIF(F6:F16,"rounding")</f>
        <v>0</v>
      </c>
    </row>
    <row r="20" customFormat="false" ht="15" hidden="false" customHeight="false" outlineLevel="0" collapsed="false">
      <c r="A20" s="24" t="s">
        <v>103</v>
      </c>
      <c r="C20" s="24" t="n">
        <f aca="false">COUNTIF(F6:F16,"to check")</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2026-08-23T21:12:06Z</dcterms:created>
  <dc:creator>openpyxl</dc:creator>
  <dc:description/>
  <dc:language>en-US</dc:language>
  <cp:lastModifiedBy/>
  <dcterms:modified xsi:type="dcterms:W3CDTF">2026-09-23T21:32:22Z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