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Read me" sheetId="1" state="visible" r:id="rId3"/>
    <sheet name="1. Inputs" sheetId="2" state="visible" r:id="rId4"/>
    <sheet name="2. Baskets by quarter" sheetId="3" state="visible" r:id="rId5"/>
    <sheet name="3. Incremental and MFN" sheetId="4" state="visible" r:id="rId6"/>
    <sheet name="4. Checks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<sst xmlns="http://schemas.openxmlformats.org/spreadsheetml/2006/main" count="125" uniqueCount="112">
  <si>
    <t xml:space="preserve">Baskets, incremental debt and MFN</t>
  </si>
  <si>
    <t xml:space="preserve">Companion workbook to How to Read a Credit Agreement — Julian R. Sterling</t>
  </si>
  <si>
    <t xml:space="preserve">What this workbook shows</t>
  </si>
  <si>
    <t xml:space="preserve">Every grower basket in the agreement, sized at each quarter's Consolidated EBITDA and at unadjusted EBITDA, so the capacity the definition creates is visible as a number.</t>
  </si>
  <si>
    <t xml:space="preserve">Then the incremental facility and what MFN costs the borrower — and earns the existing lender — if it is triggered inside the sunset.</t>
  </si>
  <si>
    <t xml:space="preserve">The finding to look for</t>
  </si>
  <si>
    <t xml:space="preserve">Column F of sheet 2 is the fixed floor. In the downturn every basket collapses onto it, because a percentage of a fallen EBITDA is less than the stated amount. The grower does nothing when flexibility is scarce: negotiate the floor, not the rate.</t>
  </si>
  <si>
    <t xml:space="preserve">Revised 23 September 2026. Sheet 3 now prices the sunset: on five years to run, a raise inside a 24-month sunset is worth 10.31 to the existing lenders, undiscounted, not 8.25 (that is four years). And it sizes Chapter 26's drop-down at Q16: 20.51, 15 per cent of the facility. Twelve checks.</t>
  </si>
  <si>
    <t xml:space="preserve">Basket definitions</t>
  </si>
  <si>
    <t xml:space="preserve">Basket</t>
  </si>
  <si>
    <t xml:space="preserve">Fixed floor (EUR m)</t>
  </si>
  <si>
    <t xml:space="preserve">% of EBITDA</t>
  </si>
  <si>
    <t xml:space="preserve">Permitted acquisitions</t>
  </si>
  <si>
    <t xml:space="preserve">Restricted payments</t>
  </si>
  <si>
    <t xml:space="preserve">Incremental facility</t>
  </si>
  <si>
    <t xml:space="preserve">Permitted indebtedness</t>
  </si>
  <si>
    <t xml:space="preserve">MFN, in basis points</t>
  </si>
  <si>
    <t xml:space="preserve">MFN sunset, in quarters</t>
  </si>
  <si>
    <t xml:space="preserve">Facility drawn (EUR m)</t>
  </si>
  <si>
    <t xml:space="preserve">Incremental priced at (bps over base)</t>
  </si>
  <si>
    <t xml:space="preserve">Every basket, at Consolidated EBITDA and at unadjusted EBITDA</t>
  </si>
  <si>
    <t xml:space="preserve">Quarter</t>
  </si>
  <si>
    <t xml:space="preserve">Consolidated EBITDA</t>
  </si>
  <si>
    <t xml:space="preserve">Unadjusted EBITDA</t>
  </si>
  <si>
    <t xml:space="preserve">Total, as defined</t>
  </si>
  <si>
    <t xml:space="preserve">Total, unadjusted</t>
  </si>
  <si>
    <t xml:space="preserve">Capacity created by the add-back</t>
  </si>
  <si>
    <t xml:space="preserve">All baskets at their floor?</t>
  </si>
  <si>
    <t xml:space="preserve">Q1</t>
  </si>
  <si>
    <t xml:space="preserve">Q2</t>
  </si>
  <si>
    <t xml:space="preserve">Q3</t>
  </si>
  <si>
    <t xml:space="preserve">Q4</t>
  </si>
  <si>
    <t xml:space="preserve">Q5</t>
  </si>
  <si>
    <t xml:space="preserve">Q6</t>
  </si>
  <si>
    <t xml:space="preserve">Q7</t>
  </si>
  <si>
    <t xml:space="preserve">Q8</t>
  </si>
  <si>
    <t xml:space="preserve">Q9</t>
  </si>
  <si>
    <t xml:space="preserve">Q10</t>
  </si>
  <si>
    <t xml:space="preserve">Q11</t>
  </si>
  <si>
    <t xml:space="preserve">Q12</t>
  </si>
  <si>
    <t xml:space="preserve">Q13</t>
  </si>
  <si>
    <t xml:space="preserve">Q14</t>
  </si>
  <si>
    <t xml:space="preserve">Q15</t>
  </si>
  <si>
    <t xml:space="preserve">Q16</t>
  </si>
  <si>
    <t xml:space="preserve">Q17</t>
  </si>
  <si>
    <t xml:space="preserve">Q18</t>
  </si>
  <si>
    <t xml:space="preserve">Q19</t>
  </si>
  <si>
    <t xml:space="preserve">Q20</t>
  </si>
  <si>
    <t xml:space="preserve">Q21</t>
  </si>
  <si>
    <t xml:space="preserve">Q22</t>
  </si>
  <si>
    <t xml:space="preserve">Q23</t>
  </si>
  <si>
    <t xml:space="preserve">Q24</t>
  </si>
  <si>
    <t xml:space="preserve">Q25</t>
  </si>
  <si>
    <t xml:space="preserve">Q26</t>
  </si>
  <si>
    <t xml:space="preserve">Q27</t>
  </si>
  <si>
    <t xml:space="preserve">Q28</t>
  </si>
  <si>
    <t xml:space="preserve">The incremental facility and what MFN costs</t>
  </si>
  <si>
    <t xml:space="preserve">Incremental capacity at Q6 (EUR m)</t>
  </si>
  <si>
    <t xml:space="preserve">The grower basket</t>
  </si>
  <si>
    <t xml:space="preserve">Existing margin at Q6</t>
  </si>
  <si>
    <t xml:space="preserve">From the ratchet</t>
  </si>
  <si>
    <t xml:space="preserve">Incremental priced at</t>
  </si>
  <si>
    <t xml:space="preserve">Input</t>
  </si>
  <si>
    <t xml:space="preserve">Gap over the existing margin, in bps</t>
  </si>
  <si>
    <t xml:space="preserve">MFN threshold, in bps</t>
  </si>
  <si>
    <t xml:space="preserve">Is MFN triggered?</t>
  </si>
  <si>
    <t xml:space="preserve">Only inside the sunset</t>
  </si>
  <si>
    <t xml:space="preserve">Existing margin after adjustment</t>
  </si>
  <si>
    <t xml:space="preserve">Annual interest before (EUR m)</t>
  </si>
  <si>
    <t xml:space="preserve">Annual interest after (EUR m)</t>
  </si>
  <si>
    <t xml:space="preserve">Cost to the borrower, per year (EUR m)</t>
  </si>
  <si>
    <t xml:space="preserve">Earned by the existing lenders</t>
  </si>
  <si>
    <t xml:space="preserve">What the sunset is worth (Chapter 22)</t>
  </si>
  <si>
    <t xml:space="preserve">Years left on the facility when the incremental is raised</t>
  </si>
  <si>
    <t xml:space="preserve">Chapter 22: five years to run</t>
  </si>
  <si>
    <t xml:space="preserve">Sunset, in years</t>
  </si>
  <si>
    <t xml:space="preserve">Value to the existing lenders of a raise inside the sunset, undiscounted</t>
  </si>
  <si>
    <t xml:space="preserve">The first edition printed 8.25: four years, not five</t>
  </si>
  <si>
    <t xml:space="preserve">The drop-down at Q16 (Chapter 26)</t>
  </si>
  <si>
    <t xml:space="preserve">Permitted acquisitions basket at Q16</t>
  </si>
  <si>
    <t xml:space="preserve">The 30 per cent basket at Q16 (Chapter 26 calls it permitted investments)</t>
  </si>
  <si>
    <t xml:space="preserve">Assets that can leave the credit group</t>
  </si>
  <si>
    <t xml:space="preserve">  as a share of the facility</t>
  </si>
  <si>
    <t xml:space="preserve">Checks — every figure the book prints, against what this workbook computes</t>
  </si>
  <si>
    <t xml:space="preserve">How to Read a Credit Agreement — Julian R. Sterling</t>
  </si>
  <si>
    <t xml:space="preserve">Column D is a live formula pointing into the model, not a re-typed number. Change an input and this sheet moves with it.</t>
  </si>
  <si>
    <t xml:space="preserve">Source</t>
  </si>
  <si>
    <t xml:space="preserve">Figure as the book prints it</t>
  </si>
  <si>
    <t xml:space="preserve">Printed</t>
  </si>
  <si>
    <t xml:space="preserve">Computed</t>
  </si>
  <si>
    <t xml:space="preserve">Variance</t>
  </si>
  <si>
    <t xml:space="preserve">Status</t>
  </si>
  <si>
    <t xml:space="preserve">How the tolerances are set</t>
  </si>
  <si>
    <t xml:space="preserve">Ch. 8</t>
  </si>
  <si>
    <t xml:space="preserve">Q1 — permitted acquisitions basket (EUR m)</t>
  </si>
  <si>
    <t xml:space="preserve">Basket amounts are printed to two decimals and checked to 0.005.</t>
  </si>
  <si>
    <t xml:space="preserve">Q9 — permitted acquisitions basket, at the floor (EUR m)</t>
  </si>
  <si>
    <t xml:space="preserve">Q1 — incremental facility basket (EUR m)</t>
  </si>
  <si>
    <t xml:space="preserve">Q1 — the four baskets, as defined (EUR m)</t>
  </si>
  <si>
    <t xml:space="preserve">Q1 — the four baskets, unadjusted (EUR m)</t>
  </si>
  <si>
    <t xml:space="preserve">Q1 — capacity created by the add-back (EUR m)</t>
  </si>
  <si>
    <t xml:space="preserve">Ch. 9</t>
  </si>
  <si>
    <t xml:space="preserve">MFN cost to the borrower, per year (EUR m)</t>
  </si>
  <si>
    <t xml:space="preserve">Ch. 22</t>
  </si>
  <si>
    <t xml:space="preserve">Value of a 24-month sunset over a 12-month one, five years to run (revised; the first edition printed 8.25)</t>
  </si>
  <si>
    <t xml:space="preserve">Ch. 26</t>
  </si>
  <si>
    <t xml:space="preserve">Assets that can leave the credit group at Q16 (EUR m)</t>
  </si>
  <si>
    <t xml:space="preserve">Q28 permitted acquisitions basket (EUR m)</t>
  </si>
  <si>
    <t xml:space="preserve">Q9 incremental basket, at the floor (EUR m)</t>
  </si>
  <si>
    <t xml:space="preserve">Lines reproduced within the book's own printed precision</t>
  </si>
  <si>
    <t xml:space="preserve">Lines differing only by the book's rounding of an intermediate</t>
  </si>
  <si>
    <t xml:space="preserve">Lines to check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</si>
</sst>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#,##0.0"/>
    <numFmt numFmtId="166" formatCode="0%"/>
    <numFmt numFmtId="167" formatCode="0"/>
    <numFmt numFmtId="168" formatCode="#,##0.00"/>
    <numFmt numFmtId="169" formatCode="0.00%"/>
    <numFmt numFmtId="170" formatCode="0.0"/>
    <numFmt numFmtId="171" formatCode="0.0%"/>
    <numFmt numFmtId="172" formatCode="General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3864"/>
      <name val="Cambria"/>
      <family val="0"/>
      <charset val="1"/>
    </font>
    <font>
      <sz val="9"/>
      <color rgb="FF555555"/>
      <name val="Cambria"/>
      <family val="0"/>
      <charset val="1"/>
    </font>
    <font>
      <b val="true"/>
      <sz val="10"/>
      <color rgb="FF1F3864"/>
      <name val="Cambria"/>
      <family val="0"/>
      <charset val="1"/>
    </font>
    <font>
      <sz val="11"/>
      <name val="Calibri"/>
      <family val="0"/>
      <charset val="1"/>
    </font>
    <font>
      <b val="true"/>
      <sz val="13"/>
      <color rgb="FF1F3864"/>
      <name val="Cambria"/>
      <family val="0"/>
      <charset val="1"/>
    </font>
    <font>
      <b val="true"/>
      <sz val="11"/>
      <name val="Cambria"/>
      <family val="0"/>
      <charset val="1"/>
    </font>
    <font>
      <sz val="11"/>
      <color rgb="FF1F4E79"/>
      <name val="Cambria"/>
      <family val="0"/>
      <charset val="1"/>
    </font>
    <font>
      <b val="true"/>
      <sz val="11"/>
      <color rgb="FF1F4E79"/>
      <name val="Cambria"/>
      <family val="0"/>
      <charset val="1"/>
    </font>
    <font>
      <b val="true"/>
      <sz val="10"/>
      <color rgb="FF1F3864"/>
      <name val="Calibri"/>
      <family val="0"/>
      <charset val="1"/>
    </font>
    <font>
      <sz val="11"/>
      <color rgb="FF1F4E79"/>
      <name val="Calibri"/>
      <family val="0"/>
      <charset val="1"/>
    </font>
    <font>
      <sz val="9"/>
      <color rgb="FF555555"/>
      <name val="Calibri"/>
      <family val="0"/>
      <charset val="1"/>
    </font>
    <font>
      <b val="true"/>
      <sz val="11"/>
      <name val="Calibri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DCE9F7"/>
        <bgColor rgb="FFCCFFFF"/>
      </patternFill>
    </fill>
    <fill>
      <patternFill patternType="solid">
        <fgColor rgb="FFFFF2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AAAAAA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1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1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13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DCE9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AAAAAA"/>
      <rgbColor rgb="FF1F3864"/>
      <rgbColor rgb="FF339966"/>
      <rgbColor rgb="FF003300"/>
      <rgbColor rgb="FF333300"/>
      <rgbColor rgb="FF993300"/>
      <rgbColor rgb="FF993366"/>
      <rgbColor rgb="FF1F4E7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08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</row>
    <row r="5" customFormat="false" ht="25.5" hidden="false" customHeight="true" outlineLevel="0" collapsed="false">
      <c r="A5" s="4" t="s">
        <v>3</v>
      </c>
    </row>
    <row r="6" customFormat="false" ht="25.5" hidden="false" customHeight="true" outlineLevel="0" collapsed="false">
      <c r="A6" s="4" t="s">
        <v>4</v>
      </c>
    </row>
    <row r="8" customFormat="false" ht="15" hidden="false" customHeight="false" outlineLevel="0" collapsed="false">
      <c r="A8" s="3" t="s">
        <v>5</v>
      </c>
    </row>
    <row r="9" customFormat="false" ht="39" hidden="false" customHeight="true" outlineLevel="0" collapsed="false">
      <c r="A9" s="4" t="s">
        <v>6</v>
      </c>
    </row>
    <row r="11" customFormat="false" ht="41.75" hidden="false" customHeight="false" outlineLevel="0" collapsed="false">
      <c r="A11" s="5" t="s">
        <v>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3" min="2" style="0" width="13"/>
  </cols>
  <sheetData>
    <row r="1" customFormat="false" ht="16.15" hidden="false" customHeight="false" outlineLevel="0" collapsed="false">
      <c r="A1" s="6" t="s">
        <v>8</v>
      </c>
    </row>
    <row r="3" customFormat="false" ht="28.35" hidden="false" customHeight="false" outlineLevel="0" collapsed="false">
      <c r="A3" s="7" t="s">
        <v>9</v>
      </c>
      <c r="B3" s="7" t="s">
        <v>10</v>
      </c>
      <c r="C3" s="7" t="s">
        <v>11</v>
      </c>
    </row>
    <row r="4" customFormat="false" ht="15" hidden="false" customHeight="false" outlineLevel="0" collapsed="false">
      <c r="A4" s="0" t="s">
        <v>12</v>
      </c>
      <c r="B4" s="8" t="n">
        <v>10</v>
      </c>
      <c r="C4" s="9" t="n">
        <v>0.4</v>
      </c>
    </row>
    <row r="5" customFormat="false" ht="15" hidden="false" customHeight="false" outlineLevel="0" collapsed="false">
      <c r="A5" s="0" t="s">
        <v>13</v>
      </c>
      <c r="B5" s="8" t="n">
        <v>5</v>
      </c>
      <c r="C5" s="9" t="n">
        <v>0.2</v>
      </c>
    </row>
    <row r="6" customFormat="false" ht="15" hidden="false" customHeight="false" outlineLevel="0" collapsed="false">
      <c r="A6" s="0" t="s">
        <v>14</v>
      </c>
      <c r="B6" s="8" t="n">
        <v>12.5</v>
      </c>
      <c r="C6" s="9" t="n">
        <v>0.5</v>
      </c>
    </row>
    <row r="7" customFormat="false" ht="15" hidden="false" customHeight="false" outlineLevel="0" collapsed="false">
      <c r="A7" s="0" t="s">
        <v>15</v>
      </c>
      <c r="B7" s="8" t="n">
        <v>7.5</v>
      </c>
      <c r="C7" s="9" t="n">
        <v>0.3</v>
      </c>
    </row>
    <row r="10" customFormat="false" ht="15" hidden="false" customHeight="false" outlineLevel="0" collapsed="false">
      <c r="A10" s="0" t="s">
        <v>16</v>
      </c>
      <c r="B10" s="10" t="n">
        <v>50</v>
      </c>
    </row>
    <row r="11" customFormat="false" ht="15" hidden="false" customHeight="false" outlineLevel="0" collapsed="false">
      <c r="A11" s="0" t="s">
        <v>17</v>
      </c>
      <c r="B11" s="10" t="n">
        <v>8</v>
      </c>
    </row>
    <row r="12" customFormat="false" ht="15" hidden="false" customHeight="false" outlineLevel="0" collapsed="false">
      <c r="A12" s="0" t="s">
        <v>18</v>
      </c>
      <c r="B12" s="8" t="n">
        <v>137.5</v>
      </c>
    </row>
    <row r="13" customFormat="false" ht="15" hidden="false" customHeight="false" outlineLevel="0" collapsed="false">
      <c r="A13" s="0" t="s">
        <v>19</v>
      </c>
      <c r="B13" s="11" t="n">
        <v>750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9"/>
    <col collapsed="false" customWidth="true" hidden="false" outlineLevel="0" max="2" min="2" style="0" width="20"/>
    <col collapsed="false" customWidth="true" hidden="false" outlineLevel="0" max="3" min="3" style="0" width="19"/>
    <col collapsed="false" customWidth="true" hidden="false" outlineLevel="0" max="7" min="4" style="0" width="16"/>
    <col collapsed="false" customWidth="true" hidden="false" outlineLevel="0" max="9" min="8" style="0" width="17"/>
    <col collapsed="false" customWidth="true" hidden="false" outlineLevel="0" max="10" min="10" style="0" width="26"/>
    <col collapsed="false" customWidth="true" hidden="false" outlineLevel="0" max="11" min="11" style="0" width="22"/>
  </cols>
  <sheetData>
    <row r="1" customFormat="false" ht="16.15" hidden="false" customHeight="false" outlineLevel="0" collapsed="false">
      <c r="A1" s="6" t="s">
        <v>20</v>
      </c>
    </row>
    <row r="3" customFormat="false" ht="28.35" hidden="false" customHeight="false" outlineLevel="0" collapsed="false">
      <c r="A3" s="7" t="s">
        <v>21</v>
      </c>
      <c r="B3" s="7" t="s">
        <v>22</v>
      </c>
      <c r="C3" s="7" t="s">
        <v>23</v>
      </c>
      <c r="D3" s="7" t="s">
        <v>12</v>
      </c>
      <c r="E3" s="7" t="s">
        <v>13</v>
      </c>
      <c r="F3" s="7" t="s">
        <v>14</v>
      </c>
      <c r="G3" s="7" t="s">
        <v>15</v>
      </c>
      <c r="H3" s="7" t="s">
        <v>24</v>
      </c>
      <c r="I3" s="7" t="s">
        <v>25</v>
      </c>
      <c r="J3" s="7" t="s">
        <v>26</v>
      </c>
      <c r="K3" s="7" t="s">
        <v>27</v>
      </c>
    </row>
    <row r="4" customFormat="false" ht="15" hidden="false" customHeight="false" outlineLevel="0" collapsed="false">
      <c r="A4" s="0" t="s">
        <v>28</v>
      </c>
      <c r="B4" s="12" t="n">
        <v>29.2</v>
      </c>
      <c r="C4" s="12" t="n">
        <v>25</v>
      </c>
      <c r="D4" s="13" t="n">
        <f aca="false">MAX('1. Inputs'!$B$4,'1. Inputs'!$C$4*$B4)</f>
        <v>11.68</v>
      </c>
      <c r="E4" s="13" t="n">
        <f aca="false">MAX('1. Inputs'!$B$5,'1. Inputs'!$C$5*$B4)</f>
        <v>5.84</v>
      </c>
      <c r="F4" s="13" t="n">
        <f aca="false">MAX('1. Inputs'!$B$6,'1. Inputs'!$C$6*$B4)</f>
        <v>14.6</v>
      </c>
      <c r="G4" s="13" t="n">
        <f aca="false">MAX('1. Inputs'!$B$7,'1. Inputs'!$C$7*$B4)</f>
        <v>8.76</v>
      </c>
      <c r="H4" s="13" t="n">
        <f aca="false">SUM(D4:G4)</f>
        <v>40.88</v>
      </c>
      <c r="I4" s="13" t="n">
        <f aca="false">MAX('1. Inputs'!$B$4,'1. Inputs'!$C$4*$C4)+MAX('1. Inputs'!$B$5,'1. Inputs'!$C$5*$C4)+MAX('1. Inputs'!$B$6,'1. Inputs'!$C$6*$C4)+MAX('1. Inputs'!$B$7,'1. Inputs'!$C$7*$C4)</f>
        <v>35</v>
      </c>
      <c r="J4" s="13" t="n">
        <f aca="false">H4-I4</f>
        <v>5.88</v>
      </c>
      <c r="K4" s="0" t="str">
        <f aca="false">IF(SUMPRODUCT(--(D4:G4='1. Inputs'!$B$4:$B$7))=4,"yes — all at the floor","")</f>
        <v/>
      </c>
    </row>
    <row r="5" customFormat="false" ht="15" hidden="false" customHeight="false" outlineLevel="0" collapsed="false">
      <c r="A5" s="0" t="s">
        <v>29</v>
      </c>
      <c r="B5" s="12" t="n">
        <v>29.6</v>
      </c>
      <c r="C5" s="12" t="n">
        <v>25.4</v>
      </c>
      <c r="D5" s="13" t="n">
        <f aca="false">MAX('1. Inputs'!$B$4,'1. Inputs'!$C$4*$B5)</f>
        <v>11.84</v>
      </c>
      <c r="E5" s="13" t="n">
        <f aca="false">MAX('1. Inputs'!$B$5,'1. Inputs'!$C$5*$B5)</f>
        <v>5.92</v>
      </c>
      <c r="F5" s="13" t="n">
        <f aca="false">MAX('1. Inputs'!$B$6,'1. Inputs'!$C$6*$B5)</f>
        <v>14.8</v>
      </c>
      <c r="G5" s="13" t="n">
        <f aca="false">MAX('1. Inputs'!$B$7,'1. Inputs'!$C$7*$B5)</f>
        <v>8.88</v>
      </c>
      <c r="H5" s="13" t="n">
        <f aca="false">SUM(D5:G5)</f>
        <v>41.44</v>
      </c>
      <c r="I5" s="13" t="n">
        <f aca="false">MAX('1. Inputs'!$B$4,'1. Inputs'!$C$4*$C5)+MAX('1. Inputs'!$B$5,'1. Inputs'!$C$5*$C5)+MAX('1. Inputs'!$B$6,'1. Inputs'!$C$6*$C5)+MAX('1. Inputs'!$B$7,'1. Inputs'!$C$7*$C5)</f>
        <v>35.56</v>
      </c>
      <c r="J5" s="13" t="n">
        <f aca="false">H5-I5</f>
        <v>5.88000000000001</v>
      </c>
      <c r="K5" s="0" t="str">
        <f aca="false">IF(SUMPRODUCT(--(D5:G5='1. Inputs'!$B$4:$B$7))=4,"yes — all at the floor","")</f>
        <v/>
      </c>
    </row>
    <row r="6" customFormat="false" ht="15" hidden="false" customHeight="false" outlineLevel="0" collapsed="false">
      <c r="A6" s="0" t="s">
        <v>30</v>
      </c>
      <c r="B6" s="12" t="n">
        <v>29.9</v>
      </c>
      <c r="C6" s="12" t="n">
        <v>25.7</v>
      </c>
      <c r="D6" s="13" t="n">
        <f aca="false">MAX('1. Inputs'!$B$4,'1. Inputs'!$C$4*$B6)</f>
        <v>11.96</v>
      </c>
      <c r="E6" s="13" t="n">
        <f aca="false">MAX('1. Inputs'!$B$5,'1. Inputs'!$C$5*$B6)</f>
        <v>5.98</v>
      </c>
      <c r="F6" s="13" t="n">
        <f aca="false">MAX('1. Inputs'!$B$6,'1. Inputs'!$C$6*$B6)</f>
        <v>14.95</v>
      </c>
      <c r="G6" s="13" t="n">
        <f aca="false">MAX('1. Inputs'!$B$7,'1. Inputs'!$C$7*$B6)</f>
        <v>8.97</v>
      </c>
      <c r="H6" s="13" t="n">
        <f aca="false">SUM(D6:G6)</f>
        <v>41.86</v>
      </c>
      <c r="I6" s="13" t="n">
        <f aca="false">MAX('1. Inputs'!$B$4,'1. Inputs'!$C$4*$C6)+MAX('1. Inputs'!$B$5,'1. Inputs'!$C$5*$C6)+MAX('1. Inputs'!$B$6,'1. Inputs'!$C$6*$C6)+MAX('1. Inputs'!$B$7,'1. Inputs'!$C$7*$C6)</f>
        <v>35.98</v>
      </c>
      <c r="J6" s="13" t="n">
        <f aca="false">H6-I6</f>
        <v>5.88</v>
      </c>
      <c r="K6" s="0" t="str">
        <f aca="false">IF(SUMPRODUCT(--(D6:G6='1. Inputs'!$B$4:$B$7))=4,"yes — all at the floor","")</f>
        <v/>
      </c>
    </row>
    <row r="7" customFormat="false" ht="15" hidden="false" customHeight="false" outlineLevel="0" collapsed="false">
      <c r="A7" s="0" t="s">
        <v>31</v>
      </c>
      <c r="B7" s="12" t="n">
        <v>30.1</v>
      </c>
      <c r="C7" s="12" t="n">
        <v>25.9</v>
      </c>
      <c r="D7" s="13" t="n">
        <f aca="false">MAX('1. Inputs'!$B$4,'1. Inputs'!$C$4*$B7)</f>
        <v>12.04</v>
      </c>
      <c r="E7" s="13" t="n">
        <f aca="false">MAX('1. Inputs'!$B$5,'1. Inputs'!$C$5*$B7)</f>
        <v>6.02</v>
      </c>
      <c r="F7" s="13" t="n">
        <f aca="false">MAX('1. Inputs'!$B$6,'1. Inputs'!$C$6*$B7)</f>
        <v>15.05</v>
      </c>
      <c r="G7" s="13" t="n">
        <f aca="false">MAX('1. Inputs'!$B$7,'1. Inputs'!$C$7*$B7)</f>
        <v>9.03</v>
      </c>
      <c r="H7" s="13" t="n">
        <f aca="false">SUM(D7:G7)</f>
        <v>42.14</v>
      </c>
      <c r="I7" s="13" t="n">
        <f aca="false">MAX('1. Inputs'!$B$4,'1. Inputs'!$C$4*$C7)+MAX('1. Inputs'!$B$5,'1. Inputs'!$C$5*$C7)+MAX('1. Inputs'!$B$6,'1. Inputs'!$C$6*$C7)+MAX('1. Inputs'!$B$7,'1. Inputs'!$C$7*$C7)</f>
        <v>36.26</v>
      </c>
      <c r="J7" s="13" t="n">
        <f aca="false">H7-I7</f>
        <v>5.88</v>
      </c>
      <c r="K7" s="0" t="str">
        <f aca="false">IF(SUMPRODUCT(--(D7:G7='1. Inputs'!$B$4:$B$7))=4,"yes — all at the floor","")</f>
        <v/>
      </c>
    </row>
    <row r="8" customFormat="false" ht="15" hidden="false" customHeight="false" outlineLevel="0" collapsed="false">
      <c r="A8" s="0" t="s">
        <v>32</v>
      </c>
      <c r="B8" s="12" t="n">
        <v>29.4</v>
      </c>
      <c r="C8" s="12" t="n">
        <v>25.2</v>
      </c>
      <c r="D8" s="13" t="n">
        <f aca="false">MAX('1. Inputs'!$B$4,'1. Inputs'!$C$4*$B8)</f>
        <v>11.76</v>
      </c>
      <c r="E8" s="13" t="n">
        <f aca="false">MAX('1. Inputs'!$B$5,'1. Inputs'!$C$5*$B8)</f>
        <v>5.88</v>
      </c>
      <c r="F8" s="13" t="n">
        <f aca="false">MAX('1. Inputs'!$B$6,'1. Inputs'!$C$6*$B8)</f>
        <v>14.7</v>
      </c>
      <c r="G8" s="13" t="n">
        <f aca="false">MAX('1. Inputs'!$B$7,'1. Inputs'!$C$7*$B8)</f>
        <v>8.82</v>
      </c>
      <c r="H8" s="13" t="n">
        <f aca="false">SUM(D8:G8)</f>
        <v>41.16</v>
      </c>
      <c r="I8" s="13" t="n">
        <f aca="false">MAX('1. Inputs'!$B$4,'1. Inputs'!$C$4*$C8)+MAX('1. Inputs'!$B$5,'1. Inputs'!$C$5*$C8)+MAX('1. Inputs'!$B$6,'1. Inputs'!$C$6*$C8)+MAX('1. Inputs'!$B$7,'1. Inputs'!$C$7*$C8)</f>
        <v>35.28</v>
      </c>
      <c r="J8" s="13" t="n">
        <f aca="false">H8-I8</f>
        <v>5.88</v>
      </c>
      <c r="K8" s="0" t="str">
        <f aca="false">IF(SUMPRODUCT(--(D8:G8='1. Inputs'!$B$4:$B$7))=4,"yes — all at the floor","")</f>
        <v/>
      </c>
    </row>
    <row r="9" customFormat="false" ht="15" hidden="false" customHeight="false" outlineLevel="0" collapsed="false">
      <c r="A9" s="0" t="s">
        <v>33</v>
      </c>
      <c r="B9" s="12" t="n">
        <v>27.8</v>
      </c>
      <c r="C9" s="12" t="n">
        <v>23.6</v>
      </c>
      <c r="D9" s="13" t="n">
        <f aca="false">MAX('1. Inputs'!$B$4,'1. Inputs'!$C$4*$B9)</f>
        <v>11.12</v>
      </c>
      <c r="E9" s="13" t="n">
        <f aca="false">MAX('1. Inputs'!$B$5,'1. Inputs'!$C$5*$B9)</f>
        <v>5.56</v>
      </c>
      <c r="F9" s="13" t="n">
        <f aca="false">MAX('1. Inputs'!$B$6,'1. Inputs'!$C$6*$B9)</f>
        <v>13.9</v>
      </c>
      <c r="G9" s="13" t="n">
        <f aca="false">MAX('1. Inputs'!$B$7,'1. Inputs'!$C$7*$B9)</f>
        <v>8.34</v>
      </c>
      <c r="H9" s="13" t="n">
        <f aca="false">SUM(D9:G9)</f>
        <v>38.92</v>
      </c>
      <c r="I9" s="13" t="n">
        <f aca="false">MAX('1. Inputs'!$B$4,'1. Inputs'!$C$4*$C9)+MAX('1. Inputs'!$B$5,'1. Inputs'!$C$5*$C9)+MAX('1. Inputs'!$B$6,'1. Inputs'!$C$6*$C9)+MAX('1. Inputs'!$B$7,'1. Inputs'!$C$7*$C9)</f>
        <v>35</v>
      </c>
      <c r="J9" s="13" t="n">
        <f aca="false">H9-I9</f>
        <v>3.92</v>
      </c>
      <c r="K9" s="0" t="str">
        <f aca="false">IF(SUMPRODUCT(--(D9:G9='1. Inputs'!$B$4:$B$7))=4,"yes — all at the floor","")</f>
        <v/>
      </c>
    </row>
    <row r="10" customFormat="false" ht="15" hidden="false" customHeight="false" outlineLevel="0" collapsed="false">
      <c r="A10" s="0" t="s">
        <v>34</v>
      </c>
      <c r="B10" s="12" t="n">
        <v>25.7</v>
      </c>
      <c r="C10" s="12" t="n">
        <v>21.5</v>
      </c>
      <c r="D10" s="13" t="n">
        <f aca="false">MAX('1. Inputs'!$B$4,'1. Inputs'!$C$4*$B10)</f>
        <v>10.28</v>
      </c>
      <c r="E10" s="13" t="n">
        <f aca="false">MAX('1. Inputs'!$B$5,'1. Inputs'!$C$5*$B10)</f>
        <v>5.14</v>
      </c>
      <c r="F10" s="13" t="n">
        <f aca="false">MAX('1. Inputs'!$B$6,'1. Inputs'!$C$6*$B10)</f>
        <v>12.85</v>
      </c>
      <c r="G10" s="13" t="n">
        <f aca="false">MAX('1. Inputs'!$B$7,'1. Inputs'!$C$7*$B10)</f>
        <v>7.71</v>
      </c>
      <c r="H10" s="13" t="n">
        <f aca="false">SUM(D10:G10)</f>
        <v>35.98</v>
      </c>
      <c r="I10" s="13" t="n">
        <f aca="false">MAX('1. Inputs'!$B$4,'1. Inputs'!$C$4*$C10)+MAX('1. Inputs'!$B$5,'1. Inputs'!$C$5*$C10)+MAX('1. Inputs'!$B$6,'1. Inputs'!$C$6*$C10)+MAX('1. Inputs'!$B$7,'1. Inputs'!$C$7*$C10)</f>
        <v>35</v>
      </c>
      <c r="J10" s="13" t="n">
        <f aca="false">H10-I10</f>
        <v>0.980000000000004</v>
      </c>
      <c r="K10" s="0" t="str">
        <f aca="false">IF(SUMPRODUCT(--(D10:G10='1. Inputs'!$B$4:$B$7))=4,"yes — all at the floor","")</f>
        <v/>
      </c>
    </row>
    <row r="11" customFormat="false" ht="15" hidden="false" customHeight="false" outlineLevel="0" collapsed="false">
      <c r="A11" s="0" t="s">
        <v>35</v>
      </c>
      <c r="B11" s="12" t="n">
        <v>23.28</v>
      </c>
      <c r="C11" s="12" t="n">
        <v>19.4</v>
      </c>
      <c r="D11" s="13" t="n">
        <f aca="false">MAX('1. Inputs'!$B$4,'1. Inputs'!$C$4*$B11)</f>
        <v>10</v>
      </c>
      <c r="E11" s="13" t="n">
        <f aca="false">MAX('1. Inputs'!$B$5,'1. Inputs'!$C$5*$B11)</f>
        <v>5</v>
      </c>
      <c r="F11" s="13" t="n">
        <f aca="false">MAX('1. Inputs'!$B$6,'1. Inputs'!$C$6*$B11)</f>
        <v>12.5</v>
      </c>
      <c r="G11" s="13" t="n">
        <f aca="false">MAX('1. Inputs'!$B$7,'1. Inputs'!$C$7*$B11)</f>
        <v>7.5</v>
      </c>
      <c r="H11" s="13" t="n">
        <f aca="false">SUM(D11:G11)</f>
        <v>35</v>
      </c>
      <c r="I11" s="13" t="n">
        <f aca="false">MAX('1. Inputs'!$B$4,'1. Inputs'!$C$4*$C11)+MAX('1. Inputs'!$B$5,'1. Inputs'!$C$5*$C11)+MAX('1. Inputs'!$B$6,'1. Inputs'!$C$6*$C11)+MAX('1. Inputs'!$B$7,'1. Inputs'!$C$7*$C11)</f>
        <v>35</v>
      </c>
      <c r="J11" s="13" t="n">
        <f aca="false">H11-I11</f>
        <v>0</v>
      </c>
      <c r="K11" s="0" t="str">
        <f aca="false">IF(SUMPRODUCT(--(D11:G11='1. Inputs'!$B$4:$B$7))=4,"yes — all at the floor","")</f>
        <v>yes — all at the floor</v>
      </c>
    </row>
    <row r="12" customFormat="false" ht="15" hidden="false" customHeight="false" outlineLevel="0" collapsed="false">
      <c r="A12" s="0" t="s">
        <v>36</v>
      </c>
      <c r="B12" s="12" t="n">
        <v>20</v>
      </c>
      <c r="C12" s="12" t="n">
        <v>20</v>
      </c>
      <c r="D12" s="13" t="n">
        <f aca="false">MAX('1. Inputs'!$B$4,'1. Inputs'!$C$4*$B12)</f>
        <v>10</v>
      </c>
      <c r="E12" s="13" t="n">
        <f aca="false">MAX('1. Inputs'!$B$5,'1. Inputs'!$C$5*$B12)</f>
        <v>5</v>
      </c>
      <c r="F12" s="13" t="n">
        <f aca="false">MAX('1. Inputs'!$B$6,'1. Inputs'!$C$6*$B12)</f>
        <v>12.5</v>
      </c>
      <c r="G12" s="13" t="n">
        <f aca="false">MAX('1. Inputs'!$B$7,'1. Inputs'!$C$7*$B12)</f>
        <v>7.5</v>
      </c>
      <c r="H12" s="13" t="n">
        <f aca="false">SUM(D12:G12)</f>
        <v>35</v>
      </c>
      <c r="I12" s="13" t="n">
        <f aca="false">MAX('1. Inputs'!$B$4,'1. Inputs'!$C$4*$C12)+MAX('1. Inputs'!$B$5,'1. Inputs'!$C$5*$C12)+MAX('1. Inputs'!$B$6,'1. Inputs'!$C$6*$C12)+MAX('1. Inputs'!$B$7,'1. Inputs'!$C$7*$C12)</f>
        <v>35</v>
      </c>
      <c r="J12" s="13" t="n">
        <f aca="false">H12-I12</f>
        <v>0</v>
      </c>
      <c r="K12" s="0" t="str">
        <f aca="false">IF(SUMPRODUCT(--(D12:G12='1. Inputs'!$B$4:$B$7))=4,"yes — all at the floor","")</f>
        <v>yes — all at the floor</v>
      </c>
    </row>
    <row r="13" customFormat="false" ht="15" hidden="false" customHeight="false" outlineLevel="0" collapsed="false">
      <c r="A13" s="0" t="s">
        <v>37</v>
      </c>
      <c r="B13" s="12" t="n">
        <v>21.2</v>
      </c>
      <c r="C13" s="12" t="n">
        <v>21.2</v>
      </c>
      <c r="D13" s="13" t="n">
        <f aca="false">MAX('1. Inputs'!$B$4,'1. Inputs'!$C$4*$B13)</f>
        <v>10</v>
      </c>
      <c r="E13" s="13" t="n">
        <f aca="false">MAX('1. Inputs'!$B$5,'1. Inputs'!$C$5*$B13)</f>
        <v>5</v>
      </c>
      <c r="F13" s="13" t="n">
        <f aca="false">MAX('1. Inputs'!$B$6,'1. Inputs'!$C$6*$B13)</f>
        <v>12.5</v>
      </c>
      <c r="G13" s="13" t="n">
        <f aca="false">MAX('1. Inputs'!$B$7,'1. Inputs'!$C$7*$B13)</f>
        <v>7.5</v>
      </c>
      <c r="H13" s="13" t="n">
        <f aca="false">SUM(D13:G13)</f>
        <v>35</v>
      </c>
      <c r="I13" s="13" t="n">
        <f aca="false">MAX('1. Inputs'!$B$4,'1. Inputs'!$C$4*$C13)+MAX('1. Inputs'!$B$5,'1. Inputs'!$C$5*$C13)+MAX('1. Inputs'!$B$6,'1. Inputs'!$C$6*$C13)+MAX('1. Inputs'!$B$7,'1. Inputs'!$C$7*$C13)</f>
        <v>35</v>
      </c>
      <c r="J13" s="13" t="n">
        <f aca="false">H13-I13</f>
        <v>0</v>
      </c>
      <c r="K13" s="0" t="str">
        <f aca="false">IF(SUMPRODUCT(--(D13:G13='1. Inputs'!$B$4:$B$7))=4,"yes — all at the floor","")</f>
        <v>yes — all at the floor</v>
      </c>
    </row>
    <row r="14" customFormat="false" ht="15" hidden="false" customHeight="false" outlineLevel="0" collapsed="false">
      <c r="A14" s="0" t="s">
        <v>38</v>
      </c>
      <c r="B14" s="12" t="n">
        <v>22.8</v>
      </c>
      <c r="C14" s="12" t="n">
        <v>22.8</v>
      </c>
      <c r="D14" s="13" t="n">
        <f aca="false">MAX('1. Inputs'!$B$4,'1. Inputs'!$C$4*$B14)</f>
        <v>10</v>
      </c>
      <c r="E14" s="13" t="n">
        <f aca="false">MAX('1. Inputs'!$B$5,'1. Inputs'!$C$5*$B14)</f>
        <v>5</v>
      </c>
      <c r="F14" s="13" t="n">
        <f aca="false">MAX('1. Inputs'!$B$6,'1. Inputs'!$C$6*$B14)</f>
        <v>12.5</v>
      </c>
      <c r="G14" s="13" t="n">
        <f aca="false">MAX('1. Inputs'!$B$7,'1. Inputs'!$C$7*$B14)</f>
        <v>7.5</v>
      </c>
      <c r="H14" s="13" t="n">
        <f aca="false">SUM(D14:G14)</f>
        <v>35</v>
      </c>
      <c r="I14" s="13" t="n">
        <f aca="false">MAX('1. Inputs'!$B$4,'1. Inputs'!$C$4*$C14)+MAX('1. Inputs'!$B$5,'1. Inputs'!$C$5*$C14)+MAX('1. Inputs'!$B$6,'1. Inputs'!$C$6*$C14)+MAX('1. Inputs'!$B$7,'1. Inputs'!$C$7*$C14)</f>
        <v>35</v>
      </c>
      <c r="J14" s="13" t="n">
        <f aca="false">H14-I14</f>
        <v>0</v>
      </c>
      <c r="K14" s="0" t="str">
        <f aca="false">IF(SUMPRODUCT(--(D14:G14='1. Inputs'!$B$4:$B$7))=4,"yes — all at the floor","")</f>
        <v>yes — all at the floor</v>
      </c>
    </row>
    <row r="15" customFormat="false" ht="15" hidden="false" customHeight="false" outlineLevel="0" collapsed="false">
      <c r="A15" s="0" t="s">
        <v>39</v>
      </c>
      <c r="B15" s="12" t="n">
        <v>24.3</v>
      </c>
      <c r="C15" s="12" t="n">
        <v>24.3</v>
      </c>
      <c r="D15" s="13" t="n">
        <f aca="false">MAX('1. Inputs'!$B$4,'1. Inputs'!$C$4*$B15)</f>
        <v>10</v>
      </c>
      <c r="E15" s="13" t="n">
        <f aca="false">MAX('1. Inputs'!$B$5,'1. Inputs'!$C$5*$B15)</f>
        <v>5</v>
      </c>
      <c r="F15" s="13" t="n">
        <f aca="false">MAX('1. Inputs'!$B$6,'1. Inputs'!$C$6*$B15)</f>
        <v>12.5</v>
      </c>
      <c r="G15" s="13" t="n">
        <f aca="false">MAX('1. Inputs'!$B$7,'1. Inputs'!$C$7*$B15)</f>
        <v>7.5</v>
      </c>
      <c r="H15" s="13" t="n">
        <f aca="false">SUM(D15:G15)</f>
        <v>35</v>
      </c>
      <c r="I15" s="13" t="n">
        <f aca="false">MAX('1. Inputs'!$B$4,'1. Inputs'!$C$4*$C15)+MAX('1. Inputs'!$B$5,'1. Inputs'!$C$5*$C15)+MAX('1. Inputs'!$B$6,'1. Inputs'!$C$6*$C15)+MAX('1. Inputs'!$B$7,'1. Inputs'!$C$7*$C15)</f>
        <v>35</v>
      </c>
      <c r="J15" s="13" t="n">
        <f aca="false">H15-I15</f>
        <v>0</v>
      </c>
      <c r="K15" s="0" t="str">
        <f aca="false">IF(SUMPRODUCT(--(D15:G15='1. Inputs'!$B$4:$B$7))=4,"yes — all at the floor","")</f>
        <v>yes — all at the floor</v>
      </c>
    </row>
    <row r="16" customFormat="false" ht="15" hidden="false" customHeight="false" outlineLevel="0" collapsed="false">
      <c r="A16" s="0" t="s">
        <v>40</v>
      </c>
      <c r="B16" s="12" t="n">
        <v>25.7</v>
      </c>
      <c r="C16" s="12" t="n">
        <v>25.7</v>
      </c>
      <c r="D16" s="13" t="n">
        <f aca="false">MAX('1. Inputs'!$B$4,'1. Inputs'!$C$4*$B16)</f>
        <v>10.28</v>
      </c>
      <c r="E16" s="13" t="n">
        <f aca="false">MAX('1. Inputs'!$B$5,'1. Inputs'!$C$5*$B16)</f>
        <v>5.14</v>
      </c>
      <c r="F16" s="13" t="n">
        <f aca="false">MAX('1. Inputs'!$B$6,'1. Inputs'!$C$6*$B16)</f>
        <v>12.85</v>
      </c>
      <c r="G16" s="13" t="n">
        <f aca="false">MAX('1. Inputs'!$B$7,'1. Inputs'!$C$7*$B16)</f>
        <v>7.71</v>
      </c>
      <c r="H16" s="13" t="n">
        <f aca="false">SUM(D16:G16)</f>
        <v>35.98</v>
      </c>
      <c r="I16" s="13" t="n">
        <f aca="false">MAX('1. Inputs'!$B$4,'1. Inputs'!$C$4*$C16)+MAX('1. Inputs'!$B$5,'1. Inputs'!$C$5*$C16)+MAX('1. Inputs'!$B$6,'1. Inputs'!$C$6*$C16)+MAX('1. Inputs'!$B$7,'1. Inputs'!$C$7*$C16)</f>
        <v>35.98</v>
      </c>
      <c r="J16" s="13" t="n">
        <f aca="false">H16-I16</f>
        <v>0</v>
      </c>
      <c r="K16" s="0" t="str">
        <f aca="false">IF(SUMPRODUCT(--(D16:G16='1. Inputs'!$B$4:$B$7))=4,"yes — all at the floor","")</f>
        <v/>
      </c>
    </row>
    <row r="17" customFormat="false" ht="15" hidden="false" customHeight="false" outlineLevel="0" collapsed="false">
      <c r="A17" s="0" t="s">
        <v>41</v>
      </c>
      <c r="B17" s="12" t="n">
        <v>27</v>
      </c>
      <c r="C17" s="12" t="n">
        <v>27</v>
      </c>
      <c r="D17" s="13" t="n">
        <f aca="false">MAX('1. Inputs'!$B$4,'1. Inputs'!$C$4*$B17)</f>
        <v>10.8</v>
      </c>
      <c r="E17" s="13" t="n">
        <f aca="false">MAX('1. Inputs'!$B$5,'1. Inputs'!$C$5*$B17)</f>
        <v>5.4</v>
      </c>
      <c r="F17" s="13" t="n">
        <f aca="false">MAX('1. Inputs'!$B$6,'1. Inputs'!$C$6*$B17)</f>
        <v>13.5</v>
      </c>
      <c r="G17" s="13" t="n">
        <f aca="false">MAX('1. Inputs'!$B$7,'1. Inputs'!$C$7*$B17)</f>
        <v>8.1</v>
      </c>
      <c r="H17" s="13" t="n">
        <f aca="false">SUM(D17:G17)</f>
        <v>37.8</v>
      </c>
      <c r="I17" s="13" t="n">
        <f aca="false">MAX('1. Inputs'!$B$4,'1. Inputs'!$C$4*$C17)+MAX('1. Inputs'!$B$5,'1. Inputs'!$C$5*$C17)+MAX('1. Inputs'!$B$6,'1. Inputs'!$C$6*$C17)+MAX('1. Inputs'!$B$7,'1. Inputs'!$C$7*$C17)</f>
        <v>37.8</v>
      </c>
      <c r="J17" s="13" t="n">
        <f aca="false">H17-I17</f>
        <v>0</v>
      </c>
      <c r="K17" s="0" t="str">
        <f aca="false">IF(SUMPRODUCT(--(D17:G17='1. Inputs'!$B$4:$B$7))=4,"yes — all at the floor","")</f>
        <v/>
      </c>
    </row>
    <row r="18" customFormat="false" ht="15" hidden="false" customHeight="false" outlineLevel="0" collapsed="false">
      <c r="A18" s="0" t="s">
        <v>42</v>
      </c>
      <c r="B18" s="12" t="n">
        <v>28.2</v>
      </c>
      <c r="C18" s="12" t="n">
        <v>28.2</v>
      </c>
      <c r="D18" s="13" t="n">
        <f aca="false">MAX('1. Inputs'!$B$4,'1. Inputs'!$C$4*$B18)</f>
        <v>11.28</v>
      </c>
      <c r="E18" s="13" t="n">
        <f aca="false">MAX('1. Inputs'!$B$5,'1. Inputs'!$C$5*$B18)</f>
        <v>5.64</v>
      </c>
      <c r="F18" s="13" t="n">
        <f aca="false">MAX('1. Inputs'!$B$6,'1. Inputs'!$C$6*$B18)</f>
        <v>14.1</v>
      </c>
      <c r="G18" s="13" t="n">
        <f aca="false">MAX('1. Inputs'!$B$7,'1. Inputs'!$C$7*$B18)</f>
        <v>8.46</v>
      </c>
      <c r="H18" s="13" t="n">
        <f aca="false">SUM(D18:G18)</f>
        <v>39.48</v>
      </c>
      <c r="I18" s="13" t="n">
        <f aca="false">MAX('1. Inputs'!$B$4,'1. Inputs'!$C$4*$C18)+MAX('1. Inputs'!$B$5,'1. Inputs'!$C$5*$C18)+MAX('1. Inputs'!$B$6,'1. Inputs'!$C$6*$C18)+MAX('1. Inputs'!$B$7,'1. Inputs'!$C$7*$C18)</f>
        <v>39.48</v>
      </c>
      <c r="J18" s="13" t="n">
        <f aca="false">H18-I18</f>
        <v>0</v>
      </c>
      <c r="K18" s="0" t="str">
        <f aca="false">IF(SUMPRODUCT(--(D18:G18='1. Inputs'!$B$4:$B$7))=4,"yes — all at the floor","")</f>
        <v/>
      </c>
    </row>
    <row r="19" customFormat="false" ht="15" hidden="false" customHeight="false" outlineLevel="0" collapsed="false">
      <c r="A19" s="0" t="s">
        <v>43</v>
      </c>
      <c r="B19" s="12" t="n">
        <v>29.3</v>
      </c>
      <c r="C19" s="12" t="n">
        <v>29.3</v>
      </c>
      <c r="D19" s="13" t="n">
        <f aca="false">MAX('1. Inputs'!$B$4,'1. Inputs'!$C$4*$B19)</f>
        <v>11.72</v>
      </c>
      <c r="E19" s="13" t="n">
        <f aca="false">MAX('1. Inputs'!$B$5,'1. Inputs'!$C$5*$B19)</f>
        <v>5.86</v>
      </c>
      <c r="F19" s="13" t="n">
        <f aca="false">MAX('1. Inputs'!$B$6,'1. Inputs'!$C$6*$B19)</f>
        <v>14.65</v>
      </c>
      <c r="G19" s="13" t="n">
        <f aca="false">MAX('1. Inputs'!$B$7,'1. Inputs'!$C$7*$B19)</f>
        <v>8.79</v>
      </c>
      <c r="H19" s="13" t="n">
        <f aca="false">SUM(D19:G19)</f>
        <v>41.02</v>
      </c>
      <c r="I19" s="13" t="n">
        <f aca="false">MAX('1. Inputs'!$B$4,'1. Inputs'!$C$4*$C19)+MAX('1. Inputs'!$B$5,'1. Inputs'!$C$5*$C19)+MAX('1. Inputs'!$B$6,'1. Inputs'!$C$6*$C19)+MAX('1. Inputs'!$B$7,'1. Inputs'!$C$7*$C19)</f>
        <v>41.02</v>
      </c>
      <c r="J19" s="13" t="n">
        <f aca="false">H19-I19</f>
        <v>0</v>
      </c>
      <c r="K19" s="0" t="str">
        <f aca="false">IF(SUMPRODUCT(--(D19:G19='1. Inputs'!$B$4:$B$7))=4,"yes — all at the floor","")</f>
        <v/>
      </c>
    </row>
    <row r="20" customFormat="false" ht="15" hidden="false" customHeight="false" outlineLevel="0" collapsed="false">
      <c r="A20" s="0" t="s">
        <v>44</v>
      </c>
      <c r="B20" s="12" t="n">
        <v>30.2</v>
      </c>
      <c r="C20" s="12" t="n">
        <v>30.2</v>
      </c>
      <c r="D20" s="13" t="n">
        <f aca="false">MAX('1. Inputs'!$B$4,'1. Inputs'!$C$4*$B20)</f>
        <v>12.08</v>
      </c>
      <c r="E20" s="13" t="n">
        <f aca="false">MAX('1. Inputs'!$B$5,'1. Inputs'!$C$5*$B20)</f>
        <v>6.04</v>
      </c>
      <c r="F20" s="13" t="n">
        <f aca="false">MAX('1. Inputs'!$B$6,'1. Inputs'!$C$6*$B20)</f>
        <v>15.1</v>
      </c>
      <c r="G20" s="13" t="n">
        <f aca="false">MAX('1. Inputs'!$B$7,'1. Inputs'!$C$7*$B20)</f>
        <v>9.06</v>
      </c>
      <c r="H20" s="13" t="n">
        <f aca="false">SUM(D20:G20)</f>
        <v>42.28</v>
      </c>
      <c r="I20" s="13" t="n">
        <f aca="false">MAX('1. Inputs'!$B$4,'1. Inputs'!$C$4*$C20)+MAX('1. Inputs'!$B$5,'1. Inputs'!$C$5*$C20)+MAX('1. Inputs'!$B$6,'1. Inputs'!$C$6*$C20)+MAX('1. Inputs'!$B$7,'1. Inputs'!$C$7*$C20)</f>
        <v>42.28</v>
      </c>
      <c r="J20" s="13" t="n">
        <f aca="false">H20-I20</f>
        <v>0</v>
      </c>
      <c r="K20" s="0" t="str">
        <f aca="false">IF(SUMPRODUCT(--(D20:G20='1. Inputs'!$B$4:$B$7))=4,"yes — all at the floor","")</f>
        <v/>
      </c>
    </row>
    <row r="21" customFormat="false" ht="15" hidden="false" customHeight="false" outlineLevel="0" collapsed="false">
      <c r="A21" s="0" t="s">
        <v>45</v>
      </c>
      <c r="B21" s="12" t="n">
        <v>31</v>
      </c>
      <c r="C21" s="12" t="n">
        <v>31</v>
      </c>
      <c r="D21" s="13" t="n">
        <f aca="false">MAX('1. Inputs'!$B$4,'1. Inputs'!$C$4*$B21)</f>
        <v>12.4</v>
      </c>
      <c r="E21" s="13" t="n">
        <f aca="false">MAX('1. Inputs'!$B$5,'1. Inputs'!$C$5*$B21)</f>
        <v>6.2</v>
      </c>
      <c r="F21" s="13" t="n">
        <f aca="false">MAX('1. Inputs'!$B$6,'1. Inputs'!$C$6*$B21)</f>
        <v>15.5</v>
      </c>
      <c r="G21" s="13" t="n">
        <f aca="false">MAX('1. Inputs'!$B$7,'1. Inputs'!$C$7*$B21)</f>
        <v>9.3</v>
      </c>
      <c r="H21" s="13" t="n">
        <f aca="false">SUM(D21:G21)</f>
        <v>43.4</v>
      </c>
      <c r="I21" s="13" t="n">
        <f aca="false">MAX('1. Inputs'!$B$4,'1. Inputs'!$C$4*$C21)+MAX('1. Inputs'!$B$5,'1. Inputs'!$C$5*$C21)+MAX('1. Inputs'!$B$6,'1. Inputs'!$C$6*$C21)+MAX('1. Inputs'!$B$7,'1. Inputs'!$C$7*$C21)</f>
        <v>43.4</v>
      </c>
      <c r="J21" s="13" t="n">
        <f aca="false">H21-I21</f>
        <v>0</v>
      </c>
      <c r="K21" s="0" t="str">
        <f aca="false">IF(SUMPRODUCT(--(D21:G21='1. Inputs'!$B$4:$B$7))=4,"yes — all at the floor","")</f>
        <v/>
      </c>
    </row>
    <row r="22" customFormat="false" ht="15" hidden="false" customHeight="false" outlineLevel="0" collapsed="false">
      <c r="A22" s="0" t="s">
        <v>46</v>
      </c>
      <c r="B22" s="12" t="n">
        <v>31.8</v>
      </c>
      <c r="C22" s="12" t="n">
        <v>31.8</v>
      </c>
      <c r="D22" s="13" t="n">
        <f aca="false">MAX('1. Inputs'!$B$4,'1. Inputs'!$C$4*$B22)</f>
        <v>12.72</v>
      </c>
      <c r="E22" s="13" t="n">
        <f aca="false">MAX('1. Inputs'!$B$5,'1. Inputs'!$C$5*$B22)</f>
        <v>6.36</v>
      </c>
      <c r="F22" s="13" t="n">
        <f aca="false">MAX('1. Inputs'!$B$6,'1. Inputs'!$C$6*$B22)</f>
        <v>15.9</v>
      </c>
      <c r="G22" s="13" t="n">
        <f aca="false">MAX('1. Inputs'!$B$7,'1. Inputs'!$C$7*$B22)</f>
        <v>9.54</v>
      </c>
      <c r="H22" s="13" t="n">
        <f aca="false">SUM(D22:G22)</f>
        <v>44.52</v>
      </c>
      <c r="I22" s="13" t="n">
        <f aca="false">MAX('1. Inputs'!$B$4,'1. Inputs'!$C$4*$C22)+MAX('1. Inputs'!$B$5,'1. Inputs'!$C$5*$C22)+MAX('1. Inputs'!$B$6,'1. Inputs'!$C$6*$C22)+MAX('1. Inputs'!$B$7,'1. Inputs'!$C$7*$C22)</f>
        <v>44.52</v>
      </c>
      <c r="J22" s="13" t="n">
        <f aca="false">H22-I22</f>
        <v>0</v>
      </c>
      <c r="K22" s="0" t="str">
        <f aca="false">IF(SUMPRODUCT(--(D22:G22='1. Inputs'!$B$4:$B$7))=4,"yes — all at the floor","")</f>
        <v/>
      </c>
    </row>
    <row r="23" customFormat="false" ht="15" hidden="false" customHeight="false" outlineLevel="0" collapsed="false">
      <c r="A23" s="0" t="s">
        <v>47</v>
      </c>
      <c r="B23" s="12" t="n">
        <v>32.5</v>
      </c>
      <c r="C23" s="12" t="n">
        <v>32.5</v>
      </c>
      <c r="D23" s="13" t="n">
        <f aca="false">MAX('1. Inputs'!$B$4,'1. Inputs'!$C$4*$B23)</f>
        <v>13</v>
      </c>
      <c r="E23" s="13" t="n">
        <f aca="false">MAX('1. Inputs'!$B$5,'1. Inputs'!$C$5*$B23)</f>
        <v>6.5</v>
      </c>
      <c r="F23" s="13" t="n">
        <f aca="false">MAX('1. Inputs'!$B$6,'1. Inputs'!$C$6*$B23)</f>
        <v>16.25</v>
      </c>
      <c r="G23" s="13" t="n">
        <f aca="false">MAX('1. Inputs'!$B$7,'1. Inputs'!$C$7*$B23)</f>
        <v>9.75</v>
      </c>
      <c r="H23" s="13" t="n">
        <f aca="false">SUM(D23:G23)</f>
        <v>45.5</v>
      </c>
      <c r="I23" s="13" t="n">
        <f aca="false">MAX('1. Inputs'!$B$4,'1. Inputs'!$C$4*$C23)+MAX('1. Inputs'!$B$5,'1. Inputs'!$C$5*$C23)+MAX('1. Inputs'!$B$6,'1. Inputs'!$C$6*$C23)+MAX('1. Inputs'!$B$7,'1. Inputs'!$C$7*$C23)</f>
        <v>45.5</v>
      </c>
      <c r="J23" s="13" t="n">
        <f aca="false">H23-I23</f>
        <v>0</v>
      </c>
      <c r="K23" s="0" t="str">
        <f aca="false">IF(SUMPRODUCT(--(D23:G23='1. Inputs'!$B$4:$B$7))=4,"yes — all at the floor","")</f>
        <v/>
      </c>
    </row>
    <row r="24" customFormat="false" ht="15" hidden="false" customHeight="false" outlineLevel="0" collapsed="false">
      <c r="A24" s="0" t="s">
        <v>48</v>
      </c>
      <c r="B24" s="12" t="n">
        <v>33.1</v>
      </c>
      <c r="C24" s="12" t="n">
        <v>33.1</v>
      </c>
      <c r="D24" s="13" t="n">
        <f aca="false">MAX('1. Inputs'!$B$4,'1. Inputs'!$C$4*$B24)</f>
        <v>13.24</v>
      </c>
      <c r="E24" s="13" t="n">
        <f aca="false">MAX('1. Inputs'!$B$5,'1. Inputs'!$C$5*$B24)</f>
        <v>6.62</v>
      </c>
      <c r="F24" s="13" t="n">
        <f aca="false">MAX('1. Inputs'!$B$6,'1. Inputs'!$C$6*$B24)</f>
        <v>16.55</v>
      </c>
      <c r="G24" s="13" t="n">
        <f aca="false">MAX('1. Inputs'!$B$7,'1. Inputs'!$C$7*$B24)</f>
        <v>9.93</v>
      </c>
      <c r="H24" s="13" t="n">
        <f aca="false">SUM(D24:G24)</f>
        <v>46.34</v>
      </c>
      <c r="I24" s="13" t="n">
        <f aca="false">MAX('1. Inputs'!$B$4,'1. Inputs'!$C$4*$C24)+MAX('1. Inputs'!$B$5,'1. Inputs'!$C$5*$C24)+MAX('1. Inputs'!$B$6,'1. Inputs'!$C$6*$C24)+MAX('1. Inputs'!$B$7,'1. Inputs'!$C$7*$C24)</f>
        <v>46.34</v>
      </c>
      <c r="J24" s="13" t="n">
        <f aca="false">H24-I24</f>
        <v>0</v>
      </c>
      <c r="K24" s="0" t="str">
        <f aca="false">IF(SUMPRODUCT(--(D24:G24='1. Inputs'!$B$4:$B$7))=4,"yes — all at the floor","")</f>
        <v/>
      </c>
    </row>
    <row r="25" customFormat="false" ht="15" hidden="false" customHeight="false" outlineLevel="0" collapsed="false">
      <c r="A25" s="0" t="s">
        <v>49</v>
      </c>
      <c r="B25" s="12" t="n">
        <v>33.7</v>
      </c>
      <c r="C25" s="12" t="n">
        <v>33.7</v>
      </c>
      <c r="D25" s="13" t="n">
        <f aca="false">MAX('1. Inputs'!$B$4,'1. Inputs'!$C$4*$B25)</f>
        <v>13.48</v>
      </c>
      <c r="E25" s="13" t="n">
        <f aca="false">MAX('1. Inputs'!$B$5,'1. Inputs'!$C$5*$B25)</f>
        <v>6.74</v>
      </c>
      <c r="F25" s="13" t="n">
        <f aca="false">MAX('1. Inputs'!$B$6,'1. Inputs'!$C$6*$B25)</f>
        <v>16.85</v>
      </c>
      <c r="G25" s="13" t="n">
        <f aca="false">MAX('1. Inputs'!$B$7,'1. Inputs'!$C$7*$B25)</f>
        <v>10.11</v>
      </c>
      <c r="H25" s="13" t="n">
        <f aca="false">SUM(D25:G25)</f>
        <v>47.18</v>
      </c>
      <c r="I25" s="13" t="n">
        <f aca="false">MAX('1. Inputs'!$B$4,'1. Inputs'!$C$4*$C25)+MAX('1. Inputs'!$B$5,'1. Inputs'!$C$5*$C25)+MAX('1. Inputs'!$B$6,'1. Inputs'!$C$6*$C25)+MAX('1. Inputs'!$B$7,'1. Inputs'!$C$7*$C25)</f>
        <v>47.18</v>
      </c>
      <c r="J25" s="13" t="n">
        <f aca="false">H25-I25</f>
        <v>0</v>
      </c>
      <c r="K25" s="0" t="str">
        <f aca="false">IF(SUMPRODUCT(--(D25:G25='1. Inputs'!$B$4:$B$7))=4,"yes — all at the floor","")</f>
        <v/>
      </c>
    </row>
    <row r="26" customFormat="false" ht="15" hidden="false" customHeight="false" outlineLevel="0" collapsed="false">
      <c r="A26" s="0" t="s">
        <v>50</v>
      </c>
      <c r="B26" s="12" t="n">
        <v>34.3</v>
      </c>
      <c r="C26" s="12" t="n">
        <v>34.3</v>
      </c>
      <c r="D26" s="13" t="n">
        <f aca="false">MAX('1. Inputs'!$B$4,'1. Inputs'!$C$4*$B26)</f>
        <v>13.72</v>
      </c>
      <c r="E26" s="13" t="n">
        <f aca="false">MAX('1. Inputs'!$B$5,'1. Inputs'!$C$5*$B26)</f>
        <v>6.86</v>
      </c>
      <c r="F26" s="13" t="n">
        <f aca="false">MAX('1. Inputs'!$B$6,'1. Inputs'!$C$6*$B26)</f>
        <v>17.15</v>
      </c>
      <c r="G26" s="13" t="n">
        <f aca="false">MAX('1. Inputs'!$B$7,'1. Inputs'!$C$7*$B26)</f>
        <v>10.29</v>
      </c>
      <c r="H26" s="13" t="n">
        <f aca="false">SUM(D26:G26)</f>
        <v>48.02</v>
      </c>
      <c r="I26" s="13" t="n">
        <f aca="false">MAX('1. Inputs'!$B$4,'1. Inputs'!$C$4*$C26)+MAX('1. Inputs'!$B$5,'1. Inputs'!$C$5*$C26)+MAX('1. Inputs'!$B$6,'1. Inputs'!$C$6*$C26)+MAX('1. Inputs'!$B$7,'1. Inputs'!$C$7*$C26)</f>
        <v>48.02</v>
      </c>
      <c r="J26" s="13" t="n">
        <f aca="false">H26-I26</f>
        <v>0</v>
      </c>
      <c r="K26" s="0" t="str">
        <f aca="false">IF(SUMPRODUCT(--(D26:G26='1. Inputs'!$B$4:$B$7))=4,"yes — all at the floor","")</f>
        <v/>
      </c>
    </row>
    <row r="27" customFormat="false" ht="15" hidden="false" customHeight="false" outlineLevel="0" collapsed="false">
      <c r="A27" s="0" t="s">
        <v>51</v>
      </c>
      <c r="B27" s="12" t="n">
        <v>34.8</v>
      </c>
      <c r="C27" s="12" t="n">
        <v>34.8</v>
      </c>
      <c r="D27" s="13" t="n">
        <f aca="false">MAX('1. Inputs'!$B$4,'1. Inputs'!$C$4*$B27)</f>
        <v>13.92</v>
      </c>
      <c r="E27" s="13" t="n">
        <f aca="false">MAX('1. Inputs'!$B$5,'1. Inputs'!$C$5*$B27)</f>
        <v>6.96</v>
      </c>
      <c r="F27" s="13" t="n">
        <f aca="false">MAX('1. Inputs'!$B$6,'1. Inputs'!$C$6*$B27)</f>
        <v>17.4</v>
      </c>
      <c r="G27" s="13" t="n">
        <f aca="false">MAX('1. Inputs'!$B$7,'1. Inputs'!$C$7*$B27)</f>
        <v>10.44</v>
      </c>
      <c r="H27" s="13" t="n">
        <f aca="false">SUM(D27:G27)</f>
        <v>48.72</v>
      </c>
      <c r="I27" s="13" t="n">
        <f aca="false">MAX('1. Inputs'!$B$4,'1. Inputs'!$C$4*$C27)+MAX('1. Inputs'!$B$5,'1. Inputs'!$C$5*$C27)+MAX('1. Inputs'!$B$6,'1. Inputs'!$C$6*$C27)+MAX('1. Inputs'!$B$7,'1. Inputs'!$C$7*$C27)</f>
        <v>48.72</v>
      </c>
      <c r="J27" s="13" t="n">
        <f aca="false">H27-I27</f>
        <v>0</v>
      </c>
      <c r="K27" s="0" t="str">
        <f aca="false">IF(SUMPRODUCT(--(D27:G27='1. Inputs'!$B$4:$B$7))=4,"yes — all at the floor","")</f>
        <v/>
      </c>
    </row>
    <row r="28" customFormat="false" ht="15" hidden="false" customHeight="false" outlineLevel="0" collapsed="false">
      <c r="A28" s="0" t="s">
        <v>52</v>
      </c>
      <c r="B28" s="12" t="n">
        <v>35.3</v>
      </c>
      <c r="C28" s="12" t="n">
        <v>35.3</v>
      </c>
      <c r="D28" s="13" t="n">
        <f aca="false">MAX('1. Inputs'!$B$4,'1. Inputs'!$C$4*$B28)</f>
        <v>14.12</v>
      </c>
      <c r="E28" s="13" t="n">
        <f aca="false">MAX('1. Inputs'!$B$5,'1. Inputs'!$C$5*$B28)</f>
        <v>7.06</v>
      </c>
      <c r="F28" s="13" t="n">
        <f aca="false">MAX('1. Inputs'!$B$6,'1. Inputs'!$C$6*$B28)</f>
        <v>17.65</v>
      </c>
      <c r="G28" s="13" t="n">
        <f aca="false">MAX('1. Inputs'!$B$7,'1. Inputs'!$C$7*$B28)</f>
        <v>10.59</v>
      </c>
      <c r="H28" s="13" t="n">
        <f aca="false">SUM(D28:G28)</f>
        <v>49.42</v>
      </c>
      <c r="I28" s="13" t="n">
        <f aca="false">MAX('1. Inputs'!$B$4,'1. Inputs'!$C$4*$C28)+MAX('1. Inputs'!$B$5,'1. Inputs'!$C$5*$C28)+MAX('1. Inputs'!$B$6,'1. Inputs'!$C$6*$C28)+MAX('1. Inputs'!$B$7,'1. Inputs'!$C$7*$C28)</f>
        <v>49.42</v>
      </c>
      <c r="J28" s="13" t="n">
        <f aca="false">H28-I28</f>
        <v>0</v>
      </c>
      <c r="K28" s="0" t="str">
        <f aca="false">IF(SUMPRODUCT(--(D28:G28='1. Inputs'!$B$4:$B$7))=4,"yes — all at the floor","")</f>
        <v/>
      </c>
    </row>
    <row r="29" customFormat="false" ht="15" hidden="false" customHeight="false" outlineLevel="0" collapsed="false">
      <c r="A29" s="0" t="s">
        <v>53</v>
      </c>
      <c r="B29" s="12" t="n">
        <v>35.8</v>
      </c>
      <c r="C29" s="12" t="n">
        <v>35.8</v>
      </c>
      <c r="D29" s="13" t="n">
        <f aca="false">MAX('1. Inputs'!$B$4,'1. Inputs'!$C$4*$B29)</f>
        <v>14.32</v>
      </c>
      <c r="E29" s="13" t="n">
        <f aca="false">MAX('1. Inputs'!$B$5,'1. Inputs'!$C$5*$B29)</f>
        <v>7.16</v>
      </c>
      <c r="F29" s="13" t="n">
        <f aca="false">MAX('1. Inputs'!$B$6,'1. Inputs'!$C$6*$B29)</f>
        <v>17.9</v>
      </c>
      <c r="G29" s="13" t="n">
        <f aca="false">MAX('1. Inputs'!$B$7,'1. Inputs'!$C$7*$B29)</f>
        <v>10.74</v>
      </c>
      <c r="H29" s="13" t="n">
        <f aca="false">SUM(D29:G29)</f>
        <v>50.12</v>
      </c>
      <c r="I29" s="13" t="n">
        <f aca="false">MAX('1. Inputs'!$B$4,'1. Inputs'!$C$4*$C29)+MAX('1. Inputs'!$B$5,'1. Inputs'!$C$5*$C29)+MAX('1. Inputs'!$B$6,'1. Inputs'!$C$6*$C29)+MAX('1. Inputs'!$B$7,'1. Inputs'!$C$7*$C29)</f>
        <v>50.12</v>
      </c>
      <c r="J29" s="13" t="n">
        <f aca="false">H29-I29</f>
        <v>0</v>
      </c>
      <c r="K29" s="0" t="str">
        <f aca="false">IF(SUMPRODUCT(--(D29:G29='1. Inputs'!$B$4:$B$7))=4,"yes — all at the floor","")</f>
        <v/>
      </c>
    </row>
    <row r="30" customFormat="false" ht="15" hidden="false" customHeight="false" outlineLevel="0" collapsed="false">
      <c r="A30" s="0" t="s">
        <v>54</v>
      </c>
      <c r="B30" s="12" t="n">
        <v>36.2</v>
      </c>
      <c r="C30" s="12" t="n">
        <v>36.2</v>
      </c>
      <c r="D30" s="13" t="n">
        <f aca="false">MAX('1. Inputs'!$B$4,'1. Inputs'!$C$4*$B30)</f>
        <v>14.48</v>
      </c>
      <c r="E30" s="13" t="n">
        <f aca="false">MAX('1. Inputs'!$B$5,'1. Inputs'!$C$5*$B30)</f>
        <v>7.24</v>
      </c>
      <c r="F30" s="13" t="n">
        <f aca="false">MAX('1. Inputs'!$B$6,'1. Inputs'!$C$6*$B30)</f>
        <v>18.1</v>
      </c>
      <c r="G30" s="13" t="n">
        <f aca="false">MAX('1. Inputs'!$B$7,'1. Inputs'!$C$7*$B30)</f>
        <v>10.86</v>
      </c>
      <c r="H30" s="13" t="n">
        <f aca="false">SUM(D30:G30)</f>
        <v>50.68</v>
      </c>
      <c r="I30" s="13" t="n">
        <f aca="false">MAX('1. Inputs'!$B$4,'1. Inputs'!$C$4*$C30)+MAX('1. Inputs'!$B$5,'1. Inputs'!$C$5*$C30)+MAX('1. Inputs'!$B$6,'1. Inputs'!$C$6*$C30)+MAX('1. Inputs'!$B$7,'1. Inputs'!$C$7*$C30)</f>
        <v>50.68</v>
      </c>
      <c r="J30" s="13" t="n">
        <f aca="false">H30-I30</f>
        <v>0</v>
      </c>
      <c r="K30" s="0" t="str">
        <f aca="false">IF(SUMPRODUCT(--(D30:G30='1. Inputs'!$B$4:$B$7))=4,"yes — all at the floor","")</f>
        <v/>
      </c>
    </row>
    <row r="31" customFormat="false" ht="15" hidden="false" customHeight="false" outlineLevel="0" collapsed="false">
      <c r="A31" s="0" t="s">
        <v>55</v>
      </c>
      <c r="B31" s="12" t="n">
        <v>36.6</v>
      </c>
      <c r="C31" s="12" t="n">
        <v>36.6</v>
      </c>
      <c r="D31" s="13" t="n">
        <f aca="false">MAX('1. Inputs'!$B$4,'1. Inputs'!$C$4*$B31)</f>
        <v>14.64</v>
      </c>
      <c r="E31" s="13" t="n">
        <f aca="false">MAX('1. Inputs'!$B$5,'1. Inputs'!$C$5*$B31)</f>
        <v>7.32</v>
      </c>
      <c r="F31" s="13" t="n">
        <f aca="false">MAX('1. Inputs'!$B$6,'1. Inputs'!$C$6*$B31)</f>
        <v>18.3</v>
      </c>
      <c r="G31" s="13" t="n">
        <f aca="false">MAX('1. Inputs'!$B$7,'1. Inputs'!$C$7*$B31)</f>
        <v>10.98</v>
      </c>
      <c r="H31" s="13" t="n">
        <f aca="false">SUM(D31:G31)</f>
        <v>51.24</v>
      </c>
      <c r="I31" s="13" t="n">
        <f aca="false">MAX('1. Inputs'!$B$4,'1. Inputs'!$C$4*$C31)+MAX('1. Inputs'!$B$5,'1. Inputs'!$C$5*$C31)+MAX('1. Inputs'!$B$6,'1. Inputs'!$C$6*$C31)+MAX('1. Inputs'!$B$7,'1. Inputs'!$C$7*$C31)</f>
        <v>51.24</v>
      </c>
      <c r="J31" s="13" t="n">
        <f aca="false">H31-I31</f>
        <v>0</v>
      </c>
      <c r="K31" s="0" t="str">
        <f aca="false">IF(SUMPRODUCT(--(D31:G31='1. Inputs'!$B$4:$B$7))=4,"yes — all at the floor","")</f>
        <v/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52"/>
    <col collapsed="false" customWidth="true" hidden="false" outlineLevel="0" max="2" min="2" style="0" width="16"/>
    <col collapsed="false" customWidth="true" hidden="false" outlineLevel="0" max="3" min="3" style="0" width="54"/>
  </cols>
  <sheetData>
    <row r="1" customFormat="false" ht="16.15" hidden="false" customHeight="false" outlineLevel="0" collapsed="false">
      <c r="A1" s="6" t="s">
        <v>56</v>
      </c>
    </row>
    <row r="3" customFormat="false" ht="15" hidden="false" customHeight="false" outlineLevel="0" collapsed="false">
      <c r="A3" s="0" t="s">
        <v>57</v>
      </c>
      <c r="B3" s="13" t="n">
        <f aca="false">'2. Baskets by quarter'!F9</f>
        <v>13.9</v>
      </c>
      <c r="C3" s="2" t="s">
        <v>58</v>
      </c>
    </row>
    <row r="4" customFormat="false" ht="15" hidden="false" customHeight="false" outlineLevel="0" collapsed="false">
      <c r="A4" s="0" t="s">
        <v>59</v>
      </c>
      <c r="B4" s="14" t="n">
        <v>0.055</v>
      </c>
      <c r="C4" s="2" t="s">
        <v>60</v>
      </c>
    </row>
    <row r="5" customFormat="false" ht="15" hidden="false" customHeight="false" outlineLevel="0" collapsed="false">
      <c r="A5" s="0" t="s">
        <v>61</v>
      </c>
      <c r="B5" s="13" t="n">
        <f aca="false">'1. Inputs'!B13/10000</f>
        <v>0.075</v>
      </c>
      <c r="C5" s="2" t="s">
        <v>62</v>
      </c>
    </row>
    <row r="6" customFormat="false" ht="15" hidden="false" customHeight="false" outlineLevel="0" collapsed="false">
      <c r="A6" s="0" t="s">
        <v>63</v>
      </c>
      <c r="B6" s="13" t="n">
        <f aca="false">('1. Inputs'!B13/10000-B4)*10000</f>
        <v>200</v>
      </c>
    </row>
    <row r="7" customFormat="false" ht="15" hidden="false" customHeight="false" outlineLevel="0" collapsed="false">
      <c r="A7" s="0" t="s">
        <v>64</v>
      </c>
      <c r="B7" s="13" t="n">
        <f aca="false">'1. Inputs'!B10</f>
        <v>50</v>
      </c>
    </row>
    <row r="8" customFormat="false" ht="15" hidden="false" customHeight="false" outlineLevel="0" collapsed="false">
      <c r="A8" s="0" t="s">
        <v>65</v>
      </c>
      <c r="B8" s="13" t="str">
        <f aca="false">IF(B6&gt;B7,"YES","no")</f>
        <v>YES</v>
      </c>
      <c r="C8" s="2" t="s">
        <v>66</v>
      </c>
    </row>
    <row r="9" customFormat="false" ht="15" hidden="false" customHeight="false" outlineLevel="0" collapsed="false">
      <c r="A9" s="0" t="s">
        <v>67</v>
      </c>
      <c r="B9" s="13" t="n">
        <f aca="false">IF(B8="YES",'1. Inputs'!B13/10000-'1. Inputs'!B10/10000,B4)</f>
        <v>0.07</v>
      </c>
    </row>
    <row r="10" customFormat="false" ht="15" hidden="false" customHeight="false" outlineLevel="0" collapsed="false">
      <c r="A10" s="0" t="s">
        <v>68</v>
      </c>
      <c r="B10" s="13" t="n">
        <f aca="false">'1. Inputs'!B12*(0.025+B4)</f>
        <v>11</v>
      </c>
    </row>
    <row r="11" customFormat="false" ht="15" hidden="false" customHeight="false" outlineLevel="0" collapsed="false">
      <c r="A11" s="0" t="s">
        <v>69</v>
      </c>
      <c r="B11" s="13" t="n">
        <f aca="false">'1. Inputs'!B12*(0.025+B9)</f>
        <v>13.0625</v>
      </c>
    </row>
    <row r="12" customFormat="false" ht="15" hidden="false" customHeight="false" outlineLevel="0" collapsed="false">
      <c r="A12" s="0" t="s">
        <v>70</v>
      </c>
      <c r="B12" s="13" t="n">
        <f aca="false">B11-B10</f>
        <v>2.0625</v>
      </c>
      <c r="C12" s="2" t="s">
        <v>71</v>
      </c>
    </row>
    <row r="14" customFormat="false" ht="15" hidden="false" customHeight="false" outlineLevel="0" collapsed="false">
      <c r="A14" s="15" t="s">
        <v>72</v>
      </c>
    </row>
    <row r="15" customFormat="false" ht="15" hidden="false" customHeight="false" outlineLevel="0" collapsed="false">
      <c r="A15" s="16" t="s">
        <v>73</v>
      </c>
      <c r="B15" s="17" t="n">
        <v>5</v>
      </c>
      <c r="C15" s="18" t="s">
        <v>74</v>
      </c>
    </row>
    <row r="16" customFormat="false" ht="15" hidden="false" customHeight="false" outlineLevel="0" collapsed="false">
      <c r="A16" s="16" t="s">
        <v>75</v>
      </c>
      <c r="B16" s="19" t="n">
        <f aca="false">'1. Inputs'!B11/4</f>
        <v>2</v>
      </c>
    </row>
    <row r="17" customFormat="false" ht="15" hidden="false" customHeight="false" outlineLevel="0" collapsed="false">
      <c r="A17" s="16" t="s">
        <v>76</v>
      </c>
      <c r="B17" s="20" t="n">
        <f aca="false">IF(B8="YES",B12*B15,0)</f>
        <v>10.3125</v>
      </c>
      <c r="C17" s="18" t="s">
        <v>77</v>
      </c>
    </row>
    <row r="19" customFormat="false" ht="15" hidden="false" customHeight="false" outlineLevel="0" collapsed="false">
      <c r="A19" s="15" t="s">
        <v>78</v>
      </c>
    </row>
    <row r="20" customFormat="false" ht="15" hidden="false" customHeight="false" outlineLevel="0" collapsed="false">
      <c r="A20" s="16" t="s">
        <v>79</v>
      </c>
      <c r="B20" s="20" t="n">
        <f aca="false">'2. Baskets by quarter'!D19</f>
        <v>11.72</v>
      </c>
    </row>
    <row r="21" customFormat="false" ht="15" hidden="false" customHeight="false" outlineLevel="0" collapsed="false">
      <c r="A21" s="16" t="s">
        <v>80</v>
      </c>
      <c r="B21" s="20" t="n">
        <f aca="false">'2. Baskets by quarter'!G19</f>
        <v>8.79</v>
      </c>
    </row>
    <row r="22" customFormat="false" ht="15" hidden="false" customHeight="false" outlineLevel="0" collapsed="false">
      <c r="A22" s="16" t="s">
        <v>81</v>
      </c>
      <c r="B22" s="20" t="n">
        <f aca="false">B20+B21</f>
        <v>20.51</v>
      </c>
    </row>
    <row r="23" customFormat="false" ht="15" hidden="false" customHeight="false" outlineLevel="0" collapsed="false">
      <c r="A23" s="16" t="s">
        <v>82</v>
      </c>
      <c r="B23" s="21" t="n">
        <f aca="false">B22/'1. Inputs'!B12</f>
        <v>0.149163636363636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62"/>
    <col collapsed="false" customWidth="true" hidden="false" outlineLevel="0" max="6" min="3" style="0" width="13"/>
    <col collapsed="false" customWidth="true" hidden="false" outlineLevel="0" max="7" min="7" style="0" width="2"/>
    <col collapsed="false" customWidth="true" hidden="false" outlineLevel="0" max="8" min="8" style="0" width="60"/>
  </cols>
  <sheetData>
    <row r="1" customFormat="false" ht="16.15" hidden="false" customHeight="false" outlineLevel="0" collapsed="false">
      <c r="A1" s="6" t="s">
        <v>83</v>
      </c>
    </row>
    <row r="2" customFormat="false" ht="15" hidden="false" customHeight="false" outlineLevel="0" collapsed="false">
      <c r="A2" s="2" t="s">
        <v>84</v>
      </c>
    </row>
    <row r="3" customFormat="false" ht="15" hidden="false" customHeight="false" outlineLevel="0" collapsed="false">
      <c r="A3" s="2" t="s">
        <v>85</v>
      </c>
    </row>
    <row r="5" customFormat="false" ht="15" hidden="false" customHeight="false" outlineLevel="0" collapsed="false">
      <c r="A5" s="7" t="s">
        <v>86</v>
      </c>
      <c r="B5" s="7" t="s">
        <v>87</v>
      </c>
      <c r="C5" s="7" t="s">
        <v>88</v>
      </c>
      <c r="D5" s="7" t="s">
        <v>89</v>
      </c>
      <c r="E5" s="7" t="s">
        <v>90</v>
      </c>
      <c r="F5" s="7" t="s">
        <v>91</v>
      </c>
      <c r="H5" s="22" t="s">
        <v>92</v>
      </c>
    </row>
    <row r="6" customFormat="false" ht="15" hidden="false" customHeight="false" outlineLevel="0" collapsed="false">
      <c r="A6" s="0" t="s">
        <v>93</v>
      </c>
      <c r="B6" s="4" t="s">
        <v>94</v>
      </c>
      <c r="C6" s="0" t="n">
        <v>11.68</v>
      </c>
      <c r="D6" s="13" t="n">
        <f aca="false">'2. Baskets by quarter'!D4</f>
        <v>11.68</v>
      </c>
      <c r="E6" s="23" t="n">
        <f aca="false">D6-C6</f>
        <v>0</v>
      </c>
      <c r="F6" s="0" t="str">
        <f aca="false">IF(ABS(E6)&lt;=0.005,"reproduced",IF(ABS(E6)&lt;=0.005*3,"rounding","to check"))</f>
        <v>reproduced</v>
      </c>
      <c r="H6" s="4" t="s">
        <v>95</v>
      </c>
    </row>
    <row r="7" customFormat="false" ht="15" hidden="false" customHeight="false" outlineLevel="0" collapsed="false">
      <c r="A7" s="0" t="s">
        <v>93</v>
      </c>
      <c r="B7" s="4" t="s">
        <v>96</v>
      </c>
      <c r="C7" s="0" t="n">
        <v>10</v>
      </c>
      <c r="D7" s="13" t="n">
        <f aca="false">'2. Baskets by quarter'!D12</f>
        <v>10</v>
      </c>
      <c r="E7" s="23" t="n">
        <f aca="false">D7-C7</f>
        <v>0</v>
      </c>
      <c r="F7" s="0" t="str">
        <f aca="false">IF(ABS(E7)&lt;=0.005,"reproduced",IF(ABS(E7)&lt;=0.005*3,"rounding","to check"))</f>
        <v>reproduced</v>
      </c>
    </row>
    <row r="8" customFormat="false" ht="15" hidden="false" customHeight="false" outlineLevel="0" collapsed="false">
      <c r="A8" s="0" t="s">
        <v>93</v>
      </c>
      <c r="B8" s="4" t="s">
        <v>97</v>
      </c>
      <c r="C8" s="0" t="n">
        <v>14.6</v>
      </c>
      <c r="D8" s="13" t="n">
        <f aca="false">'2. Baskets by quarter'!F4</f>
        <v>14.6</v>
      </c>
      <c r="E8" s="23" t="n">
        <f aca="false">D8-C8</f>
        <v>0</v>
      </c>
      <c r="F8" s="0" t="str">
        <f aca="false">IF(ABS(E8)&lt;=0.005,"reproduced",IF(ABS(E8)&lt;=0.005*3,"rounding","to check"))</f>
        <v>reproduced</v>
      </c>
    </row>
    <row r="9" customFormat="false" ht="15" hidden="false" customHeight="false" outlineLevel="0" collapsed="false">
      <c r="A9" s="0" t="s">
        <v>93</v>
      </c>
      <c r="B9" s="4" t="s">
        <v>98</v>
      </c>
      <c r="C9" s="0" t="n">
        <v>40.88</v>
      </c>
      <c r="D9" s="13" t="n">
        <f aca="false">'2. Baskets by quarter'!H4</f>
        <v>40.88</v>
      </c>
      <c r="E9" s="23" t="n">
        <f aca="false">D9-C9</f>
        <v>0</v>
      </c>
      <c r="F9" s="0" t="str">
        <f aca="false">IF(ABS(E9)&lt;=0.01,"reproduced",IF(ABS(E9)&lt;=0.01*3,"rounding","to check"))</f>
        <v>reproduced</v>
      </c>
    </row>
    <row r="10" customFormat="false" ht="15" hidden="false" customHeight="false" outlineLevel="0" collapsed="false">
      <c r="A10" s="0" t="s">
        <v>93</v>
      </c>
      <c r="B10" s="4" t="s">
        <v>99</v>
      </c>
      <c r="C10" s="0" t="n">
        <v>35</v>
      </c>
      <c r="D10" s="13" t="n">
        <f aca="false">'2. Baskets by quarter'!I4</f>
        <v>35</v>
      </c>
      <c r="E10" s="23" t="n">
        <f aca="false">D10-C10</f>
        <v>0</v>
      </c>
      <c r="F10" s="0" t="str">
        <f aca="false">IF(ABS(E10)&lt;=0.01,"reproduced",IF(ABS(E10)&lt;=0.01*3,"rounding","to check"))</f>
        <v>reproduced</v>
      </c>
    </row>
    <row r="11" customFormat="false" ht="15" hidden="false" customHeight="false" outlineLevel="0" collapsed="false">
      <c r="A11" s="0" t="s">
        <v>93</v>
      </c>
      <c r="B11" s="4" t="s">
        <v>100</v>
      </c>
      <c r="C11" s="0" t="n">
        <v>5.88</v>
      </c>
      <c r="D11" s="13" t="n">
        <f aca="false">'2. Baskets by quarter'!J4</f>
        <v>5.88</v>
      </c>
      <c r="E11" s="23" t="n">
        <f aca="false">D11-C11</f>
        <v>0</v>
      </c>
      <c r="F11" s="0" t="str">
        <f aca="false">IF(ABS(E11)&lt;=0.01,"reproduced",IF(ABS(E11)&lt;=0.01*3,"rounding","to check"))</f>
        <v>reproduced</v>
      </c>
    </row>
    <row r="12" customFormat="false" ht="15" hidden="false" customHeight="false" outlineLevel="0" collapsed="false">
      <c r="A12" s="0" t="s">
        <v>101</v>
      </c>
      <c r="B12" s="4" t="s">
        <v>102</v>
      </c>
      <c r="C12" s="0" t="n">
        <v>2.06</v>
      </c>
      <c r="D12" s="13" t="n">
        <f aca="false">'3. Incremental and MFN'!B12</f>
        <v>2.0625</v>
      </c>
      <c r="E12" s="23" t="n">
        <f aca="false">D12-C12</f>
        <v>0.00249999999999995</v>
      </c>
      <c r="F12" s="0" t="str">
        <f aca="false">IF(ABS(E12)&lt;=0.01,"reproduced",IF(ABS(E12)&lt;=0.01*3,"rounding","to check"))</f>
        <v>reproduced</v>
      </c>
    </row>
    <row r="13" customFormat="false" ht="28.35" hidden="false" customHeight="false" outlineLevel="0" collapsed="false">
      <c r="A13" s="16" t="s">
        <v>103</v>
      </c>
      <c r="B13" s="5" t="s">
        <v>104</v>
      </c>
      <c r="C13" s="16" t="n">
        <v>10.31</v>
      </c>
      <c r="D13" s="20" t="n">
        <f aca="false">'3. Incremental and MFN'!B17</f>
        <v>10.3125</v>
      </c>
      <c r="E13" s="16" t="n">
        <f aca="false">D13-C13</f>
        <v>0.0024999999999995</v>
      </c>
      <c r="F13" s="16" t="str">
        <f aca="false">IF(ABS(E13)&lt;=0.005,"reproduced",IF(ABS(E13)&lt;=0.005*3,"rounding","to check"))</f>
        <v>reproduced</v>
      </c>
    </row>
    <row r="14" customFormat="false" ht="15" hidden="false" customHeight="false" outlineLevel="0" collapsed="false">
      <c r="A14" s="16" t="s">
        <v>105</v>
      </c>
      <c r="B14" s="5" t="s">
        <v>106</v>
      </c>
      <c r="C14" s="16" t="n">
        <v>20.51</v>
      </c>
      <c r="D14" s="20" t="n">
        <f aca="false">'3. Incremental and MFN'!B22</f>
        <v>20.51</v>
      </c>
      <c r="E14" s="16" t="n">
        <f aca="false">D14-C14</f>
        <v>0</v>
      </c>
      <c r="F14" s="16" t="str">
        <f aca="false">IF(ABS(E14)&lt;=0.005,"reproduced",IF(ABS(E14)&lt;=0.005*3,"rounding","to check"))</f>
        <v>reproduced</v>
      </c>
    </row>
    <row r="15" customFormat="false" ht="15" hidden="false" customHeight="false" outlineLevel="0" collapsed="false">
      <c r="A15" s="16" t="s">
        <v>105</v>
      </c>
      <c r="B15" s="5" t="s">
        <v>82</v>
      </c>
      <c r="C15" s="16" t="n">
        <v>0.15</v>
      </c>
      <c r="D15" s="21" t="n">
        <f aca="false">'3. Incremental and MFN'!B23</f>
        <v>0.149163636363636</v>
      </c>
      <c r="E15" s="24" t="n">
        <f aca="false">D15-C15</f>
        <v>-0.000836363636363635</v>
      </c>
      <c r="F15" s="16" t="str">
        <f aca="false">IF(ABS(E15)&lt;=0.005,"reproduced",IF(ABS(E15)&lt;=0.005*3,"rounding","to check"))</f>
        <v>reproduced</v>
      </c>
    </row>
    <row r="16" customFormat="false" ht="15" hidden="false" customHeight="false" outlineLevel="0" collapsed="false">
      <c r="A16" s="16" t="s">
        <v>93</v>
      </c>
      <c r="B16" s="5" t="s">
        <v>107</v>
      </c>
      <c r="C16" s="16" t="n">
        <v>14.64</v>
      </c>
      <c r="D16" s="20" t="n">
        <f aca="false">'2. Baskets by quarter'!D31</f>
        <v>14.64</v>
      </c>
      <c r="E16" s="16" t="n">
        <f aca="false">D16-C16</f>
        <v>0</v>
      </c>
      <c r="F16" s="16" t="str">
        <f aca="false">IF(ABS(E16)&lt;=0.005,"reproduced",IF(ABS(E16)&lt;=0.005*3,"rounding","to check"))</f>
        <v>reproduced</v>
      </c>
    </row>
    <row r="17" customFormat="false" ht="15" hidden="false" customHeight="false" outlineLevel="0" collapsed="false">
      <c r="A17" s="16" t="s">
        <v>93</v>
      </c>
      <c r="B17" s="5" t="s">
        <v>108</v>
      </c>
      <c r="C17" s="16" t="n">
        <v>12.5</v>
      </c>
      <c r="D17" s="20" t="n">
        <f aca="false">'2. Baskets by quarter'!F12</f>
        <v>12.5</v>
      </c>
      <c r="E17" s="16" t="n">
        <f aca="false">D17-C17</f>
        <v>0</v>
      </c>
      <c r="F17" s="16" t="str">
        <f aca="false">IF(ABS(E17)&lt;=0.005,"reproduced",IF(ABS(E17)&lt;=0.005*3,"rounding","to check"))</f>
        <v>reproduced</v>
      </c>
    </row>
    <row r="19" customFormat="false" ht="15" hidden="false" customHeight="false" outlineLevel="0" collapsed="false">
      <c r="A19" s="25" t="s">
        <v>109</v>
      </c>
      <c r="C19" s="25" t="n">
        <f aca="false">COUNTIF(F6:F17,"reproduced")</f>
        <v>12</v>
      </c>
    </row>
    <row r="20" customFormat="false" ht="15" hidden="false" customHeight="false" outlineLevel="0" collapsed="false">
      <c r="A20" s="25" t="s">
        <v>110</v>
      </c>
      <c r="C20" s="25" t="n">
        <f aca="false">COUNTIF(F6:F17,"rounding")</f>
        <v>0</v>
      </c>
    </row>
    <row r="21" customFormat="false" ht="15" hidden="false" customHeight="false" outlineLevel="0" collapsed="false">
      <c r="A21" s="25" t="s">
        <v>111</v>
      </c>
      <c r="C21" s="25" t="n">
        <f aca="false">COUNTIF(F6:F17,"to check")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2026-08-23T21:12:06Z</dcterms:created>
  <dc:creator>openpyxl</dc:creator>
  <dc:description/>
  <dc:language>en-US</dc:language>
  <cp:lastModifiedBy/>
  <dcterms:modified xsi:type="dcterms:W3CDTF">2026-09-23T21:32:22Z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