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Read me" sheetId="1" state="visible" r:id="rId3"/>
    <sheet name="Equity" sheetId="2" state="visible" r:id="rId4"/>
    <sheet name="Controls" sheetId="3" state="visible" r:id="rId5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<sst xmlns="http://schemas.openxmlformats.org/spreadsheetml/2006/main" count="60" uniqueCount="55">
  <si>
    <t xml:space="preserve">CRE_CLO_Equity.xlsx: when the manager is the lender</t>
  </si>
  <si>
    <t xml:space="preserve">Retained-equity return by advance rate, the break-even annual loss rate, and the overcollateralization test with the carrying value of a defaulted loan as an input rather than a footnote.</t>
  </si>
  <si>
    <t xml:space="preserve">Revised 24 September 2026. The advance-rate table of Chapter 21 is now computed, not typed; the closing ratio of the test is derived from the advance rate.</t>
  </si>
  <si>
    <t xml:space="preserve">CRE CLO: the retained equity and the overcollateralization test (Chapter 21)</t>
  </si>
  <si>
    <t xml:space="preserve">The haircut on defaulted loans, not the trigger, is where the protection lives.</t>
  </si>
  <si>
    <t xml:space="preserve">Reference rate</t>
  </si>
  <si>
    <t xml:space="preserve">Asset margin</t>
  </si>
  <si>
    <t xml:space="preserve">Origination fees, annualized</t>
  </si>
  <si>
    <t xml:space="preserve">Advance rate</t>
  </si>
  <si>
    <t xml:space="preserve">Note margin</t>
  </si>
  <si>
    <t xml:space="preserve">Issuance cost, annualized</t>
  </si>
  <si>
    <t xml:space="preserve">Collateral management fee</t>
  </si>
  <si>
    <t xml:space="preserve">Asset yield</t>
  </si>
  <si>
    <t xml:space="preserve">Cost of the notes</t>
  </si>
  <si>
    <t xml:space="preserve">Equity share</t>
  </si>
  <si>
    <t xml:space="preserve">Retained-equity return, before losses</t>
  </si>
  <si>
    <t xml:space="preserve">Annual loss rate on the assets that takes it to zero</t>
  </si>
  <si>
    <t xml:space="preserve">  per quarter</t>
  </si>
  <si>
    <t xml:space="preserve">Leverage, times</t>
  </si>
  <si>
    <t xml:space="preserve">Overcollateralization trigger</t>
  </si>
  <si>
    <t xml:space="preserve">Overcollateralization at closing: collateral over notes</t>
  </si>
  <si>
    <t xml:space="preserve">Equity return</t>
  </si>
  <si>
    <t xml:space="preserve">Break-even annual loss</t>
  </si>
  <si>
    <t xml:space="preserve">Leverage</t>
  </si>
  <si>
    <t xml:space="preserve">Defaulted loans carried at</t>
  </si>
  <si>
    <t xml:space="preserve">Test fails at a default rate of</t>
  </si>
  <si>
    <t xml:space="preserve">Test at that default rate</t>
  </si>
  <si>
    <t xml:space="preserve">Controls</t>
  </si>
  <si>
    <t xml:space="preserve">Each row recomputes a figure the book prints, from the live formulas, and compares it with the printed value. A corrected figure is compared with its corrected value; the note says what the book prints.</t>
  </si>
  <si>
    <t xml:space="preserve">Figure</t>
  </si>
  <si>
    <t xml:space="preserve">This file</t>
  </si>
  <si>
    <t xml:space="preserve">Expected</t>
  </si>
  <si>
    <t xml:space="preserve">Difference</t>
  </si>
  <si>
    <t xml:space="preserve">Status</t>
  </si>
  <si>
    <t xml:space="preserve">Note</t>
  </si>
  <si>
    <t xml:space="preserve">Tolerance</t>
  </si>
  <si>
    <t xml:space="preserve">Retained-equity return</t>
  </si>
  <si>
    <t xml:space="preserve">  per quarter, roughly two thirds of a percent</t>
  </si>
  <si>
    <t xml:space="preserve">Test at closing</t>
  </si>
  <si>
    <t xml:space="preserve">Advance 70 per cent: equity return</t>
  </si>
  <si>
    <t xml:space="preserve">Advance 70 per cent: break-even loss</t>
  </si>
  <si>
    <t xml:space="preserve">Advance 75 per cent: equity return</t>
  </si>
  <si>
    <t xml:space="preserve">Advance 75 per cent: break-even loss</t>
  </si>
  <si>
    <t xml:space="preserve">Advance 80 per cent: equity return</t>
  </si>
  <si>
    <t xml:space="preserve">Advance 80 per cent: break-even loss</t>
  </si>
  <si>
    <t xml:space="preserve">Advance 85 per cent: equity return</t>
  </si>
  <si>
    <t xml:space="preserve">Advance 85 per cent: break-even loss</t>
  </si>
  <si>
    <t xml:space="preserve">Carried at 90 per cent: fails at</t>
  </si>
  <si>
    <t xml:space="preserve">Carried at 70 per cent: fails at</t>
  </si>
  <si>
    <t xml:space="preserve">Carried at 50 per cent: fails at</t>
  </si>
  <si>
    <t xml:space="preserve">Carried at 30 per cent: fails at</t>
  </si>
  <si>
    <t xml:space="preserve">At the failure point the test equals the trigger</t>
  </si>
  <si>
    <t xml:space="preserve">Holds for any inputs</t>
  </si>
  <si>
    <t xml:space="preserve">Failures</t>
  </si>
  <si>
    <t xml:space="preserve">All controls</t>
  </si>
</sst>
</file>

<file path=xl/styles.xml><?xml version="1.0" encoding="utf-8"?>
<styleSheet xmlns="http://schemas.openxmlformats.org/spreadsheetml/2006/main">
  <numFmts count="7">
    <numFmt numFmtId="164" formatCode="General"/>
    <numFmt numFmtId="165" formatCode="0.00%"/>
    <numFmt numFmtId="166" formatCode="0.0%"/>
    <numFmt numFmtId="167" formatCode="0.00"/>
    <numFmt numFmtId="168" formatCode="0.0000"/>
    <numFmt numFmtId="169" formatCode="0%"/>
    <numFmt numFmtId="170" formatCode="0.000000"/>
  </numFmts>
  <fonts count="9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3"/>
      <name val="Arial"/>
      <family val="0"/>
      <charset val="1"/>
    </font>
    <font>
      <sz val="10"/>
      <name val="Arial"/>
      <family val="0"/>
      <charset val="1"/>
    </font>
    <font>
      <sz val="9"/>
      <color rgb="FF666666"/>
      <name val="Arial"/>
      <family val="0"/>
      <charset val="1"/>
    </font>
    <font>
      <sz val="10"/>
      <color rgb="FF0000CC"/>
      <name val="Arial"/>
      <family val="0"/>
      <charset val="1"/>
    </font>
    <font>
      <b val="true"/>
      <sz val="10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EEEEEE"/>
      </patternFill>
    </fill>
    <fill>
      <patternFill patternType="solid">
        <fgColor rgb="FFEEEEEE"/>
        <bgColor rgb="FFFFF2CC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7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7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3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9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7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0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0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EEEEEE"/>
      <rgbColor rgb="FFFF0000"/>
      <rgbColor rgb="FF00FF00"/>
      <rgbColor rgb="FF0000CC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66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4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118"/>
  </cols>
  <sheetData>
    <row r="1" customFormat="false" ht="16.15" hidden="false" customHeight="false" outlineLevel="0" collapsed="false">
      <c r="A1" s="1" t="s">
        <v>0</v>
      </c>
    </row>
    <row r="3" customFormat="false" ht="27.75" hidden="false" customHeight="true" outlineLevel="0" collapsed="false">
      <c r="A3" s="2" t="s">
        <v>1</v>
      </c>
    </row>
    <row r="4" customFormat="false" ht="27.75" hidden="false" customHeight="true" outlineLevel="0" collapsed="false">
      <c r="A4" s="2" t="s">
        <v>2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3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58"/>
    <col collapsed="false" customWidth="true" hidden="false" outlineLevel="0" max="4" min="2" style="0" width="16"/>
  </cols>
  <sheetData>
    <row r="1" customFormat="false" ht="16.15" hidden="false" customHeight="false" outlineLevel="0" collapsed="false">
      <c r="A1" s="1" t="s">
        <v>3</v>
      </c>
    </row>
    <row r="2" customFormat="false" ht="15" hidden="false" customHeight="false" outlineLevel="0" collapsed="false">
      <c r="A2" s="3" t="s">
        <v>4</v>
      </c>
    </row>
    <row r="4" customFormat="false" ht="15" hidden="false" customHeight="false" outlineLevel="0" collapsed="false">
      <c r="A4" s="4" t="s">
        <v>5</v>
      </c>
      <c r="B4" s="5" t="n">
        <v>0.043</v>
      </c>
    </row>
    <row r="5" customFormat="false" ht="15" hidden="false" customHeight="false" outlineLevel="0" collapsed="false">
      <c r="A5" s="4" t="s">
        <v>6</v>
      </c>
      <c r="B5" s="5" t="n">
        <v>0.0325</v>
      </c>
    </row>
    <row r="6" customFormat="false" ht="15" hidden="false" customHeight="false" outlineLevel="0" collapsed="false">
      <c r="A6" s="4" t="s">
        <v>7</v>
      </c>
      <c r="B6" s="5" t="n">
        <v>0.0035</v>
      </c>
    </row>
    <row r="7" customFormat="false" ht="15" hidden="false" customHeight="false" outlineLevel="0" collapsed="false">
      <c r="A7" s="4" t="s">
        <v>8</v>
      </c>
      <c r="B7" s="6" t="n">
        <v>0.8</v>
      </c>
    </row>
    <row r="8" customFormat="false" ht="15" hidden="false" customHeight="false" outlineLevel="0" collapsed="false">
      <c r="A8" s="4" t="s">
        <v>9</v>
      </c>
      <c r="B8" s="5" t="n">
        <v>0.018</v>
      </c>
    </row>
    <row r="9" customFormat="false" ht="15" hidden="false" customHeight="false" outlineLevel="0" collapsed="false">
      <c r="A9" s="4" t="s">
        <v>10</v>
      </c>
      <c r="B9" s="5" t="n">
        <v>0.0025</v>
      </c>
    </row>
    <row r="10" customFormat="false" ht="15" hidden="false" customHeight="false" outlineLevel="0" collapsed="false">
      <c r="A10" s="4" t="s">
        <v>11</v>
      </c>
      <c r="B10" s="5" t="n">
        <v>0.0015</v>
      </c>
    </row>
    <row r="12" customFormat="false" ht="15" hidden="false" customHeight="false" outlineLevel="0" collapsed="false">
      <c r="A12" s="4" t="s">
        <v>12</v>
      </c>
      <c r="B12" s="7" t="n">
        <f aca="false">B4+B5+B6</f>
        <v>0.079</v>
      </c>
    </row>
    <row r="13" customFormat="false" ht="15" hidden="false" customHeight="false" outlineLevel="0" collapsed="false">
      <c r="A13" s="4" t="s">
        <v>13</v>
      </c>
      <c r="B13" s="7" t="n">
        <f aca="false">B4+B8+B9</f>
        <v>0.0635</v>
      </c>
    </row>
    <row r="14" customFormat="false" ht="15" hidden="false" customHeight="false" outlineLevel="0" collapsed="false">
      <c r="A14" s="4" t="s">
        <v>14</v>
      </c>
      <c r="B14" s="8" t="n">
        <f aca="false">1-B7</f>
        <v>0.2</v>
      </c>
    </row>
    <row r="15" customFormat="false" ht="15" hidden="false" customHeight="false" outlineLevel="0" collapsed="false">
      <c r="A15" s="9" t="s">
        <v>15</v>
      </c>
      <c r="B15" s="10" t="n">
        <f aca="false">(B12-B7*B13-B10)/B14</f>
        <v>0.1335</v>
      </c>
    </row>
    <row r="16" customFormat="false" ht="15" hidden="false" customHeight="false" outlineLevel="0" collapsed="false">
      <c r="A16" s="9" t="s">
        <v>16</v>
      </c>
      <c r="B16" s="10" t="n">
        <f aca="false">B15*B14</f>
        <v>0.0267</v>
      </c>
    </row>
    <row r="17" customFormat="false" ht="15" hidden="false" customHeight="false" outlineLevel="0" collapsed="false">
      <c r="A17" s="4" t="s">
        <v>17</v>
      </c>
      <c r="B17" s="7" t="n">
        <f aca="false">B16/4</f>
        <v>0.006675</v>
      </c>
    </row>
    <row r="18" customFormat="false" ht="15" hidden="false" customHeight="false" outlineLevel="0" collapsed="false">
      <c r="A18" s="4" t="s">
        <v>18</v>
      </c>
      <c r="B18" s="11" t="n">
        <f aca="false">1/B14</f>
        <v>5</v>
      </c>
    </row>
    <row r="20" customFormat="false" ht="15" hidden="false" customHeight="false" outlineLevel="0" collapsed="false">
      <c r="A20" s="4" t="s">
        <v>19</v>
      </c>
      <c r="B20" s="12" t="n">
        <v>1.155</v>
      </c>
    </row>
    <row r="21" customFormat="false" ht="15" hidden="false" customHeight="false" outlineLevel="0" collapsed="false">
      <c r="A21" s="4" t="s">
        <v>20</v>
      </c>
      <c r="B21" s="13" t="n">
        <f aca="false">1/B7</f>
        <v>1.25</v>
      </c>
    </row>
    <row r="23" customFormat="false" ht="23.85" hidden="false" customHeight="false" outlineLevel="0" collapsed="false">
      <c r="A23" s="14" t="s">
        <v>8</v>
      </c>
      <c r="B23" s="14" t="s">
        <v>21</v>
      </c>
      <c r="C23" s="14" t="s">
        <v>22</v>
      </c>
      <c r="D23" s="14" t="s">
        <v>23</v>
      </c>
    </row>
    <row r="24" customFormat="false" ht="15" hidden="false" customHeight="false" outlineLevel="0" collapsed="false">
      <c r="A24" s="15" t="n">
        <v>0.7</v>
      </c>
      <c r="B24" s="7" t="n">
        <f aca="false">($B$12-A24*$B$13-$B$10)/(1-A24)</f>
        <v>0.110166666666667</v>
      </c>
      <c r="C24" s="7" t="n">
        <f aca="false">B24*(1-A24)</f>
        <v>0.03305</v>
      </c>
      <c r="D24" s="11" t="n">
        <f aca="false">1/(1-A24)</f>
        <v>3.33333333333333</v>
      </c>
    </row>
    <row r="25" customFormat="false" ht="15" hidden="false" customHeight="false" outlineLevel="0" collapsed="false">
      <c r="A25" s="15" t="n">
        <v>0.75</v>
      </c>
      <c r="B25" s="7" t="n">
        <f aca="false">($B$12-A25*$B$13-$B$10)/(1-A25)</f>
        <v>0.1195</v>
      </c>
      <c r="C25" s="7" t="n">
        <f aca="false">B25*(1-A25)</f>
        <v>0.029875</v>
      </c>
      <c r="D25" s="11" t="n">
        <f aca="false">1/(1-A25)</f>
        <v>4</v>
      </c>
    </row>
    <row r="26" customFormat="false" ht="15" hidden="false" customHeight="false" outlineLevel="0" collapsed="false">
      <c r="A26" s="15" t="n">
        <v>0.8</v>
      </c>
      <c r="B26" s="7" t="n">
        <f aca="false">($B$12-A26*$B$13-$B$10)/(1-A26)</f>
        <v>0.1335</v>
      </c>
      <c r="C26" s="7" t="n">
        <f aca="false">B26*(1-A26)</f>
        <v>0.0267</v>
      </c>
      <c r="D26" s="11" t="n">
        <f aca="false">1/(1-A26)</f>
        <v>5</v>
      </c>
    </row>
    <row r="27" customFormat="false" ht="15" hidden="false" customHeight="false" outlineLevel="0" collapsed="false">
      <c r="A27" s="15" t="n">
        <v>0.85</v>
      </c>
      <c r="B27" s="7" t="n">
        <f aca="false">($B$12-A27*$B$13-$B$10)/(1-A27)</f>
        <v>0.156833333333333</v>
      </c>
      <c r="C27" s="7" t="n">
        <f aca="false">B27*(1-A27)</f>
        <v>0.023525</v>
      </c>
      <c r="D27" s="11" t="n">
        <f aca="false">1/(1-A27)</f>
        <v>6.66666666666667</v>
      </c>
    </row>
    <row r="29" customFormat="false" ht="23.85" hidden="false" customHeight="false" outlineLevel="0" collapsed="false">
      <c r="A29" s="14" t="s">
        <v>24</v>
      </c>
      <c r="B29" s="14" t="s">
        <v>25</v>
      </c>
      <c r="C29" s="14" t="s">
        <v>26</v>
      </c>
    </row>
    <row r="30" customFormat="false" ht="15" hidden="false" customHeight="false" outlineLevel="0" collapsed="false">
      <c r="A30" s="15" t="n">
        <v>0.9</v>
      </c>
      <c r="B30" s="7" t="n">
        <f aca="false">(1-$B$20/$B$21)/(1-A30)</f>
        <v>0.76</v>
      </c>
      <c r="C30" s="13" t="n">
        <f aca="false">$B$21*(1-B30*(1-A30))</f>
        <v>1.155</v>
      </c>
    </row>
    <row r="31" customFormat="false" ht="15" hidden="false" customHeight="false" outlineLevel="0" collapsed="false">
      <c r="A31" s="15" t="n">
        <v>0.7</v>
      </c>
      <c r="B31" s="7" t="n">
        <f aca="false">(1-$B$20/$B$21)/(1-A31)</f>
        <v>0.253333333333333</v>
      </c>
      <c r="C31" s="13" t="n">
        <f aca="false">$B$21*(1-B31*(1-A31))</f>
        <v>1.155</v>
      </c>
    </row>
    <row r="32" customFormat="false" ht="15" hidden="false" customHeight="false" outlineLevel="0" collapsed="false">
      <c r="A32" s="15" t="n">
        <v>0.5</v>
      </c>
      <c r="B32" s="7" t="n">
        <f aca="false">(1-$B$20/$B$21)/(1-A32)</f>
        <v>0.152</v>
      </c>
      <c r="C32" s="13" t="n">
        <f aca="false">$B$21*(1-B32*(1-A32))</f>
        <v>1.155</v>
      </c>
    </row>
    <row r="33" customFormat="false" ht="15" hidden="false" customHeight="false" outlineLevel="0" collapsed="false">
      <c r="A33" s="15" t="n">
        <v>0.3</v>
      </c>
      <c r="B33" s="7" t="n">
        <f aca="false">(1-$B$20/$B$21)/(1-A33)</f>
        <v>0.108571428571429</v>
      </c>
      <c r="C33" s="13" t="n">
        <f aca="false">$B$21*(1-B33*(1-A33))</f>
        <v>1.155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2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60"/>
    <col collapsed="false" customWidth="true" hidden="false" outlineLevel="0" max="3" min="2" style="0" width="16"/>
    <col collapsed="false" customWidth="true" hidden="false" outlineLevel="0" max="4" min="4" style="0" width="12"/>
    <col collapsed="false" customWidth="true" hidden="false" outlineLevel="0" max="5" min="5" style="0" width="9"/>
    <col collapsed="false" customWidth="true" hidden="false" outlineLevel="0" max="6" min="6" style="0" width="52"/>
    <col collapsed="false" customWidth="true" hidden="false" outlineLevel="0" max="7" min="7" style="0" width="10"/>
  </cols>
  <sheetData>
    <row r="1" customFormat="false" ht="16.15" hidden="false" customHeight="false" outlineLevel="0" collapsed="false">
      <c r="A1" s="1" t="s">
        <v>27</v>
      </c>
    </row>
    <row r="2" customFormat="false" ht="15" hidden="false" customHeight="false" outlineLevel="0" collapsed="false">
      <c r="A2" s="3" t="s">
        <v>28</v>
      </c>
    </row>
    <row r="4" customFormat="false" ht="15" hidden="false" customHeight="false" outlineLevel="0" collapsed="false">
      <c r="A4" s="14" t="s">
        <v>29</v>
      </c>
      <c r="B4" s="14" t="s">
        <v>30</v>
      </c>
      <c r="C4" s="14" t="s">
        <v>31</v>
      </c>
      <c r="D4" s="14" t="s">
        <v>32</v>
      </c>
      <c r="E4" s="14" t="s">
        <v>33</v>
      </c>
      <c r="F4" s="14" t="s">
        <v>34</v>
      </c>
      <c r="G4" s="14" t="s">
        <v>35</v>
      </c>
    </row>
    <row r="5" customFormat="false" ht="15" hidden="false" customHeight="false" outlineLevel="0" collapsed="false">
      <c r="A5" s="2" t="s">
        <v>12</v>
      </c>
      <c r="B5" s="7" t="n">
        <f aca="false">Equity!B12</f>
        <v>0.079</v>
      </c>
      <c r="C5" s="5" t="n">
        <v>0.079</v>
      </c>
      <c r="D5" s="7" t="n">
        <f aca="false">IF(ISNUMBER(B5),B5-C5,"")</f>
        <v>0</v>
      </c>
      <c r="E5" s="9" t="str">
        <f aca="false">IF(ISNUMBER(B5),IF(ABS(B5-C5)&lt;=G5,"OK","CHECK"),IF(B5=C5,"OK","CHECK"))</f>
        <v>OK</v>
      </c>
      <c r="F5" s="16"/>
      <c r="G5" s="3" t="n">
        <v>5.0000051E-005</v>
      </c>
    </row>
    <row r="6" customFormat="false" ht="15" hidden="false" customHeight="false" outlineLevel="0" collapsed="false">
      <c r="A6" s="2" t="s">
        <v>13</v>
      </c>
      <c r="B6" s="7" t="n">
        <f aca="false">Equity!B13</f>
        <v>0.0635</v>
      </c>
      <c r="C6" s="5" t="n">
        <v>0.0635</v>
      </c>
      <c r="D6" s="7" t="n">
        <f aca="false">IF(ISNUMBER(B6),B6-C6,"")</f>
        <v>0</v>
      </c>
      <c r="E6" s="9" t="str">
        <f aca="false">IF(ISNUMBER(B6),IF(ABS(B6-C6)&lt;=G6,"OK","CHECK"),IF(B6=C6,"OK","CHECK"))</f>
        <v>OK</v>
      </c>
      <c r="F6" s="16"/>
      <c r="G6" s="3" t="n">
        <v>5.0000051E-005</v>
      </c>
    </row>
    <row r="7" customFormat="false" ht="15" hidden="false" customHeight="false" outlineLevel="0" collapsed="false">
      <c r="A7" s="2" t="s">
        <v>36</v>
      </c>
      <c r="B7" s="7" t="n">
        <f aca="false">Equity!B15</f>
        <v>0.1335</v>
      </c>
      <c r="C7" s="5" t="n">
        <v>0.1335</v>
      </c>
      <c r="D7" s="7" t="n">
        <f aca="false">IF(ISNUMBER(B7),B7-C7,"")</f>
        <v>0</v>
      </c>
      <c r="E7" s="9" t="str">
        <f aca="false">IF(ISNUMBER(B7),IF(ABS(B7-C7)&lt;=G7,"OK","CHECK"),IF(B7=C7,"OK","CHECK"))</f>
        <v>OK</v>
      </c>
      <c r="F7" s="16"/>
      <c r="G7" s="3" t="n">
        <v>5.0000051E-005</v>
      </c>
    </row>
    <row r="8" customFormat="false" ht="15" hidden="false" customHeight="false" outlineLevel="0" collapsed="false">
      <c r="A8" s="2" t="s">
        <v>22</v>
      </c>
      <c r="B8" s="7" t="n">
        <f aca="false">Equity!B16</f>
        <v>0.0267</v>
      </c>
      <c r="C8" s="5" t="n">
        <v>0.0267</v>
      </c>
      <c r="D8" s="7" t="n">
        <f aca="false">IF(ISNUMBER(B8),B8-C8,"")</f>
        <v>0</v>
      </c>
      <c r="E8" s="9" t="str">
        <f aca="false">IF(ISNUMBER(B8),IF(ABS(B8-C8)&lt;=G8,"OK","CHECK"),IF(B8=C8,"OK","CHECK"))</f>
        <v>OK</v>
      </c>
      <c r="F8" s="16"/>
      <c r="G8" s="3" t="n">
        <v>5.0000051E-005</v>
      </c>
    </row>
    <row r="9" customFormat="false" ht="15" hidden="false" customHeight="false" outlineLevel="0" collapsed="false">
      <c r="A9" s="2" t="s">
        <v>37</v>
      </c>
      <c r="B9" s="7" t="n">
        <f aca="false">Equity!B17</f>
        <v>0.006675</v>
      </c>
      <c r="C9" s="5" t="n">
        <v>0.0067</v>
      </c>
      <c r="D9" s="7" t="n">
        <f aca="false">IF(ISNUMBER(B9),B9-C9,"")</f>
        <v>-2.50000000000016E-005</v>
      </c>
      <c r="E9" s="9" t="str">
        <f aca="false">IF(ISNUMBER(B9),IF(ABS(B9-C9)&lt;=G9,"OK","CHECK"),IF(B9=C9,"OK","CHECK"))</f>
        <v>OK</v>
      </c>
      <c r="F9" s="16"/>
      <c r="G9" s="3" t="n">
        <v>5.0000051E-005</v>
      </c>
    </row>
    <row r="10" customFormat="false" ht="15" hidden="false" customHeight="false" outlineLevel="0" collapsed="false">
      <c r="A10" s="2" t="s">
        <v>23</v>
      </c>
      <c r="B10" s="11" t="n">
        <f aca="false">Equity!B18</f>
        <v>5</v>
      </c>
      <c r="C10" s="17" t="n">
        <v>5</v>
      </c>
      <c r="D10" s="11" t="n">
        <f aca="false">IF(ISNUMBER(B10),B10-C10,"")</f>
        <v>0</v>
      </c>
      <c r="E10" s="9" t="str">
        <f aca="false">IF(ISNUMBER(B10),IF(ABS(B10-C10)&lt;=G10,"OK","CHECK"),IF(B10=C10,"OK","CHECK"))</f>
        <v>OK</v>
      </c>
      <c r="F10" s="16"/>
      <c r="G10" s="3" t="n">
        <v>0.005000005001</v>
      </c>
    </row>
    <row r="11" customFormat="false" ht="15" hidden="false" customHeight="false" outlineLevel="0" collapsed="false">
      <c r="A11" s="2" t="s">
        <v>38</v>
      </c>
      <c r="B11" s="13" t="n">
        <f aca="false">Equity!B21</f>
        <v>1.25</v>
      </c>
      <c r="C11" s="18" t="n">
        <v>1.25</v>
      </c>
      <c r="D11" s="13" t="n">
        <f aca="false">IF(ISNUMBER(B11),B11-C11,"")</f>
        <v>0</v>
      </c>
      <c r="E11" s="9" t="str">
        <f aca="false">IF(ISNUMBER(B11),IF(ABS(B11-C11)&lt;=G11,"OK","CHECK"),IF(B11=C11,"OK","CHECK"))</f>
        <v>OK</v>
      </c>
      <c r="F11" s="16"/>
      <c r="G11" s="3" t="n">
        <v>5.0000051E-005</v>
      </c>
    </row>
    <row r="12" customFormat="false" ht="15" hidden="false" customHeight="false" outlineLevel="0" collapsed="false">
      <c r="A12" s="2" t="s">
        <v>39</v>
      </c>
      <c r="B12" s="7" t="n">
        <f aca="false">Equity!B24</f>
        <v>0.110166666666667</v>
      </c>
      <c r="C12" s="5" t="n">
        <v>0.1102</v>
      </c>
      <c r="D12" s="7" t="n">
        <f aca="false">IF(ISNUMBER(B12),B12-C12,"")</f>
        <v>-3.33333333333435E-005</v>
      </c>
      <c r="E12" s="9" t="str">
        <f aca="false">IF(ISNUMBER(B12),IF(ABS(B12-C12)&lt;=G12,"OK","CHECK"),IF(B12=C12,"OK","CHECK"))</f>
        <v>OK</v>
      </c>
      <c r="F12" s="16"/>
      <c r="G12" s="3" t="n">
        <v>5.0000051E-005</v>
      </c>
    </row>
    <row r="13" customFormat="false" ht="15" hidden="false" customHeight="false" outlineLevel="0" collapsed="false">
      <c r="A13" s="2" t="s">
        <v>40</v>
      </c>
      <c r="B13" s="7" t="n">
        <f aca="false">Equity!C24</f>
        <v>0.03305</v>
      </c>
      <c r="C13" s="5" t="n">
        <v>0.0331</v>
      </c>
      <c r="D13" s="7" t="n">
        <f aca="false">IF(ISNUMBER(B13),B13-C13,"")</f>
        <v>-4.99999999999945E-005</v>
      </c>
      <c r="E13" s="9" t="str">
        <f aca="false">IF(ISNUMBER(B13),IF(ABS(B13-C13)&lt;=G13,"OK","CHECK"),IF(B13=C13,"OK","CHECK"))</f>
        <v>OK</v>
      </c>
      <c r="F13" s="16"/>
      <c r="G13" s="3" t="n">
        <v>5.0000051E-005</v>
      </c>
    </row>
    <row r="14" customFormat="false" ht="15" hidden="false" customHeight="false" outlineLevel="0" collapsed="false">
      <c r="A14" s="2" t="s">
        <v>41</v>
      </c>
      <c r="B14" s="7" t="n">
        <f aca="false">Equity!B25</f>
        <v>0.1195</v>
      </c>
      <c r="C14" s="5" t="n">
        <v>0.1195</v>
      </c>
      <c r="D14" s="7" t="n">
        <f aca="false">IF(ISNUMBER(B14),B14-C14,"")</f>
        <v>0</v>
      </c>
      <c r="E14" s="9" t="str">
        <f aca="false">IF(ISNUMBER(B14),IF(ABS(B14-C14)&lt;=G14,"OK","CHECK"),IF(B14=C14,"OK","CHECK"))</f>
        <v>OK</v>
      </c>
      <c r="F14" s="16"/>
      <c r="G14" s="3" t="n">
        <v>5.0000051E-005</v>
      </c>
    </row>
    <row r="15" customFormat="false" ht="15" hidden="false" customHeight="false" outlineLevel="0" collapsed="false">
      <c r="A15" s="2" t="s">
        <v>42</v>
      </c>
      <c r="B15" s="7" t="n">
        <f aca="false">Equity!C25</f>
        <v>0.029875</v>
      </c>
      <c r="C15" s="5" t="n">
        <v>0.0299</v>
      </c>
      <c r="D15" s="7" t="n">
        <f aca="false">IF(ISNUMBER(B15),B15-C15,"")</f>
        <v>-2.50000000000007E-005</v>
      </c>
      <c r="E15" s="9" t="str">
        <f aca="false">IF(ISNUMBER(B15),IF(ABS(B15-C15)&lt;=G15,"OK","CHECK"),IF(B15=C15,"OK","CHECK"))</f>
        <v>OK</v>
      </c>
      <c r="F15" s="16"/>
      <c r="G15" s="3" t="n">
        <v>5.0000051E-005</v>
      </c>
    </row>
    <row r="16" customFormat="false" ht="15" hidden="false" customHeight="false" outlineLevel="0" collapsed="false">
      <c r="A16" s="2" t="s">
        <v>43</v>
      </c>
      <c r="B16" s="7" t="n">
        <f aca="false">Equity!B26</f>
        <v>0.1335</v>
      </c>
      <c r="C16" s="5" t="n">
        <v>0.1335</v>
      </c>
      <c r="D16" s="7" t="n">
        <f aca="false">IF(ISNUMBER(B16),B16-C16,"")</f>
        <v>0</v>
      </c>
      <c r="E16" s="9" t="str">
        <f aca="false">IF(ISNUMBER(B16),IF(ABS(B16-C16)&lt;=G16,"OK","CHECK"),IF(B16=C16,"OK","CHECK"))</f>
        <v>OK</v>
      </c>
      <c r="F16" s="16"/>
      <c r="G16" s="3" t="n">
        <v>5.0000051E-005</v>
      </c>
    </row>
    <row r="17" customFormat="false" ht="15" hidden="false" customHeight="false" outlineLevel="0" collapsed="false">
      <c r="A17" s="2" t="s">
        <v>44</v>
      </c>
      <c r="B17" s="7" t="n">
        <f aca="false">Equity!C26</f>
        <v>0.0267</v>
      </c>
      <c r="C17" s="5" t="n">
        <v>0.0267</v>
      </c>
      <c r="D17" s="7" t="n">
        <f aca="false">IF(ISNUMBER(B17),B17-C17,"")</f>
        <v>0</v>
      </c>
      <c r="E17" s="9" t="str">
        <f aca="false">IF(ISNUMBER(B17),IF(ABS(B17-C17)&lt;=G17,"OK","CHECK"),IF(B17=C17,"OK","CHECK"))</f>
        <v>OK</v>
      </c>
      <c r="F17" s="16"/>
      <c r="G17" s="3" t="n">
        <v>5.0000051E-005</v>
      </c>
    </row>
    <row r="18" customFormat="false" ht="15" hidden="false" customHeight="false" outlineLevel="0" collapsed="false">
      <c r="A18" s="2" t="s">
        <v>45</v>
      </c>
      <c r="B18" s="7" t="n">
        <f aca="false">Equity!B27</f>
        <v>0.156833333333333</v>
      </c>
      <c r="C18" s="5" t="n">
        <v>0.1568</v>
      </c>
      <c r="D18" s="7" t="n">
        <f aca="false">IF(ISNUMBER(B18),B18-C18,"")</f>
        <v>3.33333333333019E-005</v>
      </c>
      <c r="E18" s="9" t="str">
        <f aca="false">IF(ISNUMBER(B18),IF(ABS(B18-C18)&lt;=G18,"OK","CHECK"),IF(B18=C18,"OK","CHECK"))</f>
        <v>OK</v>
      </c>
      <c r="F18" s="16"/>
      <c r="G18" s="3" t="n">
        <v>5.0000051E-005</v>
      </c>
    </row>
    <row r="19" customFormat="false" ht="15" hidden="false" customHeight="false" outlineLevel="0" collapsed="false">
      <c r="A19" s="2" t="s">
        <v>46</v>
      </c>
      <c r="B19" s="7" t="n">
        <f aca="false">Equity!C27</f>
        <v>0.023525</v>
      </c>
      <c r="C19" s="5" t="n">
        <v>0.0235</v>
      </c>
      <c r="D19" s="7" t="n">
        <f aca="false">IF(ISNUMBER(B19),B19-C19,"")</f>
        <v>2.49999999999972E-005</v>
      </c>
      <c r="E19" s="9" t="str">
        <f aca="false">IF(ISNUMBER(B19),IF(ABS(B19-C19)&lt;=G19,"OK","CHECK"),IF(B19=C19,"OK","CHECK"))</f>
        <v>OK</v>
      </c>
      <c r="F19" s="16"/>
      <c r="G19" s="3" t="n">
        <v>5.0000051E-005</v>
      </c>
    </row>
    <row r="20" customFormat="false" ht="15" hidden="false" customHeight="false" outlineLevel="0" collapsed="false">
      <c r="A20" s="2" t="s">
        <v>47</v>
      </c>
      <c r="B20" s="7" t="n">
        <f aca="false">Equity!B30</f>
        <v>0.76</v>
      </c>
      <c r="C20" s="5" t="n">
        <v>0.76</v>
      </c>
      <c r="D20" s="7" t="n">
        <f aca="false">IF(ISNUMBER(B20),B20-C20,"")</f>
        <v>0</v>
      </c>
      <c r="E20" s="9" t="str">
        <f aca="false">IF(ISNUMBER(B20),IF(ABS(B20-C20)&lt;=G20,"OK","CHECK"),IF(B20=C20,"OK","CHECK"))</f>
        <v>OK</v>
      </c>
      <c r="F20" s="16"/>
      <c r="G20" s="3" t="n">
        <v>5.0000051E-005</v>
      </c>
    </row>
    <row r="21" customFormat="false" ht="15" hidden="false" customHeight="false" outlineLevel="0" collapsed="false">
      <c r="A21" s="2" t="s">
        <v>48</v>
      </c>
      <c r="B21" s="7" t="n">
        <f aca="false">Equity!B31</f>
        <v>0.253333333333333</v>
      </c>
      <c r="C21" s="5" t="n">
        <v>0.2533</v>
      </c>
      <c r="D21" s="7" t="n">
        <f aca="false">IF(ISNUMBER(B21),B21-C21,"")</f>
        <v>3.33333333331076E-005</v>
      </c>
      <c r="E21" s="9" t="str">
        <f aca="false">IF(ISNUMBER(B21),IF(ABS(B21-C21)&lt;=G21,"OK","CHECK"),IF(B21=C21,"OK","CHECK"))</f>
        <v>OK</v>
      </c>
      <c r="F21" s="16"/>
      <c r="G21" s="3" t="n">
        <v>5.0000051E-005</v>
      </c>
    </row>
    <row r="22" customFormat="false" ht="15" hidden="false" customHeight="false" outlineLevel="0" collapsed="false">
      <c r="A22" s="2" t="s">
        <v>49</v>
      </c>
      <c r="B22" s="7" t="n">
        <f aca="false">Equity!B32</f>
        <v>0.152</v>
      </c>
      <c r="C22" s="5" t="n">
        <v>0.152</v>
      </c>
      <c r="D22" s="7" t="n">
        <f aca="false">IF(ISNUMBER(B22),B22-C22,"")</f>
        <v>0</v>
      </c>
      <c r="E22" s="9" t="str">
        <f aca="false">IF(ISNUMBER(B22),IF(ABS(B22-C22)&lt;=G22,"OK","CHECK"),IF(B22=C22,"OK","CHECK"))</f>
        <v>OK</v>
      </c>
      <c r="F22" s="16"/>
      <c r="G22" s="3" t="n">
        <v>5.0000051E-005</v>
      </c>
    </row>
    <row r="23" customFormat="false" ht="15" hidden="false" customHeight="false" outlineLevel="0" collapsed="false">
      <c r="A23" s="2" t="s">
        <v>50</v>
      </c>
      <c r="B23" s="7" t="n">
        <f aca="false">Equity!B33</f>
        <v>0.108571428571429</v>
      </c>
      <c r="C23" s="5" t="n">
        <v>0.1086</v>
      </c>
      <c r="D23" s="7" t="n">
        <f aca="false">IF(ISNUMBER(B23),B23-C23,"")</f>
        <v>-2.85714285714889E-005</v>
      </c>
      <c r="E23" s="9" t="str">
        <f aca="false">IF(ISNUMBER(B23),IF(ABS(B23-C23)&lt;=G23,"OK","CHECK"),IF(B23=C23,"OK","CHECK"))</f>
        <v>OK</v>
      </c>
      <c r="F23" s="16"/>
      <c r="G23" s="3" t="n">
        <v>5.0000051E-005</v>
      </c>
    </row>
    <row r="24" customFormat="false" ht="15" hidden="false" customHeight="false" outlineLevel="0" collapsed="false">
      <c r="A24" s="2" t="s">
        <v>51</v>
      </c>
      <c r="B24" s="19" t="n">
        <f aca="false">MAX(Equity!C30:C33)-MIN(Equity!C30:C33)+ABS(Equity!C30-Equity!B20)</f>
        <v>0</v>
      </c>
      <c r="C24" s="20" t="n">
        <v>0</v>
      </c>
      <c r="D24" s="19" t="n">
        <f aca="false">IF(ISNUMBER(B24),B24-C24,"")</f>
        <v>0</v>
      </c>
      <c r="E24" s="9" t="str">
        <f aca="false">IF(ISNUMBER(B24),IF(ABS(B24-C24)&lt;=G24,"OK","CHECK"),IF(B24=C24,"OK","CHECK"))</f>
        <v>OK</v>
      </c>
      <c r="F24" s="16" t="s">
        <v>52</v>
      </c>
      <c r="G24" s="3" t="n">
        <v>2.000001E-012</v>
      </c>
    </row>
    <row r="26" customFormat="false" ht="15" hidden="false" customHeight="false" outlineLevel="0" collapsed="false">
      <c r="A26" s="9" t="s">
        <v>53</v>
      </c>
      <c r="B26" s="9" t="n">
        <f aca="false">COUNTIF(E5:E24,"CHECK")</f>
        <v>0</v>
      </c>
    </row>
    <row r="27" customFormat="false" ht="15" hidden="false" customHeight="false" outlineLevel="0" collapsed="false">
      <c r="A27" s="9" t="s">
        <v>54</v>
      </c>
      <c r="E27" s="9" t="str">
        <f aca="false">IF(COUNTIF(E5:E24,"OK")=20,"ALL OK",COUNTIF(E5:E24,"OK")&amp;" / 20 OK")</f>
        <v>ALL OK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2026-09-23T22:50:24Z</dcterms:created>
  <dc:creator>openpyxl</dc:creator>
  <dc:description/>
  <dc:language>en-US</dc:language>
  <cp:lastModifiedBy/>
  <dcterms:modified xsi:type="dcterms:W3CDTF">2026-09-23T22:50:24Z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