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Assumptions" sheetId="2" state="visible" r:id="rId4"/>
    <sheet name="2. The earn-out" sheetId="3" state="visible" r:id="rId5"/>
    <sheet name="3. Shapes" sheetId="4" state="visible" r:id="rId6"/>
    <sheet name="4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<sst xmlns="http://schemas.openxmlformats.org/spreadsheetml/2006/main" count="147" uniqueCount="125">
  <si>
    <t xml:space="preserve">The earn-out</t>
  </si>
  <si>
    <t xml:space="preserve">Companion workbook to Closing the Deal — Julian R. Sterling</t>
  </si>
  <si>
    <t xml:space="preserve">What this workbook is</t>
  </si>
  <si>
    <t xml:space="preserve">Thresholds, tiers, caps, and the six ordinary post-completion actions that move the result. None of the six is improper. Together they remove EUR 6.60 m of a EUR 12.00 m earn-out on a business that performed.</t>
  </si>
  <si>
    <t xml:space="preserve">The four sheets</t>
  </si>
  <si>
    <t xml:space="preserve">1. Assumptions — the terms, the performance, and the six buyer actions each with its own switch. Set a switch to 0 and the protection is in the agreement.</t>
  </si>
  <si>
    <t xml:space="preserve">2. The earn-out — what is payable, protected and unprotected, year by year.</t>
  </si>
  <si>
    <t xml:space="preserve">3. Shapes — cliff, straight line and linear from zero with no threshold on the same performance, a shape dropdown read on the seller's projection and on the case that happened, and the switching EBITDA at which the first euro and the last euro are earned.</t>
  </si>
  <si>
    <t xml:space="preserve">4. Checks — every figure the book prints, recomputed.</t>
  </si>
  <si>
    <t xml:space="preserve">Where to start</t>
  </si>
  <si>
    <t xml:space="preserve">Sheet 3. The business earned EUR 16.90 m and EUR 17.40 m against an EUR 18.00 m target — short by 6.1% and 3.3%. Under a cliff that is worth nothing at all. A cliff is free in the base case and catastrophic in the case that actually happens, which is why it is conceded cheaply and litigated expensively.</t>
  </si>
  <si>
    <t xml:space="preserve">Revised 24 September 2026</t>
  </si>
  <si>
    <t xml:space="preserve">Sheet 3's third shape repeated the straight-line formula for year 1 only, so it showed 2.70 and no total. It is now what its label says, linear from zero with no threshold, capped at the annual maximum: 5.63 and 5.80, 11.43 in total, 4.53 more than the straight line on the same performance.</t>
  </si>
  <si>
    <t xml:space="preserve">The companion page describes a dropdown for the shape; the workbook had none. Sheet 3, rows 17 to 24, now has it: choose a shape and read it on the seller's projection (the business at its target) and on the case that happened. A cliff pays 12.00 in the first and nothing in the second.</t>
  </si>
  <si>
    <t xml:space="preserve">Sheet 4 adds the shortfalls, the corrected third shape, the dropdown and five identities that hold whatever you type. 18 checks, all passing.</t>
  </si>
  <si>
    <t xml:space="preserve">Assumptions</t>
  </si>
  <si>
    <t xml:space="preserve">The terms</t>
  </si>
  <si>
    <t xml:space="preserve">Threshold — nothing below this (EUR m of EBITDA)</t>
  </si>
  <si>
    <t xml:space="preserve">Target — full payment at or above (EUR m of EBITDA)</t>
  </si>
  <si>
    <t xml:space="preserve">Maximum per year (EUR m)</t>
  </si>
  <si>
    <t xml:space="preserve">Maximum in total (EUR m)</t>
  </si>
  <si>
    <t xml:space="preserve">What the business earned</t>
  </si>
  <si>
    <t xml:space="preserve">EBITDA, year 1 (EUR m)</t>
  </si>
  <si>
    <t xml:space="preserve">EBITDA, year 2 (EUR m)</t>
  </si>
  <si>
    <t xml:space="preserve">The six buyer actions — set a switch to 0 if the agreement excludes it</t>
  </si>
  <si>
    <t xml:space="preserve">Action</t>
  </si>
  <si>
    <t xml:space="preserve">Effect on EBITDA</t>
  </si>
  <si>
    <t xml:space="preserve">Applies?</t>
  </si>
  <si>
    <t xml:space="preserve">Note</t>
  </si>
  <si>
    <t xml:space="preserve">Buyer's management charge</t>
  </si>
  <si>
    <t xml:space="preserve">Allocated head office cost the target never bore</t>
  </si>
  <si>
    <t xml:space="preserve">Change of accounting policy</t>
  </si>
  <si>
    <t xml:space="preserve">Capitalisation threshold, revenue recognition</t>
  </si>
  <si>
    <t xml:space="preserve">Integration and restructuring costs</t>
  </si>
  <si>
    <t xml:space="preserve">Incurred to realise the buyer's synergies</t>
  </si>
  <si>
    <t xml:space="preserve">Synergy benefit credited</t>
  </si>
  <si>
    <t xml:space="preserve">Procurement savings the buyer delivered</t>
  </si>
  <si>
    <t xml:space="preserve">Bonus accrual for the retained team</t>
  </si>
  <si>
    <t xml:space="preserve">New scheme, imposed after completion</t>
  </si>
  <si>
    <t xml:space="preserve">Capex deferred by the buyer</t>
  </si>
  <si>
    <t xml:space="preserve">Maintenance postponed; flatters the year</t>
  </si>
  <si>
    <t xml:space="preserve">Net effect on each year's EBITDA (EUR m)</t>
  </si>
  <si>
    <t xml:space="preserve">The seller's projection, EBITDA year 1 (EUR m)</t>
  </si>
  <si>
    <t xml:space="preserve">The business hits its target, as the seller projects it</t>
  </si>
  <si>
    <t xml:space="preserve">The seller's projection, EBITDA year 2 (EUR m)</t>
  </si>
  <si>
    <t xml:space="preserve">What is payable</t>
  </si>
  <si>
    <t xml:space="preserve">Year 1</t>
  </si>
  <si>
    <t xml:space="preserve">Year 2</t>
  </si>
  <si>
    <t xml:space="preserve">Total</t>
  </si>
  <si>
    <t xml:space="preserve">EBITDA as reported by the business</t>
  </si>
  <si>
    <t xml:space="preserve">Earn-out with the protections</t>
  </si>
  <si>
    <t xml:space="preserve">The six buyer actions excluded by the agreement</t>
  </si>
  <si>
    <t xml:space="preserve">EBITDA after the buyer's adjustments</t>
  </si>
  <si>
    <t xml:space="preserve">Earn-out without the protections</t>
  </si>
  <si>
    <t xml:space="preserve">Same performance, EUR 1.30 m a year of accounting entries</t>
  </si>
  <si>
    <t xml:space="preserve">What the protections are worth</t>
  </si>
  <si>
    <t xml:space="preserve">As a share of the maximum earn-out</t>
  </si>
  <si>
    <t xml:space="preserve">The same performance, three shapes</t>
  </si>
  <si>
    <t xml:space="preserve">Structure</t>
  </si>
  <si>
    <t xml:space="preserve">Produces disputes?</t>
  </si>
  <si>
    <t xml:space="preserve">Straight line from threshold to target</t>
  </si>
  <si>
    <t xml:space="preserve">Rarely</t>
  </si>
  <si>
    <t xml:space="preserve">All or nothing at the target</t>
  </si>
  <si>
    <t xml:space="preserve">Constantly</t>
  </si>
  <si>
    <t xml:space="preserve">Linear from zero, no threshold, capped</t>
  </si>
  <si>
    <t xml:space="preserve">Almost never — there is no line to fall the wrong side of</t>
  </si>
  <si>
    <t xml:space="preserve">Linear against a cliff</t>
  </si>
  <si>
    <t xml:space="preserve">No threshold against the straight line</t>
  </si>
  <si>
    <t xml:space="preserve">The switching values</t>
  </si>
  <si>
    <t xml:space="preserve">EBITDA at which the first euro is payable</t>
  </si>
  <si>
    <t xml:space="preserve">EBITDA at which the maximum is reached</t>
  </si>
  <si>
    <t xml:space="preserve">Width of the band</t>
  </si>
  <si>
    <t xml:space="preserve">Compare it with the business's own volatility. A band narrower than that is a coin toss</t>
  </si>
  <si>
    <t xml:space="preserve">Shortfall in year 1</t>
  </si>
  <si>
    <t xml:space="preserve">Shortfall in year 2</t>
  </si>
  <si>
    <t xml:space="preserve">Choose a shape, and read it on both cases</t>
  </si>
  <si>
    <t xml:space="preserve">Shape</t>
  </si>
  <si>
    <t xml:space="preserve">Cliff</t>
  </si>
  <si>
    <t xml:space="preserve">Pick from the list: Straight line, Cliff, No threshold</t>
  </si>
  <si>
    <t xml:space="preserve">EBITDA in the seller's projection</t>
  </si>
  <si>
    <t xml:space="preserve">Paid in the seller's projection</t>
  </si>
  <si>
    <t xml:space="preserve">EBITDA as it happened</t>
  </si>
  <si>
    <t xml:space="preserve">Paid as it happened</t>
  </si>
  <si>
    <t xml:space="preserve">What the shape leaves unpaid in the case that happened</t>
  </si>
  <si>
    <t xml:space="preserve">The concession looks free in the projection and costs this much in the case that happened</t>
  </si>
  <si>
    <t xml:space="preserve">Checks — every figure the book prints, against what this workbook computes</t>
  </si>
  <si>
    <t xml:space="preserve">Closing the Deal — Julian R. Sterling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</si>
  <si>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</si>
  <si>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</si>
  <si>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</si>
  <si>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</si>
  <si>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</si>
  <si>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</si>
  <si>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</si>
  <si>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</si>
  <si>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16</t>
  </si>
  <si>
    <t xml:space="preserve">Year 1 earn-out with the protections, EUR m</t>
  </si>
  <si>
    <t xml:space="preserve">Each figure is checked to the precision the book prints it at. If a check fails, the model is wrong until proven otherwise.</t>
  </si>
  <si>
    <t xml:space="preserve">Year 2 earn-out with the protections, EUR m</t>
  </si>
  <si>
    <t xml:space="preserve">Total with the protections, EUR m</t>
  </si>
  <si>
    <t xml:space="preserve">Net effect of the six buyer actions, EUR m</t>
  </si>
  <si>
    <t xml:space="preserve">Total without the protections, EUR m</t>
  </si>
  <si>
    <t xml:space="preserve">What the protections are worth, EUR m</t>
  </si>
  <si>
    <t xml:space="preserve">Ch. 17</t>
  </si>
  <si>
    <t xml:space="preserve">All or nothing at the target, EUR m</t>
  </si>
  <si>
    <t xml:space="preserve">Linear against a cliff, EUR m</t>
  </si>
  <si>
    <t xml:space="preserve">Page</t>
  </si>
  <si>
    <t xml:space="preserve">Shortfall against the target, year 1, per cent</t>
  </si>
  <si>
    <t xml:space="preserve">Shortfall against the target, year 2, per cent</t>
  </si>
  <si>
    <t xml:space="preserve">A cliff in the seller's projection pays everything, EUR m</t>
  </si>
  <si>
    <t xml:space="preserve">Revised</t>
  </si>
  <si>
    <t xml:space="preserve">Linear from zero, no threshold, year 1, EUR m</t>
  </si>
  <si>
    <t xml:space="preserve">Linear from zero, no threshold, total, EUR m</t>
  </si>
  <si>
    <t xml:space="preserve">Identities that hold for any inputs</t>
  </si>
  <si>
    <t xml:space="preserve">Model</t>
  </si>
  <si>
    <t xml:space="preserve">EBITDA after the buyer's actions is the reported figure plus the net effect, both years</t>
  </si>
  <si>
    <t xml:space="preserve">Every straight-line payment lies between nothing and the annual maximum</t>
  </si>
  <si>
    <t xml:space="preserve">A cliff never pays more than the straight line</t>
  </si>
  <si>
    <t xml:space="preserve">With a positive threshold, no threshold never pays less than the straight line</t>
  </si>
  <si>
    <t xml:space="preserve">The dropdown on the case that happened returns the row of the shape chosen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</si>
  <si>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</si>
  <si>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</si>
  <si>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</si>
  <si>
    <t xml:space="preserve">Identities that hold</t>
  </si>
  <si>
    <t xml:space="preserve">All checks (18)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</si>
</sst>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"/>
    <numFmt numFmtId="167" formatCode="0.00%"/>
    <numFmt numFmtId="168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CE9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9" hidden="false" customHeight="true" outlineLevel="0" collapsed="false">
      <c r="A5" s="4" t="s">
        <v>3</v>
      </c>
    </row>
    <row r="7" customFormat="false" ht="15" hidden="false" customHeight="false" outlineLevel="0" collapsed="false">
      <c r="A7" s="3" t="s">
        <v>4</v>
      </c>
    </row>
    <row r="8" customFormat="false" ht="25.5" hidden="false" customHeight="true" outlineLevel="0" collapsed="false">
      <c r="A8" s="4" t="s">
        <v>5</v>
      </c>
    </row>
    <row r="9" customFormat="false" ht="15" hidden="false" customHeight="true" outlineLevel="0" collapsed="false">
      <c r="A9" s="4" t="s">
        <v>6</v>
      </c>
    </row>
    <row r="10" customFormat="false" ht="25.5" hidden="false" customHeight="true" outlineLevel="0" collapsed="false">
      <c r="A10" s="4" t="s">
        <v>7</v>
      </c>
    </row>
    <row r="11" customFormat="false" ht="15" hidden="false" customHeight="true" outlineLevel="0" collapsed="false">
      <c r="A11" s="4" t="s">
        <v>8</v>
      </c>
    </row>
    <row r="13" customFormat="false" ht="15" hidden="false" customHeight="false" outlineLevel="0" collapsed="false">
      <c r="A13" s="3" t="s">
        <v>9</v>
      </c>
    </row>
    <row r="14" customFormat="false" ht="51.75" hidden="false" customHeight="true" outlineLevel="0" collapsed="false">
      <c r="A14" s="4" t="s">
        <v>10</v>
      </c>
    </row>
    <row r="16" customFormat="false" ht="15" hidden="false" customHeight="false" outlineLevel="0" collapsed="false">
      <c r="A16" s="3" t="s">
        <v>11</v>
      </c>
    </row>
    <row r="17" customFormat="false" ht="41.75" hidden="false" customHeight="false" outlineLevel="0" collapsed="false">
      <c r="A17" s="4" t="s">
        <v>12</v>
      </c>
    </row>
    <row r="18" customFormat="false" ht="41.75" hidden="false" customHeight="false" outlineLevel="0" collapsed="false">
      <c r="A18" s="4" t="s">
        <v>13</v>
      </c>
    </row>
    <row r="19" customFormat="false" ht="28.35" hidden="false" customHeight="false" outlineLevel="0" collapsed="false">
      <c r="A19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62"/>
  </cols>
  <sheetData>
    <row r="1" customFormat="false" ht="16.15" hidden="false" customHeight="false" outlineLevel="0" collapsed="false">
      <c r="A1" s="5" t="s">
        <v>15</v>
      </c>
    </row>
    <row r="3" customFormat="false" ht="15" hidden="false" customHeight="false" outlineLevel="0" collapsed="false">
      <c r="A3" s="3" t="s">
        <v>16</v>
      </c>
    </row>
    <row r="4" customFormat="false" ht="15" hidden="false" customHeight="false" outlineLevel="0" collapsed="false">
      <c r="A4" s="0" t="s">
        <v>17</v>
      </c>
      <c r="B4" s="6" t="n">
        <v>16</v>
      </c>
    </row>
    <row r="5" customFormat="false" ht="15" hidden="false" customHeight="false" outlineLevel="0" collapsed="false">
      <c r="A5" s="0" t="s">
        <v>18</v>
      </c>
      <c r="B5" s="6" t="n">
        <v>18</v>
      </c>
    </row>
    <row r="6" customFormat="false" ht="15" hidden="false" customHeight="false" outlineLevel="0" collapsed="false">
      <c r="A6" s="0" t="s">
        <v>19</v>
      </c>
      <c r="B6" s="7" t="n">
        <v>6</v>
      </c>
    </row>
    <row r="7" customFormat="false" ht="15" hidden="false" customHeight="false" outlineLevel="0" collapsed="false">
      <c r="A7" s="0" t="s">
        <v>20</v>
      </c>
      <c r="B7" s="7" t="n">
        <v>12</v>
      </c>
    </row>
    <row r="8" customFormat="false" ht="15" hidden="false" customHeight="false" outlineLevel="0" collapsed="false">
      <c r="A8" s="3" t="s">
        <v>21</v>
      </c>
    </row>
    <row r="9" customFormat="false" ht="15" hidden="false" customHeight="false" outlineLevel="0" collapsed="false">
      <c r="A9" s="0" t="s">
        <v>22</v>
      </c>
      <c r="B9" s="7" t="n">
        <v>16.9</v>
      </c>
    </row>
    <row r="10" customFormat="false" ht="15" hidden="false" customHeight="false" outlineLevel="0" collapsed="false">
      <c r="A10" s="0" t="s">
        <v>23</v>
      </c>
      <c r="B10" s="7" t="n">
        <v>17.4</v>
      </c>
    </row>
    <row r="12" customFormat="false" ht="15" hidden="false" customHeight="false" outlineLevel="0" collapsed="false">
      <c r="A12" s="3" t="s">
        <v>24</v>
      </c>
    </row>
    <row r="13" customFormat="false" ht="28.35" hidden="false" customHeight="false" outlineLevel="0" collapsed="false">
      <c r="A13" s="8" t="s">
        <v>25</v>
      </c>
      <c r="B13" s="8" t="s">
        <v>26</v>
      </c>
      <c r="C13" s="8" t="s">
        <v>27</v>
      </c>
      <c r="D13" s="8" t="s">
        <v>28</v>
      </c>
    </row>
    <row r="14" customFormat="false" ht="15" hidden="false" customHeight="false" outlineLevel="0" collapsed="false">
      <c r="A14" s="0" t="s">
        <v>29</v>
      </c>
      <c r="B14" s="7" t="n">
        <v>-0.75</v>
      </c>
      <c r="C14" s="9" t="n">
        <v>1</v>
      </c>
      <c r="D14" s="10" t="s">
        <v>30</v>
      </c>
    </row>
    <row r="15" customFormat="false" ht="15" hidden="false" customHeight="false" outlineLevel="0" collapsed="false">
      <c r="A15" s="0" t="s">
        <v>31</v>
      </c>
      <c r="B15" s="7" t="n">
        <v>-0.35</v>
      </c>
      <c r="C15" s="9" t="n">
        <v>1</v>
      </c>
      <c r="D15" s="10" t="s">
        <v>32</v>
      </c>
    </row>
    <row r="16" customFormat="false" ht="15" hidden="false" customHeight="false" outlineLevel="0" collapsed="false">
      <c r="A16" s="0" t="s">
        <v>33</v>
      </c>
      <c r="B16" s="7" t="n">
        <v>-0.6</v>
      </c>
      <c r="C16" s="9" t="n">
        <v>1</v>
      </c>
      <c r="D16" s="10" t="s">
        <v>34</v>
      </c>
    </row>
    <row r="17" customFormat="false" ht="15" hidden="false" customHeight="false" outlineLevel="0" collapsed="false">
      <c r="A17" s="0" t="s">
        <v>35</v>
      </c>
      <c r="B17" s="7" t="n">
        <v>0.45</v>
      </c>
      <c r="C17" s="9" t="n">
        <v>1</v>
      </c>
      <c r="D17" s="10" t="s">
        <v>36</v>
      </c>
    </row>
    <row r="18" customFormat="false" ht="15" hidden="false" customHeight="false" outlineLevel="0" collapsed="false">
      <c r="A18" s="0" t="s">
        <v>37</v>
      </c>
      <c r="B18" s="7" t="n">
        <v>-0.3</v>
      </c>
      <c r="C18" s="9" t="n">
        <v>1</v>
      </c>
      <c r="D18" s="10" t="s">
        <v>38</v>
      </c>
    </row>
    <row r="19" customFormat="false" ht="15" hidden="false" customHeight="false" outlineLevel="0" collapsed="false">
      <c r="A19" s="0" t="s">
        <v>39</v>
      </c>
      <c r="B19" s="7" t="n">
        <v>0.25</v>
      </c>
      <c r="C19" s="9" t="n">
        <v>1</v>
      </c>
      <c r="D19" s="10" t="s">
        <v>40</v>
      </c>
    </row>
    <row r="21" customFormat="false" ht="15" hidden="false" customHeight="false" outlineLevel="0" collapsed="false">
      <c r="A21" s="11" t="s">
        <v>41</v>
      </c>
      <c r="B21" s="12" t="n">
        <f aca="false">SUMPRODUCT(B14:B19,C14:C19)</f>
        <v>-1.3</v>
      </c>
    </row>
    <row r="23" customFormat="false" ht="15" hidden="false" customHeight="false" outlineLevel="0" collapsed="false">
      <c r="A23" s="0" t="s">
        <v>42</v>
      </c>
      <c r="B23" s="7" t="n">
        <v>18</v>
      </c>
      <c r="D23" s="2" t="s">
        <v>43</v>
      </c>
    </row>
    <row r="24" customFormat="false" ht="15" hidden="false" customHeight="false" outlineLevel="0" collapsed="false">
      <c r="A24" s="0" t="s">
        <v>44</v>
      </c>
      <c r="B24" s="7" t="n">
        <v>18</v>
      </c>
      <c r="D24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5"/>
    <col collapsed="false" customWidth="true" hidden="false" outlineLevel="0" max="5" min="5" style="0" width="52"/>
  </cols>
  <sheetData>
    <row r="1" customFormat="false" ht="16.15" hidden="false" customHeight="false" outlineLevel="0" collapsed="false">
      <c r="A1" s="5" t="s">
        <v>45</v>
      </c>
    </row>
    <row r="3" customFormat="false" ht="15" hidden="false" customHeight="false" outlineLevel="0" collapsed="false">
      <c r="A3" s="8"/>
      <c r="B3" s="8" t="s">
        <v>46</v>
      </c>
      <c r="C3" s="8" t="s">
        <v>47</v>
      </c>
      <c r="D3" s="8" t="s">
        <v>48</v>
      </c>
      <c r="E3" s="8" t="s">
        <v>28</v>
      </c>
    </row>
    <row r="4" customFormat="false" ht="15" hidden="false" customHeight="false" outlineLevel="0" collapsed="false">
      <c r="A4" s="0" t="s">
        <v>49</v>
      </c>
      <c r="B4" s="12" t="n">
        <f aca="false">'1. Assumptions'!$B$9</f>
        <v>16.9</v>
      </c>
      <c r="C4" s="12" t="n">
        <f aca="false">'1. Assumptions'!$B$10</f>
        <v>17.4</v>
      </c>
      <c r="E4" s="10"/>
    </row>
    <row r="5" customFormat="false" ht="15" hidden="false" customHeight="false" outlineLevel="0" collapsed="false">
      <c r="A5" s="11" t="s">
        <v>50</v>
      </c>
      <c r="B5" s="13" t="n">
        <f aca="false">IF(B4&lt;='1. Assumptions'!$B$4,0,IF(B4&gt;='1. Assumptions'!$B$5,'1. Assumptions'!$B$6,'1. Assumptions'!$B$6*(B4-'1. Assumptions'!$B$4)/('1. Assumptions'!$B$5-'1. Assumptions'!$B$4)))</f>
        <v>2.7</v>
      </c>
      <c r="C5" s="13" t="n">
        <f aca="false">IF(C4&lt;='1. Assumptions'!$B$4,0,IF(C4&gt;='1. Assumptions'!$B$5,'1. Assumptions'!$B$6,'1. Assumptions'!$B$6*(C4-'1. Assumptions'!$B$4)/('1. Assumptions'!$B$5-'1. Assumptions'!$B$4)))</f>
        <v>4.2</v>
      </c>
      <c r="D5" s="13" t="n">
        <f aca="false">B5+C5</f>
        <v>6.89999999999999</v>
      </c>
      <c r="E5" s="10" t="s">
        <v>51</v>
      </c>
    </row>
    <row r="6" customFormat="false" ht="15" hidden="false" customHeight="false" outlineLevel="0" collapsed="false">
      <c r="A6" s="0" t="s">
        <v>52</v>
      </c>
      <c r="B6" s="12" t="n">
        <f aca="false">B4+'1. Assumptions'!$B$21</f>
        <v>15.6</v>
      </c>
      <c r="C6" s="12" t="n">
        <f aca="false">C4+'1. Assumptions'!$B$21</f>
        <v>16.1</v>
      </c>
      <c r="E6" s="10"/>
    </row>
    <row r="7" customFormat="false" ht="15" hidden="false" customHeight="false" outlineLevel="0" collapsed="false">
      <c r="A7" s="11" t="s">
        <v>53</v>
      </c>
      <c r="B7" s="13" t="n">
        <f aca="false">IF(B6&lt;='1. Assumptions'!$B$4,0,IF(B6&gt;='1. Assumptions'!$B$5,'1. Assumptions'!$B$6,'1. Assumptions'!$B$6*(B6-'1. Assumptions'!$B$4)/('1. Assumptions'!$B$5-'1. Assumptions'!$B$4)))</f>
        <v>0</v>
      </c>
      <c r="C7" s="13" t="n">
        <f aca="false">IF(C6&lt;='1. Assumptions'!$B$4,0,IF(C6&gt;='1. Assumptions'!$B$5,'1. Assumptions'!$B$6,'1. Assumptions'!$B$6*(C6-'1. Assumptions'!$B$4)/('1. Assumptions'!$B$5-'1. Assumptions'!$B$4)))</f>
        <v>0.299999999999994</v>
      </c>
      <c r="D7" s="13" t="n">
        <f aca="false">B7+C7</f>
        <v>0.299999999999994</v>
      </c>
      <c r="E7" s="10" t="s">
        <v>54</v>
      </c>
    </row>
    <row r="9" customFormat="false" ht="15" hidden="false" customHeight="false" outlineLevel="0" collapsed="false">
      <c r="A9" s="11" t="s">
        <v>55</v>
      </c>
      <c r="D9" s="13" t="n">
        <f aca="false">D5-D7</f>
        <v>6.6</v>
      </c>
    </row>
    <row r="10" customFormat="false" ht="15" hidden="false" customHeight="false" outlineLevel="0" collapsed="false">
      <c r="A10" s="0" t="s">
        <v>56</v>
      </c>
      <c r="B10" s="14" t="n">
        <f aca="false">'2. The earn-out'!$D$9/'1. Assumptions'!$B$7</f>
        <v>0.55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  <col collapsed="false" customWidth="true" hidden="false" outlineLevel="0" max="5" min="5" style="0" width="54"/>
  </cols>
  <sheetData>
    <row r="1" customFormat="false" ht="16.15" hidden="false" customHeight="false" outlineLevel="0" collapsed="false">
      <c r="A1" s="5" t="s">
        <v>57</v>
      </c>
    </row>
    <row r="3" customFormat="false" ht="15" hidden="false" customHeight="false" outlineLevel="0" collapsed="false">
      <c r="A3" s="8" t="s">
        <v>58</v>
      </c>
      <c r="B3" s="8" t="s">
        <v>46</v>
      </c>
      <c r="C3" s="8" t="s">
        <v>47</v>
      </c>
      <c r="D3" s="8" t="s">
        <v>48</v>
      </c>
      <c r="E3" s="8" t="s">
        <v>59</v>
      </c>
    </row>
    <row r="4" customFormat="false" ht="15" hidden="false" customHeight="false" outlineLevel="0" collapsed="false">
      <c r="A4" s="0" t="s">
        <v>60</v>
      </c>
      <c r="B4" s="12" t="n">
        <f aca="false">'2. The earn-out'!$B$5</f>
        <v>2.7</v>
      </c>
      <c r="C4" s="12" t="n">
        <f aca="false">'2. The earn-out'!$C$5</f>
        <v>4.2</v>
      </c>
      <c r="D4" s="12" t="n">
        <f aca="false">'2. The earn-out'!$D$5</f>
        <v>6.89999999999999</v>
      </c>
      <c r="E4" s="2" t="s">
        <v>61</v>
      </c>
    </row>
    <row r="5" customFormat="false" ht="15" hidden="false" customHeight="false" outlineLevel="0" collapsed="false">
      <c r="A5" s="0" t="s">
        <v>62</v>
      </c>
      <c r="B5" s="12" t="n">
        <f aca="false">IF('2. The earn-out'!$B$4&gt;='1. Assumptions'!$B$5,'1. Assumptions'!$B$6,0)</f>
        <v>0</v>
      </c>
      <c r="C5" s="12" t="n">
        <f aca="false">IF('2. The earn-out'!$C$4&gt;='1. Assumptions'!$B$5,'1. Assumptions'!$B$6,0)</f>
        <v>0</v>
      </c>
      <c r="D5" s="12" t="n">
        <f aca="false">B5+C5</f>
        <v>0</v>
      </c>
      <c r="E5" s="2" t="s">
        <v>63</v>
      </c>
    </row>
    <row r="6" customFormat="false" ht="15" hidden="false" customHeight="false" outlineLevel="0" collapsed="false">
      <c r="A6" s="2" t="s">
        <v>64</v>
      </c>
      <c r="B6" s="12" t="n">
        <f aca="false">MIN('1. Assumptions'!$B$6,'1. Assumptions'!$B$6*'2. The earn-out'!$B$4/'1. Assumptions'!$B$5)</f>
        <v>5.63333333333333</v>
      </c>
      <c r="C6" s="12" t="n">
        <f aca="false">MIN('1. Assumptions'!$B$6,'1. Assumptions'!$B$6*'2. The earn-out'!$C$4/'1. Assumptions'!$B$5)</f>
        <v>5.8</v>
      </c>
      <c r="D6" s="12" t="n">
        <f aca="false">B6+C6</f>
        <v>11.4333333333333</v>
      </c>
      <c r="E6" s="2" t="s">
        <v>65</v>
      </c>
    </row>
    <row r="8" customFormat="false" ht="15" hidden="false" customHeight="false" outlineLevel="0" collapsed="false">
      <c r="A8" s="11" t="s">
        <v>66</v>
      </c>
      <c r="D8" s="13" t="n">
        <f aca="false">D4-D5</f>
        <v>6.89999999999999</v>
      </c>
    </row>
    <row r="9" customFormat="false" ht="15" hidden="false" customHeight="false" outlineLevel="0" collapsed="false">
      <c r="A9" s="11" t="s">
        <v>67</v>
      </c>
      <c r="D9" s="13" t="n">
        <f aca="false">D6-D4</f>
        <v>4.53333333333334</v>
      </c>
    </row>
    <row r="10" customFormat="false" ht="15" hidden="false" customHeight="false" outlineLevel="0" collapsed="false">
      <c r="A10" s="3" t="s">
        <v>68</v>
      </c>
    </row>
    <row r="11" customFormat="false" ht="15" hidden="false" customHeight="false" outlineLevel="0" collapsed="false">
      <c r="A11" s="0" t="s">
        <v>69</v>
      </c>
      <c r="B11" s="12" t="n">
        <f aca="false">'1. Assumptions'!$B$4</f>
        <v>16</v>
      </c>
    </row>
    <row r="12" customFormat="false" ht="15" hidden="false" customHeight="false" outlineLevel="0" collapsed="false">
      <c r="A12" s="0" t="s">
        <v>70</v>
      </c>
      <c r="B12" s="12" t="n">
        <f aca="false">'1. Assumptions'!$B$5</f>
        <v>18</v>
      </c>
    </row>
    <row r="13" customFormat="false" ht="22.35" hidden="false" customHeight="false" outlineLevel="0" collapsed="false">
      <c r="A13" s="0" t="s">
        <v>71</v>
      </c>
      <c r="B13" s="14" t="n">
        <f aca="false">'1. Assumptions'!$B$5/'1. Assumptions'!$B$4-1</f>
        <v>0.125</v>
      </c>
      <c r="E13" s="10" t="s">
        <v>72</v>
      </c>
    </row>
    <row r="14" customFormat="false" ht="15" hidden="false" customHeight="false" outlineLevel="0" collapsed="false">
      <c r="A14" s="0" t="s">
        <v>73</v>
      </c>
      <c r="B14" s="14" t="n">
        <f aca="false">1-'2. The earn-out'!$B$4/'1. Assumptions'!$B$5</f>
        <v>0.0611111111111112</v>
      </c>
    </row>
    <row r="15" customFormat="false" ht="15" hidden="false" customHeight="false" outlineLevel="0" collapsed="false">
      <c r="A15" s="0" t="s">
        <v>74</v>
      </c>
      <c r="B15" s="14" t="n">
        <f aca="false">1-'2. The earn-out'!$C$4/'1. Assumptions'!$B$5</f>
        <v>0.0333333333333334</v>
      </c>
    </row>
    <row r="17" customFormat="false" ht="15" hidden="false" customHeight="false" outlineLevel="0" collapsed="false">
      <c r="A17" s="3" t="s">
        <v>75</v>
      </c>
    </row>
    <row r="18" customFormat="false" ht="15" hidden="false" customHeight="false" outlineLevel="0" collapsed="false">
      <c r="A18" s="0" t="s">
        <v>76</v>
      </c>
      <c r="B18" s="15" t="s">
        <v>77</v>
      </c>
      <c r="C18" s="2" t="s">
        <v>78</v>
      </c>
    </row>
    <row r="19" customFormat="false" ht="15" hidden="false" customHeight="false" outlineLevel="0" collapsed="false">
      <c r="B19" s="8" t="s">
        <v>46</v>
      </c>
      <c r="C19" s="8" t="s">
        <v>47</v>
      </c>
      <c r="D19" s="8" t="s">
        <v>48</v>
      </c>
    </row>
    <row r="20" customFormat="false" ht="15" hidden="false" customHeight="false" outlineLevel="0" collapsed="false">
      <c r="A20" s="0" t="s">
        <v>79</v>
      </c>
      <c r="B20" s="12" t="n">
        <f aca="false">'1. Assumptions'!B23</f>
        <v>18</v>
      </c>
      <c r="C20" s="12" t="n">
        <f aca="false">'1. Assumptions'!B24</f>
        <v>18</v>
      </c>
    </row>
    <row r="21" customFormat="false" ht="15" hidden="false" customHeight="false" outlineLevel="0" collapsed="false">
      <c r="A21" s="0" t="s">
        <v>80</v>
      </c>
      <c r="B21" s="12" t="n">
        <f aca="false">IF($B$18="Cliff",IF(B20&gt;='1. Assumptions'!$B$5,'1. Assumptions'!$B$6,0),IF($B$18="No threshold",MIN('1. Assumptions'!$B$6,'1. Assumptions'!$B$6*B20/'1. Assumptions'!$B$5),IF(B20&lt;='1. Assumptions'!$B$4,0,IF(B20&gt;='1. Assumptions'!$B$5,'1. Assumptions'!$B$6,'1. Assumptions'!$B$6*(B20-'1. Assumptions'!$B$4)/('1. Assumptions'!$B$5-'1. Assumptions'!$B$4)))))</f>
        <v>6</v>
      </c>
      <c r="C21" s="12" t="n">
        <f aca="false">IF($B$18="Cliff",IF(C20&gt;='1. Assumptions'!$B$5,'1. Assumptions'!$B$6,0),IF($B$18="No threshold",MIN('1. Assumptions'!$B$6,'1. Assumptions'!$B$6*C20/'1. Assumptions'!$B$5),IF(C20&lt;='1. Assumptions'!$B$4,0,IF(C20&gt;='1. Assumptions'!$B$5,'1. Assumptions'!$B$6,'1. Assumptions'!$B$6*(C20-'1. Assumptions'!$B$4)/('1. Assumptions'!$B$5-'1. Assumptions'!$B$4)))))</f>
        <v>6</v>
      </c>
      <c r="D21" s="12" t="n">
        <f aca="false">B21+C21</f>
        <v>12</v>
      </c>
    </row>
    <row r="22" customFormat="false" ht="15" hidden="false" customHeight="false" outlineLevel="0" collapsed="false">
      <c r="A22" s="0" t="s">
        <v>81</v>
      </c>
      <c r="B22" s="12" t="n">
        <f aca="false">'2. The earn-out'!B4</f>
        <v>16.9</v>
      </c>
      <c r="C22" s="12" t="n">
        <f aca="false">'2. The earn-out'!C4</f>
        <v>17.4</v>
      </c>
    </row>
    <row r="23" customFormat="false" ht="15" hidden="false" customHeight="false" outlineLevel="0" collapsed="false">
      <c r="A23" s="0" t="s">
        <v>82</v>
      </c>
      <c r="B23" s="12" t="n">
        <f aca="false">IF($B$18="Cliff",IF(B22&gt;='1. Assumptions'!$B$5,'1. Assumptions'!$B$6,0),IF($B$18="No threshold",MIN('1. Assumptions'!$B$6,'1. Assumptions'!$B$6*B22/'1. Assumptions'!$B$5),IF(B22&lt;='1. Assumptions'!$B$4,0,IF(B22&gt;='1. Assumptions'!$B$5,'1. Assumptions'!$B$6,'1. Assumptions'!$B$6*(B22-'1. Assumptions'!$B$4)/('1. Assumptions'!$B$5-'1. Assumptions'!$B$4)))))</f>
        <v>0</v>
      </c>
      <c r="C23" s="12" t="n">
        <f aca="false">IF($B$18="Cliff",IF(C22&gt;='1. Assumptions'!$B$5,'1. Assumptions'!$B$6,0),IF($B$18="No threshold",MIN('1. Assumptions'!$B$6,'1. Assumptions'!$B$6*C22/'1. Assumptions'!$B$5),IF(C22&lt;='1. Assumptions'!$B$4,0,IF(C22&gt;='1. Assumptions'!$B$5,'1. Assumptions'!$B$6,'1. Assumptions'!$B$6*(C22-'1. Assumptions'!$B$4)/('1. Assumptions'!$B$5-'1. Assumptions'!$B$4)))))</f>
        <v>0</v>
      </c>
      <c r="D23" s="12" t="n">
        <f aca="false">B23+C23</f>
        <v>0</v>
      </c>
    </row>
    <row r="24" customFormat="false" ht="15" hidden="false" customHeight="false" outlineLevel="0" collapsed="false">
      <c r="A24" s="0" t="s">
        <v>83</v>
      </c>
      <c r="D24" s="12" t="n">
        <f aca="false">D21-D23</f>
        <v>12</v>
      </c>
      <c r="E24" s="2" t="s">
        <v>84</v>
      </c>
    </row>
  </sheetData>
  <dataValidations count="1">
    <dataValidation allowBlank="false" errorStyle="stop" operator="between" showDropDown="false" showErrorMessage="false" showInputMessage="false" sqref="B18" type="list">
      <formula1>"Straight line,Cliff,No threshold"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5" t="s">
        <v>85</v>
      </c>
    </row>
    <row r="2" customFormat="false" ht="15" hidden="false" customHeight="false" outlineLevel="0" collapsed="false">
      <c r="A2" s="2" t="s">
        <v>86</v>
      </c>
    </row>
    <row r="3" customFormat="false" ht="15" hidden="false" customHeight="false" outlineLevel="0" collapsed="false">
      <c r="A3" s="2" t="s">
        <v>87</v>
      </c>
    </row>
    <row r="5" customFormat="false" ht="15" hidden="false" customHeight="false" outlineLevel="0" collapsed="false">
      <c r="A5" s="8" t="s">
        <v>88</v>
      </c>
      <c r="B5" s="8" t="s">
        <v>89</v>
      </c>
      <c r="C5" s="8" t="s">
        <v>90</v>
      </c>
      <c r="D5" s="8" t="s">
        <v>91</v>
      </c>
      <c r="E5" s="8" t="s">
        <v>92</v>
      </c>
      <c r="F5" s="8" t="s">
        <v>93</v>
      </c>
      <c r="H5" s="11" t="s">
        <v>94</v>
      </c>
    </row>
    <row r="6" customFormat="false" ht="28.35" hidden="false" customHeight="false" outlineLevel="0" collapsed="false">
      <c r="A6" s="0" t="s">
        <v>95</v>
      </c>
      <c r="B6" s="4" t="s">
        <v>96</v>
      </c>
      <c r="C6" s="0" t="n">
        <v>2.7</v>
      </c>
      <c r="D6" s="16" t="n">
        <f aca="false">ROUND('2. The earn-out'!$B$5,2)</f>
        <v>2.7</v>
      </c>
      <c r="E6" s="16" t="n">
        <f aca="false">D6-C6</f>
        <v>0</v>
      </c>
      <c r="F6" s="0" t="str">
        <f aca="false">IF(ABS(E6)&lt;=0.005,"reproduced",IF(ABS(E6)&lt;=0.005*3,"rounding","to check"))</f>
        <v>reproduced</v>
      </c>
      <c r="H6" s="4" t="s">
        <v>97</v>
      </c>
    </row>
    <row r="7" customFormat="false" ht="15" hidden="false" customHeight="false" outlineLevel="0" collapsed="false">
      <c r="A7" s="0" t="s">
        <v>95</v>
      </c>
      <c r="B7" s="4" t="s">
        <v>98</v>
      </c>
      <c r="C7" s="0" t="n">
        <v>4.2</v>
      </c>
      <c r="D7" s="16" t="n">
        <f aca="false">ROUND('2. The earn-out'!$C$5,2)</f>
        <v>4.2</v>
      </c>
      <c r="E7" s="16" t="n">
        <f aca="false">D7-C7</f>
        <v>0</v>
      </c>
      <c r="F7" s="0" t="str">
        <f aca="false">IF(ABS(E7)&lt;=0.005,"reproduced",IF(ABS(E7)&lt;=0.005*3,"rounding","to check"))</f>
        <v>reproduced</v>
      </c>
    </row>
    <row r="8" customFormat="false" ht="15" hidden="false" customHeight="false" outlineLevel="0" collapsed="false">
      <c r="A8" s="0" t="s">
        <v>95</v>
      </c>
      <c r="B8" s="4" t="s">
        <v>99</v>
      </c>
      <c r="C8" s="0" t="n">
        <v>6.9</v>
      </c>
      <c r="D8" s="16" t="n">
        <f aca="false">ROUND('2. The earn-out'!$D$5,2)</f>
        <v>6.9</v>
      </c>
      <c r="E8" s="16" t="n">
        <f aca="false">D8-C8</f>
        <v>0</v>
      </c>
      <c r="F8" s="0" t="str">
        <f aca="false">IF(ABS(E8)&lt;=0.005,"reproduced",IF(ABS(E8)&lt;=0.005*3,"rounding","to check"))</f>
        <v>reproduced</v>
      </c>
    </row>
    <row r="9" customFormat="false" ht="15" hidden="false" customHeight="false" outlineLevel="0" collapsed="false">
      <c r="A9" s="0" t="s">
        <v>95</v>
      </c>
      <c r="B9" s="4" t="s">
        <v>100</v>
      </c>
      <c r="C9" s="0" t="n">
        <v>-1.3</v>
      </c>
      <c r="D9" s="16" t="n">
        <f aca="false">ROUND('1. Assumptions'!$B$21,2)</f>
        <v>-1.3</v>
      </c>
      <c r="E9" s="16" t="n">
        <f aca="false">D9-C9</f>
        <v>0</v>
      </c>
      <c r="F9" s="0" t="str">
        <f aca="false">IF(ABS(E9)&lt;=0.005,"reproduced",IF(ABS(E9)&lt;=0.005*3,"rounding","to check"))</f>
        <v>reproduced</v>
      </c>
    </row>
    <row r="10" customFormat="false" ht="15" hidden="false" customHeight="false" outlineLevel="0" collapsed="false">
      <c r="A10" s="0" t="s">
        <v>95</v>
      </c>
      <c r="B10" s="4" t="s">
        <v>101</v>
      </c>
      <c r="C10" s="0" t="n">
        <v>0.3</v>
      </c>
      <c r="D10" s="16" t="n">
        <f aca="false">ROUND('2. The earn-out'!$D$7,2)</f>
        <v>0.3</v>
      </c>
      <c r="E10" s="16" t="n">
        <f aca="false">D10-C10</f>
        <v>0</v>
      </c>
      <c r="F10" s="0" t="str">
        <f aca="false">IF(ABS(E10)&lt;=0.005,"reproduced",IF(ABS(E10)&lt;=0.005*3,"rounding","to check"))</f>
        <v>reproduced</v>
      </c>
    </row>
    <row r="11" customFormat="false" ht="15" hidden="false" customHeight="false" outlineLevel="0" collapsed="false">
      <c r="A11" s="0" t="s">
        <v>95</v>
      </c>
      <c r="B11" s="4" t="s">
        <v>102</v>
      </c>
      <c r="C11" s="0" t="n">
        <v>6.6</v>
      </c>
      <c r="D11" s="16" t="n">
        <f aca="false">ROUND('2. The earn-out'!$D$9,2)</f>
        <v>6.6</v>
      </c>
      <c r="E11" s="16" t="n">
        <f aca="false">D11-C11</f>
        <v>0</v>
      </c>
      <c r="F11" s="0" t="str">
        <f aca="false">IF(ABS(E11)&lt;=0.005,"reproduced",IF(ABS(E11)&lt;=0.005*3,"rounding","to check"))</f>
        <v>reproduced</v>
      </c>
    </row>
    <row r="12" customFormat="false" ht="15" hidden="false" customHeight="false" outlineLevel="0" collapsed="false">
      <c r="A12" s="0" t="s">
        <v>103</v>
      </c>
      <c r="B12" s="4" t="s">
        <v>104</v>
      </c>
      <c r="C12" s="0" t="n">
        <v>0</v>
      </c>
      <c r="D12" s="16" t="n">
        <f aca="false">ROUND('3. Shapes'!$D$5,2)</f>
        <v>0</v>
      </c>
      <c r="E12" s="16" t="n">
        <f aca="false">D12-C12</f>
        <v>0</v>
      </c>
      <c r="F12" s="0" t="str">
        <f aca="false">IF(ABS(E12)&lt;=0.005,"reproduced",IF(ABS(E12)&lt;=0.005*3,"rounding","to check"))</f>
        <v>reproduced</v>
      </c>
    </row>
    <row r="13" customFormat="false" ht="15" hidden="false" customHeight="false" outlineLevel="0" collapsed="false">
      <c r="A13" s="0" t="s">
        <v>103</v>
      </c>
      <c r="B13" s="4" t="s">
        <v>105</v>
      </c>
      <c r="C13" s="0" t="n">
        <v>6.9</v>
      </c>
      <c r="D13" s="16" t="n">
        <f aca="false">ROUND('3. Shapes'!$D$8,2)</f>
        <v>6.9</v>
      </c>
      <c r="E13" s="16" t="n">
        <f aca="false">D13-C13</f>
        <v>0</v>
      </c>
      <c r="F13" s="0" t="str">
        <f aca="false">IF(ABS(E13)&lt;=0.005,"reproduced",IF(ABS(E13)&lt;=0.005*3,"rounding","to check"))</f>
        <v>reproduced</v>
      </c>
    </row>
    <row r="14" customFormat="false" ht="15" hidden="false" customHeight="false" outlineLevel="0" collapsed="false">
      <c r="A14" s="0" t="s">
        <v>106</v>
      </c>
      <c r="B14" s="4" t="s">
        <v>107</v>
      </c>
      <c r="C14" s="0" t="n">
        <v>6.1</v>
      </c>
      <c r="D14" s="16" t="n">
        <f aca="false">ROUND('3. Shapes'!$B$14*100,1)</f>
        <v>6.1</v>
      </c>
      <c r="E14" s="16" t="n">
        <f aca="false">D14-C14</f>
        <v>0</v>
      </c>
      <c r="F14" s="0" t="str">
        <f aca="false">IF(ABS(E14)&lt;=0.05,"reproduced",IF(ABS(E14)&lt;=0.05*3,"rounding","to check"))</f>
        <v>reproduced</v>
      </c>
    </row>
    <row r="15" customFormat="false" ht="15" hidden="false" customHeight="false" outlineLevel="0" collapsed="false">
      <c r="A15" s="0" t="s">
        <v>106</v>
      </c>
      <c r="B15" s="4" t="s">
        <v>108</v>
      </c>
      <c r="C15" s="0" t="n">
        <v>3.3</v>
      </c>
      <c r="D15" s="16" t="n">
        <f aca="false">ROUND('3. Shapes'!$B$15*100,1)</f>
        <v>3.3</v>
      </c>
      <c r="E15" s="16" t="n">
        <f aca="false">D15-C15</f>
        <v>0</v>
      </c>
      <c r="F15" s="0" t="str">
        <f aca="false">IF(ABS(E15)&lt;=0.05,"reproduced",IF(ABS(E15)&lt;=0.05*3,"rounding","to check"))</f>
        <v>reproduced</v>
      </c>
    </row>
    <row r="16" customFormat="false" ht="15" hidden="false" customHeight="false" outlineLevel="0" collapsed="false">
      <c r="A16" s="0" t="s">
        <v>106</v>
      </c>
      <c r="B16" s="4" t="s">
        <v>109</v>
      </c>
      <c r="C16" s="0" t="n">
        <v>12</v>
      </c>
      <c r="D16" s="16" t="n">
        <f aca="false">ROUND(IF('1. Assumptions'!$B$23&gt;='1. Assumptions'!$B$5,'1. Assumptions'!$B$6,0)+IF('1. Assumptions'!$B$24&gt;='1. Assumptions'!$B$5,'1. Assumptions'!$B$6,0),2)</f>
        <v>12</v>
      </c>
      <c r="E16" s="16" t="n">
        <f aca="false">D16-C16</f>
        <v>0</v>
      </c>
      <c r="F16" s="0" t="str">
        <f aca="false">IF(ABS(E16)&lt;=0.005,"reproduced",IF(ABS(E16)&lt;=0.005*3,"rounding","to check"))</f>
        <v>reproduced</v>
      </c>
    </row>
    <row r="17" customFormat="false" ht="15" hidden="false" customHeight="false" outlineLevel="0" collapsed="false">
      <c r="A17" s="0" t="s">
        <v>110</v>
      </c>
      <c r="B17" s="4" t="s">
        <v>111</v>
      </c>
      <c r="C17" s="0" t="n">
        <v>5.63</v>
      </c>
      <c r="D17" s="16" t="n">
        <f aca="false">ROUND('3. Shapes'!$B$6,2)</f>
        <v>5.63</v>
      </c>
      <c r="E17" s="16" t="n">
        <f aca="false">D17-C17</f>
        <v>0</v>
      </c>
      <c r="F17" s="0" t="str">
        <f aca="false">IF(ABS(E17)&lt;=0.005,"reproduced",IF(ABS(E17)&lt;=0.005*3,"rounding","to check"))</f>
        <v>reproduced</v>
      </c>
    </row>
    <row r="18" customFormat="false" ht="15" hidden="false" customHeight="false" outlineLevel="0" collapsed="false">
      <c r="A18" s="0" t="s">
        <v>110</v>
      </c>
      <c r="B18" s="4" t="s">
        <v>112</v>
      </c>
      <c r="C18" s="0" t="n">
        <v>11.43</v>
      </c>
      <c r="D18" s="16" t="n">
        <f aca="false">ROUND('3. Shapes'!$D$6,2)</f>
        <v>11.43</v>
      </c>
      <c r="E18" s="16" t="n">
        <f aca="false">D18-C18</f>
        <v>0</v>
      </c>
      <c r="F18" s="0" t="str">
        <f aca="false">IF(ABS(E18)&lt;=0.005,"reproduced",IF(ABS(E18)&lt;=0.005*3,"rounding","to check"))</f>
        <v>reproduced</v>
      </c>
    </row>
    <row r="20" customFormat="false" ht="55.2" hidden="false" customHeight="false" outlineLevel="0" collapsed="false">
      <c r="A20" s="8" t="s">
        <v>113</v>
      </c>
      <c r="F20" s="8" t="s">
        <v>93</v>
      </c>
    </row>
    <row r="21" customFormat="false" ht="28.35" hidden="false" customHeight="false" outlineLevel="0" collapsed="false">
      <c r="A21" s="0" t="s">
        <v>114</v>
      </c>
      <c r="B21" s="4" t="s">
        <v>115</v>
      </c>
      <c r="F21" s="0" t="str">
        <f aca="false">IF(ABS('2. The earn-out'!B6-'2. The earn-out'!B4-'1. Assumptions'!B21)+ABS('2. The earn-out'!C6-'2. The earn-out'!C4-'1. Assumptions'!B21)&lt;0.000000001,"OK","CHECK")</f>
        <v>OK</v>
      </c>
    </row>
    <row r="22" customFormat="false" ht="28.35" hidden="false" customHeight="false" outlineLevel="0" collapsed="false">
      <c r="A22" s="0" t="s">
        <v>114</v>
      </c>
      <c r="B22" s="4" t="s">
        <v>116</v>
      </c>
      <c r="F22" s="0" t="str">
        <f aca="false">IF(AND(MIN('2. The earn-out'!B5:C5,'2. The earn-out'!B7:C7)&gt;=0,MAX('2. The earn-out'!B5:C5,'2. The earn-out'!B7:C7)&lt;='1. Assumptions'!B6),"OK","CHECK")</f>
        <v>OK</v>
      </c>
    </row>
    <row r="23" customFormat="false" ht="15" hidden="false" customHeight="false" outlineLevel="0" collapsed="false">
      <c r="A23" s="0" t="s">
        <v>114</v>
      </c>
      <c r="B23" s="4" t="s">
        <v>117</v>
      </c>
      <c r="F23" s="0" t="str">
        <f aca="false">IF('3. Shapes'!D5&lt;='3. Shapes'!D4+0.000000001,"OK","CHECK")</f>
        <v>OK</v>
      </c>
    </row>
    <row r="24" customFormat="false" ht="28.35" hidden="false" customHeight="false" outlineLevel="0" collapsed="false">
      <c r="A24" s="0" t="s">
        <v>114</v>
      </c>
      <c r="B24" s="4" t="s">
        <v>118</v>
      </c>
      <c r="F24" s="0" t="str">
        <f aca="false">IF(OR('1. Assumptions'!B4&lt;=0,'3. Shapes'!D6&gt;='3. Shapes'!D4-0.000000001),"OK","CHECK")</f>
        <v>OK</v>
      </c>
    </row>
    <row r="25" customFormat="false" ht="28.35" hidden="false" customHeight="false" outlineLevel="0" collapsed="false">
      <c r="A25" s="0" t="s">
        <v>114</v>
      </c>
      <c r="B25" s="4" t="s">
        <v>119</v>
      </c>
      <c r="F25" s="0" t="str">
        <f aca="false">IF(ABS('3. Shapes'!D23-IF('3. Shapes'!B18="Cliff",'3. Shapes'!D5,IF('3. Shapes'!B18="No threshold",'3. Shapes'!D6,'3. Shapes'!D4)))&lt;0.000000001,"OK","CHECK")</f>
        <v>OK</v>
      </c>
    </row>
    <row r="27" customFormat="false" ht="15" hidden="false" customHeight="false" outlineLevel="0" collapsed="false">
      <c r="A27" s="11" t="s">
        <v>120</v>
      </c>
      <c r="C27" s="11" t="n">
        <f aca="false">COUNTIF(F6:F18,"reproduced")</f>
        <v>13</v>
      </c>
    </row>
    <row r="28" customFormat="false" ht="15" hidden="false" customHeight="false" outlineLevel="0" collapsed="false">
      <c r="A28" s="11" t="s">
        <v>121</v>
      </c>
      <c r="C28" s="11" t="n">
        <f aca="false">COUNTIF(F6:F18,"rounding")</f>
        <v>0</v>
      </c>
    </row>
    <row r="29" customFormat="false" ht="15" hidden="false" customHeight="false" outlineLevel="0" collapsed="false">
      <c r="A29" s="11" t="s">
        <v>122</v>
      </c>
      <c r="C29" s="11" t="n">
        <f aca="false">COUNTIF(F6:F18,"to check")</f>
        <v>0</v>
      </c>
    </row>
    <row r="30" customFormat="false" ht="15" hidden="false" customHeight="false" outlineLevel="0" collapsed="false">
      <c r="A30" s="11" t="s">
        <v>123</v>
      </c>
      <c r="C30" s="11" t="n">
        <f aca="false">COUNTIF(F21:F25,"OK")</f>
        <v>5</v>
      </c>
    </row>
    <row r="31" customFormat="false" ht="15" hidden="false" customHeight="false" outlineLevel="0" collapsed="false">
      <c r="A31" s="11" t="s">
        <v>124</v>
      </c>
      <c r="C31" s="11" t="str">
        <f aca="false">IF(AND(COUNTIF(F6:F18,"to check")=0,COUNTIF(F21:F25,"OK")=5),"ALL OK",COUNTIF(F6:F18,"reproduced")+COUNTIF(F6:F18,"rounding")+COUNTIF(F21:F25,"OK")&amp;" / 18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2026-08-23T23:37:31Z</dcterms:created>
  <dc:creator>openpyxl</dc:creator>
  <dc:description/>
  <dc:language>en-US</dc:language>
  <cp:lastModifiedBy/>
  <dcterms:modified xsi:type="dcterms:W3CDTF">2026-09-24T20:22:23Z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