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Read me" sheetId="1" state="visible" r:id="rId1"/>
    <sheet xmlns:r="http://schemas.openxmlformats.org/officeDocument/2006/relationships" name="The worked comparison" sheetId="2" state="visible" r:id="rId2"/>
    <sheet xmlns:r="http://schemas.openxmlformats.org/officeDocument/2006/relationships" name="Leverage held constant" sheetId="3" state="visible" r:id="rId3"/>
    <sheet xmlns:r="http://schemas.openxmlformats.org/officeDocument/2006/relationships" name="Deferred consideration" sheetId="4" state="visible" r:id="rId4"/>
    <sheet xmlns:r="http://schemas.openxmlformats.org/officeDocument/2006/relationships" name="Rolling versus selling" sheetId="5" state="visible" r:id="rId5"/>
    <sheet xmlns:r="http://schemas.openxmlformats.org/officeDocument/2006/relationships" name="Checks"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4">
    <numFmt numFmtId="164" formatCode="#,##0;\(#,##0\);\-"/>
    <numFmt numFmtId="165" formatCode="0.00\x"/>
    <numFmt numFmtId="166" formatCode="0.0%"/>
    <numFmt numFmtId="167" formatCode="#,##0.00;\(#,##0.00\);\-"/>
  </numFmts>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14171D"/>
      <sz val="14"/>
    </font>
    <font>
      <name val="Arial"/>
      <charset val="1"/>
      <family val="0"/>
      <i val="1"/>
      <color rgb="FF595959"/>
      <sz val="10"/>
    </font>
    <font>
      <name val="Arial"/>
      <charset val="1"/>
      <family val="0"/>
      <sz val="10"/>
    </font>
    <font>
      <name val="Arial"/>
      <charset val="1"/>
      <family val="0"/>
      <b val="1"/>
      <color rgb="FF8C5A00"/>
      <sz val="11"/>
    </font>
    <font>
      <name val="Arial"/>
      <charset val="1"/>
      <family val="0"/>
      <color rgb="FF0000FF"/>
      <sz val="10"/>
    </font>
    <font>
      <name val="Arial"/>
      <charset val="1"/>
      <family val="0"/>
      <b val="1"/>
      <sz val="10"/>
    </font>
    <font>
      <name val="Arial"/>
      <charset val="1"/>
      <family val="0"/>
      <b val="1"/>
      <color rgb="FFFFFFFF"/>
      <sz val="10"/>
    </font>
    <font>
      <name val="Arial"/>
      <charset val="1"/>
      <family val="0"/>
      <color rgb="FF008000"/>
      <sz val="10"/>
    </font>
    <font>
      <name val="Arial"/>
      <charset val="1"/>
      <family val="0"/>
      <color rgb="FF8C5A00"/>
      <sz val="9"/>
    </font>
    <font>
      <name val="Arial"/>
      <charset val="1"/>
      <family val="0"/>
      <sz val="9"/>
    </font>
    <font>
      <name val="Arial"/>
      <charset val="1"/>
      <family val="0"/>
      <color rgb="FF0000FF"/>
      <sz val="9"/>
    </font>
    <font>
      <name val="Arial"/>
      <charset val="1"/>
      <family val="0"/>
      <color rgb="FF008000"/>
      <sz val="9"/>
    </font>
    <font>
      <name val="Arial"/>
      <charset val="1"/>
      <family val="0"/>
      <b val="1"/>
      <sz val="9"/>
    </font>
  </fonts>
  <fills count="5">
    <fill>
      <patternFill/>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left/>
      <right/>
      <top/>
      <bottom/>
      <diagonal/>
    </border>
    <border>
      <left/>
      <right/>
      <top style="medium">
        <color rgb="FF808080"/>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72">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2" borderId="0" applyAlignment="1" pivotButton="0" quotePrefix="0" xfId="0">
      <alignment horizontal="general" vertical="bottom"/>
    </xf>
    <xf numFmtId="0" fontId="9" fillId="0" borderId="0" applyAlignment="1" pivotButton="0" quotePrefix="0" xfId="0">
      <alignment horizontal="general" vertical="bottom" indent="1"/>
    </xf>
    <xf numFmtId="164" fontId="9" fillId="0" borderId="0" applyAlignment="1" pivotButton="0" quotePrefix="0" xfId="0">
      <alignment horizontal="general" vertical="bottom"/>
    </xf>
    <xf numFmtId="165" fontId="9" fillId="0" borderId="0" applyAlignment="1" pivotButton="0" quotePrefix="0" xfId="0">
      <alignment horizontal="general" vertical="bottom"/>
    </xf>
    <xf numFmtId="0" fontId="10" fillId="3" borderId="0" applyAlignment="1" pivotButton="0" quotePrefix="0" xfId="0">
      <alignment horizontal="left" vertical="center" wrapText="1"/>
    </xf>
    <xf numFmtId="0" fontId="10" fillId="3" borderId="0" applyAlignment="1" pivotButton="0" quotePrefix="0" xfId="0">
      <alignment horizontal="center" vertical="center" wrapText="1"/>
    </xf>
    <xf numFmtId="0" fontId="6" fillId="4" borderId="0" applyAlignment="1" pivotButton="0" quotePrefix="0" xfId="0">
      <alignment horizontal="general" vertical="bottom" indent="1"/>
    </xf>
    <xf numFmtId="0" fontId="0" fillId="4" borderId="0" applyAlignment="1" pivotButton="0" quotePrefix="0" xfId="0">
      <alignment horizontal="general" vertical="bottom"/>
    </xf>
    <xf numFmtId="165" fontId="8" fillId="4" borderId="0" applyAlignment="1" pivotButton="0" quotePrefix="0" xfId="0">
      <alignment horizontal="general" vertical="bottom"/>
    </xf>
    <xf numFmtId="164" fontId="6" fillId="4" borderId="0" applyAlignment="1" pivotButton="0" quotePrefix="0" xfId="0">
      <alignment horizontal="general" vertical="bottom"/>
    </xf>
    <xf numFmtId="10" fontId="6" fillId="4" borderId="0" applyAlignment="1" pivotButton="0" quotePrefix="0" xfId="0">
      <alignment horizontal="general" vertical="bottom"/>
    </xf>
    <xf numFmtId="165" fontId="8" fillId="2" borderId="0" applyAlignment="1" pivotButton="0" quotePrefix="0" xfId="0">
      <alignment horizontal="general" vertical="bottom"/>
    </xf>
    <xf numFmtId="164" fontId="6" fillId="0" borderId="0" applyAlignment="1" pivotButton="0" quotePrefix="0" xfId="0">
      <alignment horizontal="general" vertical="bottom"/>
    </xf>
    <xf numFmtId="10" fontId="6" fillId="0" borderId="0" applyAlignment="1" pivotButton="0" quotePrefix="0" xfId="0">
      <alignment horizontal="general" vertical="bottom"/>
    </xf>
    <xf numFmtId="0" fontId="9" fillId="0" borderId="1" applyAlignment="1" pivotButton="0" quotePrefix="0" xfId="0">
      <alignment horizontal="general" vertical="bottom" indent="1"/>
    </xf>
    <xf numFmtId="165" fontId="9" fillId="0" borderId="1" applyAlignment="1" pivotButton="0" quotePrefix="0" xfId="0">
      <alignment horizontal="general" vertical="bottom"/>
    </xf>
    <xf numFmtId="164" fontId="9" fillId="0" borderId="1" applyAlignment="1" pivotButton="0" quotePrefix="0" xfId="0">
      <alignment horizontal="general" vertical="bottom"/>
    </xf>
    <xf numFmtId="10" fontId="9" fillId="0" borderId="1" applyAlignment="1" pivotButton="0" quotePrefix="0" xfId="0">
      <alignment horizontal="general" vertical="bottom"/>
    </xf>
    <xf numFmtId="0" fontId="9" fillId="0" borderId="0" applyAlignment="1" pivotButton="0" quotePrefix="0" xfId="0">
      <alignment horizontal="general" vertical="bottom"/>
    </xf>
    <xf numFmtId="166" fontId="9" fillId="0" borderId="0" applyAlignment="1" pivotButton="0" quotePrefix="0" xfId="0">
      <alignment horizontal="general" vertical="bottom"/>
    </xf>
    <xf numFmtId="167" fontId="6" fillId="0" borderId="0" applyAlignment="1" pivotButton="0" quotePrefix="0" xfId="0">
      <alignment horizontal="general" vertical="bottom"/>
    </xf>
    <xf numFmtId="165" fontId="8" fillId="0" borderId="0" applyAlignment="1" pivotButton="0" quotePrefix="0" xfId="0">
      <alignment horizontal="general" vertical="bottom"/>
    </xf>
    <xf numFmtId="166" fontId="6" fillId="0" borderId="0" applyAlignment="1" pivotButton="0" quotePrefix="0" xfId="0">
      <alignment horizontal="general" vertical="bottom"/>
    </xf>
    <xf numFmtId="166" fontId="8" fillId="2" borderId="0" applyAlignment="1" pivotButton="0" quotePrefix="0" xfId="0">
      <alignment horizontal="general" vertical="bottom"/>
    </xf>
    <xf numFmtId="165" fontId="6" fillId="0" borderId="0" applyAlignment="1" pivotButton="0" quotePrefix="0" xfId="0">
      <alignment horizontal="general" vertical="bottom"/>
    </xf>
    <xf numFmtId="164" fontId="8" fillId="0" borderId="0" applyAlignment="1" pivotButton="0" quotePrefix="0" xfId="0">
      <alignment horizontal="general" vertical="bottom"/>
    </xf>
    <xf numFmtId="0" fontId="6" fillId="0" borderId="0" applyAlignment="1" pivotButton="0" quotePrefix="0" xfId="0">
      <alignment horizontal="general" vertical="bottom"/>
    </xf>
    <xf numFmtId="1" fontId="8" fillId="2" borderId="0" applyAlignment="1" pivotButton="0" quotePrefix="0" xfId="0">
      <alignment horizontal="general" vertical="bottom"/>
    </xf>
    <xf numFmtId="167" fontId="9" fillId="0" borderId="0" applyAlignment="1" pivotButton="0" quotePrefix="0" xfId="0">
      <alignment horizontal="general" vertical="bottom"/>
    </xf>
    <xf numFmtId="167" fontId="9" fillId="0" borderId="1" applyAlignment="1" pivotButton="0" quotePrefix="0" xfId="0">
      <alignment horizontal="general" vertical="bottom"/>
    </xf>
    <xf numFmtId="164" fontId="11" fillId="0" borderId="0" applyAlignment="1" pivotButton="0" quotePrefix="0" xfId="0">
      <alignment horizontal="general" vertical="bottom"/>
    </xf>
    <xf numFmtId="166" fontId="10" fillId="3" borderId="0" applyAlignment="1" pivotButton="0" quotePrefix="0" xfId="0">
      <alignment horizontal="center" vertical="center" wrapText="1"/>
    </xf>
    <xf numFmtId="166" fontId="8" fillId="4" borderId="0" applyAlignment="1" pivotButton="0" quotePrefix="0" xfId="0">
      <alignment horizontal="general" vertical="bottom"/>
    </xf>
    <xf numFmtId="167" fontId="6" fillId="4" borderId="0" applyAlignment="1" pivotButton="0" quotePrefix="0" xfId="0">
      <alignment horizontal="general" vertical="bottom"/>
    </xf>
    <xf numFmtId="166" fontId="8" fillId="0" borderId="0" applyAlignment="1" pivotButton="0" quotePrefix="0" xfId="0">
      <alignment horizontal="general" vertical="bottom"/>
    </xf>
    <xf numFmtId="167" fontId="8" fillId="2" borderId="0" applyAlignment="1" pivotButton="0" quotePrefix="0" xfId="0">
      <alignment horizontal="general" vertical="bottom"/>
    </xf>
    <xf numFmtId="166" fontId="6" fillId="4" borderId="0" applyAlignment="1" pivotButton="0" quotePrefix="0" xfId="0">
      <alignment horizontal="general" vertical="bottom"/>
    </xf>
    <xf numFmtId="165" fontId="6" fillId="4" borderId="0" applyAlignment="1" pivotButton="0" quotePrefix="0" xfId="0">
      <alignment horizontal="general" vertical="bottom"/>
    </xf>
    <xf numFmtId="10" fontId="9" fillId="0" borderId="0"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164" fontId="14" fillId="0" borderId="0" applyAlignment="1" pivotButton="0" quotePrefix="0" xfId="0">
      <alignment horizontal="general" vertical="bottom"/>
    </xf>
    <xf numFmtId="164" fontId="15" fillId="0" borderId="0" applyAlignment="1" pivotButton="0" quotePrefix="0" xfId="0">
      <alignment horizontal="general" vertical="bottom"/>
    </xf>
    <xf numFmtId="164" fontId="13" fillId="0" borderId="0" applyAlignment="1" pivotButton="0" quotePrefix="0" xfId="0">
      <alignment horizontal="general" vertical="bottom"/>
    </xf>
    <xf numFmtId="0" fontId="16" fillId="0" borderId="0" applyAlignment="1" pivotButton="0" quotePrefix="0" xfId="0">
      <alignment horizontal="general" vertical="bottom"/>
    </xf>
    <xf numFmtId="0" fontId="12" fillId="4" borderId="0" applyAlignment="1" pivotButton="0" quotePrefix="0" xfId="0">
      <alignment horizontal="general" vertical="bottom"/>
    </xf>
    <xf numFmtId="0" fontId="13" fillId="4" borderId="0" applyAlignment="1" pivotButton="0" quotePrefix="0" xfId="0">
      <alignment horizontal="general" vertical="bottom"/>
    </xf>
    <xf numFmtId="165" fontId="14" fillId="4" borderId="0" applyAlignment="1" pivotButton="0" quotePrefix="0" xfId="0">
      <alignment horizontal="general" vertical="bottom"/>
    </xf>
    <xf numFmtId="165" fontId="15" fillId="4" borderId="0" applyAlignment="1" pivotButton="0" quotePrefix="0" xfId="0">
      <alignment horizontal="general" vertical="bottom"/>
    </xf>
    <xf numFmtId="165" fontId="13" fillId="4" borderId="0" applyAlignment="1" pivotButton="0" quotePrefix="0" xfId="0">
      <alignment horizontal="general" vertical="bottom"/>
    </xf>
    <xf numFmtId="0" fontId="16" fillId="4" borderId="0" applyAlignment="1" pivotButton="0" quotePrefix="0" xfId="0">
      <alignment horizontal="general" vertical="bottom"/>
    </xf>
    <xf numFmtId="164"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3" fillId="4" borderId="0" applyAlignment="1" pivotButton="0" quotePrefix="0" xfId="0">
      <alignment horizontal="general" vertical="bottom"/>
    </xf>
    <xf numFmtId="10" fontId="14" fillId="0" borderId="0" applyAlignment="1" pivotButton="0" quotePrefix="0" xfId="0">
      <alignment horizontal="general" vertical="bottom"/>
    </xf>
    <xf numFmtId="10" fontId="15" fillId="0" borderId="0" applyAlignment="1" pivotButton="0" quotePrefix="0" xfId="0">
      <alignment horizontal="general" vertical="bottom"/>
    </xf>
    <xf numFmtId="10" fontId="13" fillId="0" borderId="0" applyAlignment="1" pivotButton="0" quotePrefix="0" xfId="0">
      <alignment horizontal="general" vertical="bottom"/>
    </xf>
    <xf numFmtId="1" fontId="14" fillId="4" borderId="0" applyAlignment="1" pivotButton="0" quotePrefix="0" xfId="0">
      <alignment horizontal="general" vertical="bottom"/>
    </xf>
    <xf numFmtId="1" fontId="15" fillId="4" borderId="0" applyAlignment="1" pivotButton="0" quotePrefix="0" xfId="0">
      <alignment horizontal="general" vertical="bottom"/>
    </xf>
    <xf numFmtId="1" fontId="13" fillId="4" borderId="0" applyAlignment="1" pivotButton="0" quotePrefix="0" xfId="0">
      <alignment horizontal="general" vertical="bottom"/>
    </xf>
    <xf numFmtId="166" fontId="14" fillId="0" borderId="0" applyAlignment="1" pivotButton="0" quotePrefix="0" xfId="0">
      <alignment horizontal="general" vertical="bottom"/>
    </xf>
    <xf numFmtId="166" fontId="15" fillId="0" borderId="0" applyAlignment="1" pivotButton="0" quotePrefix="0" xfId="0">
      <alignment horizontal="general" vertical="bottom"/>
    </xf>
    <xf numFmtId="166" fontId="13" fillId="0" borderId="0" applyAlignment="1" pivotButton="0" quotePrefix="0" xfId="0">
      <alignment horizontal="general" vertical="bottom"/>
    </xf>
    <xf numFmtId="1" fontId="14" fillId="0" borderId="0" applyAlignment="1" pivotButton="0" quotePrefix="0" xfId="0">
      <alignment horizontal="general" vertical="bottom"/>
    </xf>
    <xf numFmtId="1" fontId="15" fillId="0" borderId="0" applyAlignment="1" pivotButton="0" quotePrefix="0" xfId="0">
      <alignment horizontal="general" vertical="bottom"/>
    </xf>
    <xf numFmtId="1" fontId="13" fillId="0" borderId="0" applyAlignment="1" pivotButton="0" quotePrefix="0" xfId="0">
      <alignment horizontal="general" vertical="bottom"/>
    </xf>
    <xf numFmtId="167" fontId="14" fillId="4" borderId="0" applyAlignment="1" pivotButton="0" quotePrefix="0" xfId="0">
      <alignment horizontal="general" vertical="bottom"/>
    </xf>
    <xf numFmtId="167" fontId="15" fillId="4" borderId="0" applyAlignment="1" pivotButton="0" quotePrefix="0" xfId="0">
      <alignment horizontal="general" vertical="bottom"/>
    </xf>
    <xf numFmtId="167" fontId="13" fillId="4" borderId="0" applyAlignment="1" pivotButton="0" quotePrefix="0" xfId="0">
      <alignment horizontal="general" vertical="bottom"/>
    </xf>
    <xf numFmtId="167" fontId="14" fillId="0" borderId="0" applyAlignment="1" pivotButton="0" quotePrefix="0" xfId="0">
      <alignment horizontal="general" vertical="bottom"/>
    </xf>
    <xf numFmtId="167" fontId="15" fillId="0" borderId="0" applyAlignment="1" pivotButton="0" quotePrefix="0" xfId="0">
      <alignment horizontal="general" vertical="bottom"/>
    </xf>
    <xf numFmtId="167" fontId="13" fillId="0" borderId="0" applyAlignment="1" pivotButton="0" quotePrefix="0" xfId="0">
      <alignment horizontal="general" vertical="bottom"/>
    </xf>
    <xf numFmtId="166" fontId="14" fillId="4" borderId="0" applyAlignment="1" pivotButton="0" quotePrefix="0" xfId="0">
      <alignment horizontal="general" vertical="bottom"/>
    </xf>
    <xf numFmtId="166" fontId="15" fillId="4" borderId="0" applyAlignment="1" pivotButton="0" quotePrefix="0" xfId="0">
      <alignment horizontal="general" vertical="bottom"/>
    </xf>
    <xf numFmtId="166" fontId="13" fillId="4" borderId="0" applyAlignment="1" pivotButton="0" quotePrefix="0" xfId="0">
      <alignment horizontal="general" vertical="bottom"/>
    </xf>
    <xf numFmtId="10" fontId="14" fillId="4" borderId="0" applyAlignment="1" pivotButton="0" quotePrefix="0" xfId="0">
      <alignment horizontal="general" vertical="bottom"/>
    </xf>
    <xf numFmtId="10" fontId="15" fillId="4" borderId="0" applyAlignment="1" pivotButton="0" quotePrefix="0" xfId="0">
      <alignment horizontal="general" vertical="bottom"/>
    </xf>
    <xf numFmtId="10" fontId="13" fillId="4" borderId="0" applyAlignment="1" pivotButton="0" quotePrefix="0" xfId="0">
      <alignment horizontal="general" vertical="bottom"/>
    </xf>
    <xf numFmtId="1" fontId="9"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2" borderId="0" applyAlignment="1" pivotButton="0" quotePrefix="0" xfId="0">
      <alignment horizontal="general" vertical="bottom"/>
    </xf>
    <xf numFmtId="0" fontId="9" fillId="0" borderId="0" applyAlignment="1" pivotButton="0" quotePrefix="0" xfId="0">
      <alignment horizontal="general" vertical="bottom" indent="1"/>
    </xf>
    <xf numFmtId="164" fontId="9" fillId="0" borderId="0" applyAlignment="1" pivotButton="0" quotePrefix="0" xfId="0">
      <alignment horizontal="general" vertical="bottom"/>
    </xf>
    <xf numFmtId="165" fontId="9" fillId="0" borderId="0" applyAlignment="1" pivotButton="0" quotePrefix="0" xfId="0">
      <alignment horizontal="general" vertical="bottom"/>
    </xf>
    <xf numFmtId="0" fontId="10" fillId="3" borderId="0" applyAlignment="1" pivotButton="0" quotePrefix="0" xfId="0">
      <alignment horizontal="left" vertical="center" wrapText="1"/>
    </xf>
    <xf numFmtId="0" fontId="10" fillId="3" borderId="0" applyAlignment="1" pivotButton="0" quotePrefix="0" xfId="0">
      <alignment horizontal="center" vertical="center" wrapText="1"/>
    </xf>
    <xf numFmtId="0" fontId="6" fillId="4" borderId="0" applyAlignment="1" pivotButton="0" quotePrefix="0" xfId="0">
      <alignment horizontal="general" vertical="bottom" indent="1"/>
    </xf>
    <xf numFmtId="0" fontId="0" fillId="4" borderId="0" applyAlignment="1" pivotButton="0" quotePrefix="0" xfId="0">
      <alignment horizontal="general" vertical="bottom"/>
    </xf>
    <xf numFmtId="165" fontId="8" fillId="4" borderId="0" applyAlignment="1" pivotButton="0" quotePrefix="0" xfId="0">
      <alignment horizontal="general" vertical="bottom"/>
    </xf>
    <xf numFmtId="164" fontId="6" fillId="4" borderId="0" applyAlignment="1" pivotButton="0" quotePrefix="0" xfId="0">
      <alignment horizontal="general" vertical="bottom"/>
    </xf>
    <xf numFmtId="10" fontId="6" fillId="4" borderId="0" applyAlignment="1" pivotButton="0" quotePrefix="0" xfId="0">
      <alignment horizontal="general" vertical="bottom"/>
    </xf>
    <xf numFmtId="165" fontId="8" fillId="2" borderId="0" applyAlignment="1" pivotButton="0" quotePrefix="0" xfId="0">
      <alignment horizontal="general" vertical="bottom"/>
    </xf>
    <xf numFmtId="164" fontId="6" fillId="0" borderId="0" applyAlignment="1" pivotButton="0" quotePrefix="0" xfId="0">
      <alignment horizontal="general" vertical="bottom"/>
    </xf>
    <xf numFmtId="10" fontId="6" fillId="0" borderId="0" applyAlignment="1" pivotButton="0" quotePrefix="0" xfId="0">
      <alignment horizontal="general" vertical="bottom"/>
    </xf>
    <xf numFmtId="0" fontId="9" fillId="0" borderId="1" applyAlignment="1" pivotButton="0" quotePrefix="0" xfId="0">
      <alignment horizontal="general" vertical="bottom" indent="1"/>
    </xf>
    <xf numFmtId="165" fontId="9" fillId="0" borderId="1" applyAlignment="1" pivotButton="0" quotePrefix="0" xfId="0">
      <alignment horizontal="general" vertical="bottom"/>
    </xf>
    <xf numFmtId="164" fontId="9" fillId="0" borderId="1" applyAlignment="1" pivotButton="0" quotePrefix="0" xfId="0">
      <alignment horizontal="general" vertical="bottom"/>
    </xf>
    <xf numFmtId="10" fontId="9" fillId="0" borderId="1" applyAlignment="1" pivotButton="0" quotePrefix="0" xfId="0">
      <alignment horizontal="general" vertical="bottom"/>
    </xf>
    <xf numFmtId="0" fontId="9" fillId="0" borderId="0" applyAlignment="1" pivotButton="0" quotePrefix="0" xfId="0">
      <alignment horizontal="general" vertical="bottom"/>
    </xf>
    <xf numFmtId="166" fontId="9" fillId="0" borderId="0" applyAlignment="1" pivotButton="0" quotePrefix="0" xfId="0">
      <alignment horizontal="general" vertical="bottom"/>
    </xf>
    <xf numFmtId="167" fontId="6" fillId="0" borderId="0" applyAlignment="1" pivotButton="0" quotePrefix="0" xfId="0">
      <alignment horizontal="general" vertical="bottom"/>
    </xf>
    <xf numFmtId="165" fontId="8" fillId="0" borderId="0" applyAlignment="1" pivotButton="0" quotePrefix="0" xfId="0">
      <alignment horizontal="general" vertical="bottom"/>
    </xf>
    <xf numFmtId="166" fontId="6" fillId="0" borderId="0" applyAlignment="1" pivotButton="0" quotePrefix="0" xfId="0">
      <alignment horizontal="general" vertical="bottom"/>
    </xf>
    <xf numFmtId="166" fontId="8" fillId="2" borderId="0" applyAlignment="1" pivotButton="0" quotePrefix="0" xfId="0">
      <alignment horizontal="general" vertical="bottom"/>
    </xf>
    <xf numFmtId="165" fontId="6" fillId="0" borderId="0" applyAlignment="1" pivotButton="0" quotePrefix="0" xfId="0">
      <alignment horizontal="general" vertical="bottom"/>
    </xf>
    <xf numFmtId="164" fontId="8" fillId="0" borderId="0" applyAlignment="1" pivotButton="0" quotePrefix="0" xfId="0">
      <alignment horizontal="general" vertical="bottom"/>
    </xf>
    <xf numFmtId="0" fontId="6" fillId="0" borderId="0" applyAlignment="1" pivotButton="0" quotePrefix="0" xfId="0">
      <alignment horizontal="general" vertical="bottom"/>
    </xf>
    <xf numFmtId="1" fontId="8" fillId="2" borderId="0" applyAlignment="1" pivotButton="0" quotePrefix="0" xfId="0">
      <alignment horizontal="general" vertical="bottom"/>
    </xf>
    <xf numFmtId="167" fontId="9" fillId="0" borderId="0" applyAlignment="1" pivotButton="0" quotePrefix="0" xfId="0">
      <alignment horizontal="general" vertical="bottom"/>
    </xf>
    <xf numFmtId="167" fontId="9" fillId="0" borderId="1" applyAlignment="1" pivotButton="0" quotePrefix="0" xfId="0">
      <alignment horizontal="general" vertical="bottom"/>
    </xf>
    <xf numFmtId="164" fontId="11" fillId="0" borderId="0" applyAlignment="1" pivotButton="0" quotePrefix="0" xfId="0">
      <alignment horizontal="general" vertical="bottom"/>
    </xf>
    <xf numFmtId="166" fontId="10" fillId="3" borderId="0" applyAlignment="1" pivotButton="0" quotePrefix="0" xfId="0">
      <alignment horizontal="center" vertical="center" wrapText="1"/>
    </xf>
    <xf numFmtId="166" fontId="8" fillId="4" borderId="0" applyAlignment="1" pivotButton="0" quotePrefix="0" xfId="0">
      <alignment horizontal="general" vertical="bottom"/>
    </xf>
    <xf numFmtId="167" fontId="6" fillId="4" borderId="0" applyAlignment="1" pivotButton="0" quotePrefix="0" xfId="0">
      <alignment horizontal="general" vertical="bottom"/>
    </xf>
    <xf numFmtId="166" fontId="8" fillId="0" borderId="0" applyAlignment="1" pivotButton="0" quotePrefix="0" xfId="0">
      <alignment horizontal="general" vertical="bottom"/>
    </xf>
    <xf numFmtId="167" fontId="8" fillId="2" borderId="0" applyAlignment="1" pivotButton="0" quotePrefix="0" xfId="0">
      <alignment horizontal="general" vertical="bottom"/>
    </xf>
    <xf numFmtId="166" fontId="6" fillId="4" borderId="0" applyAlignment="1" pivotButton="0" quotePrefix="0" xfId="0">
      <alignment horizontal="general" vertical="bottom"/>
    </xf>
    <xf numFmtId="165" fontId="6" fillId="4" borderId="0" applyAlignment="1" pivotButton="0" quotePrefix="0" xfId="0">
      <alignment horizontal="general" vertical="bottom"/>
    </xf>
    <xf numFmtId="10" fontId="9" fillId="0" borderId="0" applyAlignment="1" pivotButton="0" quotePrefix="0" xfId="0">
      <alignment horizontal="general" vertical="bottom"/>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164" fontId="14" fillId="0" borderId="0" applyAlignment="1" pivotButton="0" quotePrefix="0" xfId="0">
      <alignment horizontal="general" vertical="bottom"/>
    </xf>
    <xf numFmtId="164" fontId="15" fillId="0" borderId="0" applyAlignment="1" pivotButton="0" quotePrefix="0" xfId="0">
      <alignment horizontal="general" vertical="bottom"/>
    </xf>
    <xf numFmtId="164" fontId="13" fillId="0" borderId="0" applyAlignment="1" pivotButton="0" quotePrefix="0" xfId="0">
      <alignment horizontal="general" vertical="bottom"/>
    </xf>
    <xf numFmtId="0" fontId="16" fillId="0" borderId="0" applyAlignment="1" pivotButton="0" quotePrefix="0" xfId="0">
      <alignment horizontal="general" vertical="bottom"/>
    </xf>
    <xf numFmtId="0" fontId="12" fillId="4" borderId="0" applyAlignment="1" pivotButton="0" quotePrefix="0" xfId="0">
      <alignment horizontal="general" vertical="bottom"/>
    </xf>
    <xf numFmtId="0" fontId="13" fillId="4" borderId="0" applyAlignment="1" pivotButton="0" quotePrefix="0" xfId="0">
      <alignment horizontal="general" vertical="bottom"/>
    </xf>
    <xf numFmtId="165" fontId="14" fillId="4" borderId="0" applyAlignment="1" pivotButton="0" quotePrefix="0" xfId="0">
      <alignment horizontal="general" vertical="bottom"/>
    </xf>
    <xf numFmtId="165" fontId="15" fillId="4" borderId="0" applyAlignment="1" pivotButton="0" quotePrefix="0" xfId="0">
      <alignment horizontal="general" vertical="bottom"/>
    </xf>
    <xf numFmtId="165" fontId="13" fillId="4" borderId="0" applyAlignment="1" pivotButton="0" quotePrefix="0" xfId="0">
      <alignment horizontal="general" vertical="bottom"/>
    </xf>
    <xf numFmtId="0" fontId="16" fillId="4" borderId="0" applyAlignment="1" pivotButton="0" quotePrefix="0" xfId="0">
      <alignment horizontal="general" vertical="bottom"/>
    </xf>
    <xf numFmtId="164"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3" fillId="4" borderId="0" applyAlignment="1" pivotButton="0" quotePrefix="0" xfId="0">
      <alignment horizontal="general" vertical="bottom"/>
    </xf>
    <xf numFmtId="10" fontId="14" fillId="0" borderId="0" applyAlignment="1" pivotButton="0" quotePrefix="0" xfId="0">
      <alignment horizontal="general" vertical="bottom"/>
    </xf>
    <xf numFmtId="10" fontId="15" fillId="0" borderId="0" applyAlignment="1" pivotButton="0" quotePrefix="0" xfId="0">
      <alignment horizontal="general" vertical="bottom"/>
    </xf>
    <xf numFmtId="10" fontId="13" fillId="0" borderId="0" applyAlignment="1" pivotButton="0" quotePrefix="0" xfId="0">
      <alignment horizontal="general" vertical="bottom"/>
    </xf>
    <xf numFmtId="1" fontId="14" fillId="4" borderId="0" applyAlignment="1" pivotButton="0" quotePrefix="0" xfId="0">
      <alignment horizontal="general" vertical="bottom"/>
    </xf>
    <xf numFmtId="1" fontId="15" fillId="4" borderId="0" applyAlignment="1" pivotButton="0" quotePrefix="0" xfId="0">
      <alignment horizontal="general" vertical="bottom"/>
    </xf>
    <xf numFmtId="1" fontId="13" fillId="4" borderId="0" applyAlignment="1" pivotButton="0" quotePrefix="0" xfId="0">
      <alignment horizontal="general" vertical="bottom"/>
    </xf>
    <xf numFmtId="166" fontId="14" fillId="0" borderId="0" applyAlignment="1" pivotButton="0" quotePrefix="0" xfId="0">
      <alignment horizontal="general" vertical="bottom"/>
    </xf>
    <xf numFmtId="166" fontId="15" fillId="0" borderId="0" applyAlignment="1" pivotButton="0" quotePrefix="0" xfId="0">
      <alignment horizontal="general" vertical="bottom"/>
    </xf>
    <xf numFmtId="166" fontId="13" fillId="0" borderId="0" applyAlignment="1" pivotButton="0" quotePrefix="0" xfId="0">
      <alignment horizontal="general" vertical="bottom"/>
    </xf>
    <xf numFmtId="1" fontId="14" fillId="0" borderId="0" applyAlignment="1" pivotButton="0" quotePrefix="0" xfId="0">
      <alignment horizontal="general" vertical="bottom"/>
    </xf>
    <xf numFmtId="1" fontId="15" fillId="0" borderId="0" applyAlignment="1" pivotButton="0" quotePrefix="0" xfId="0">
      <alignment horizontal="general" vertical="bottom"/>
    </xf>
    <xf numFmtId="1" fontId="13" fillId="0" borderId="0" applyAlignment="1" pivotButton="0" quotePrefix="0" xfId="0">
      <alignment horizontal="general" vertical="bottom"/>
    </xf>
    <xf numFmtId="167" fontId="14" fillId="4" borderId="0" applyAlignment="1" pivotButton="0" quotePrefix="0" xfId="0">
      <alignment horizontal="general" vertical="bottom"/>
    </xf>
    <xf numFmtId="167" fontId="15" fillId="4" borderId="0" applyAlignment="1" pivotButton="0" quotePrefix="0" xfId="0">
      <alignment horizontal="general" vertical="bottom"/>
    </xf>
    <xf numFmtId="167" fontId="13" fillId="4" borderId="0" applyAlignment="1" pivotButton="0" quotePrefix="0" xfId="0">
      <alignment horizontal="general" vertical="bottom"/>
    </xf>
    <xf numFmtId="167" fontId="14" fillId="0" borderId="0" applyAlignment="1" pivotButton="0" quotePrefix="0" xfId="0">
      <alignment horizontal="general" vertical="bottom"/>
    </xf>
    <xf numFmtId="167" fontId="15" fillId="0" borderId="0" applyAlignment="1" pivotButton="0" quotePrefix="0" xfId="0">
      <alignment horizontal="general" vertical="bottom"/>
    </xf>
    <xf numFmtId="167" fontId="13" fillId="0" borderId="0" applyAlignment="1" pivotButton="0" quotePrefix="0" xfId="0">
      <alignment horizontal="general" vertical="bottom"/>
    </xf>
    <xf numFmtId="166" fontId="14" fillId="4" borderId="0" applyAlignment="1" pivotButton="0" quotePrefix="0" xfId="0">
      <alignment horizontal="general" vertical="bottom"/>
    </xf>
    <xf numFmtId="166" fontId="15" fillId="4" borderId="0" applyAlignment="1" pivotButton="0" quotePrefix="0" xfId="0">
      <alignment horizontal="general" vertical="bottom"/>
    </xf>
    <xf numFmtId="166" fontId="13" fillId="4" borderId="0" applyAlignment="1" pivotButton="0" quotePrefix="0" xfId="0">
      <alignment horizontal="general" vertical="bottom"/>
    </xf>
    <xf numFmtId="10" fontId="14" fillId="4" borderId="0" applyAlignment="1" pivotButton="0" quotePrefix="0" xfId="0">
      <alignment horizontal="general" vertical="bottom"/>
    </xf>
    <xf numFmtId="10" fontId="15" fillId="4" borderId="0" applyAlignment="1" pivotButton="0" quotePrefix="0" xfId="0">
      <alignment horizontal="general" vertical="bottom"/>
    </xf>
    <xf numFmtId="10" fontId="13" fillId="4" borderId="0" applyAlignment="1" pivotButton="0" quotePrefix="0" xfId="0">
      <alignment horizontal="general" vertical="bottom"/>
    </xf>
    <xf numFmtId="1" fontId="9"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A46"/>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112" customWidth="1" style="86" min="1" max="1"/>
  </cols>
  <sheetData>
    <row r="1" ht="17.35" customHeight="1" s="87">
      <c r="A1" s="88" t="inlineStr">
        <is>
          <t>Pricing and the Bid Funnel</t>
        </is>
      </c>
    </row>
    <row r="2" ht="15" customHeight="1" s="87">
      <c r="A2" s="89" t="inlineStr">
        <is>
          <t>Companion workbook 2 — The Continuation Fund Handbook, Julian R. Sterling</t>
        </is>
      </c>
    </row>
    <row r="3"/>
    <row r="4" ht="15" customHeight="1" s="87">
      <c r="A4" s="90" t="inlineStr">
        <is>
          <t>Chapter 7 says that net asset value is an opinion, a fairness opinion is a defensibility test, and only a bid is a price. It then does three lines of arithmetic and observes that very few election materials do them and no investor should skip them. This workbook is those three lines, and the ones the chapter implies but does not write out.
Five sheets.
The worked comparison — Chapter 7's own example, live. An asset at EUR 40 million of earnings, EUR 150 million of net debt and a EUR 430 million carrying value; three bids; a clearing price reported as a one per cent discount. The sheet computes the discount, then computes the three comparisons the chapter says are better, and shows why the headline framing is nearly useless.
Leverage held constant — the capital structure test. Change net debt and the equity price moves while the enterprise value does not. This is why an equity price comparison across different leverage levels is meaningless, and the sheet makes the point in numbers rather than in principle.
Deferred consideration — a headline of EUR 426 million that is EUR 340 million now and EUR 86 million contingent in two years is not EUR 426 million. Discount it and probability-weight it and it is EUR 388 million, nine per cent less. Both inputs are yours to set; the chapter's are the defaults.
Price discovery — the bid funnel as a diagnostic. Enter a first-round range and a final range and the sheet tells you whether you are looking at discovery or at a number that was signalled. The two examples Chapter 7 contrasts are pre-loaded so you can see the test working before you use it on your own transaction.
Rolling versus selling — the subtlety Chapter 7 calls easy to miss. A high price is good for those who sell and bad for those who roll, because rolling investors are in economic substance buying the asset at the transaction price. The sheet quantifies the transfer, across a range of entry prices, and finds the price at which a rolling investor stops earning their required return.
Blue is an input, black and green are formulas, yellow marks the assumptions that carry the answer.</t>
        </is>
      </c>
    </row>
    <row r="5" ht="15" customHeight="1" s="87"/>
    <row r="6" ht="15" customHeight="1" s="87"/>
    <row r="7" ht="15" customHeight="1" s="87"/>
    <row r="8" ht="15" customHeight="1" s="87"/>
    <row r="9" ht="15" customHeight="1" s="87"/>
    <row r="10" ht="15" customHeight="1" s="87"/>
    <row r="11" ht="15" customHeight="1" s="87"/>
    <row r="12" ht="15" customHeight="1" s="87"/>
    <row r="13" ht="15" customHeight="1" s="87"/>
    <row r="14" ht="15" customHeight="1" s="87"/>
    <row r="15" ht="15" customHeight="1" s="87"/>
    <row r="16" ht="15" customHeight="1" s="87"/>
    <row r="17" ht="15" customHeight="1" s="87"/>
    <row r="18" ht="15" customHeight="1" s="87"/>
    <row r="19" ht="15" customHeight="1" s="87"/>
    <row r="20" ht="15" customHeight="1" s="87"/>
    <row r="21" ht="15" customHeight="1" s="87"/>
    <row r="22" ht="15" customHeight="1" s="87"/>
    <row r="23" ht="15" customHeight="1" s="87"/>
    <row r="24" ht="15" customHeight="1" s="87"/>
    <row r="25" ht="15" customHeight="1" s="87"/>
    <row r="26" ht="15" customHeight="1" s="87"/>
    <row r="27" ht="15" customHeight="1" s="87"/>
    <row r="28" ht="15" customHeight="1" s="87"/>
    <row r="29" ht="15" customHeight="1" s="87"/>
    <row r="30" ht="15" customHeight="1" s="87"/>
    <row r="31" ht="15" customHeight="1" s="87"/>
    <row r="32" ht="15" customHeight="1" s="87"/>
    <row r="33" ht="15" customHeight="1" s="87"/>
    <row r="34" ht="15" customHeight="1" s="87"/>
    <row r="35" ht="15" customHeight="1" s="87"/>
    <row r="36" ht="15" customHeight="1" s="87"/>
    <row r="37" ht="15" customHeight="1" s="87"/>
    <row r="38" ht="15" customHeight="1" s="87"/>
    <row r="39" ht="15" customHeight="1" s="87"/>
    <row r="40" ht="15" customHeight="1" s="87"/>
    <row r="41" ht="15" customHeight="1" s="87"/>
    <row r="42" ht="15" customHeight="1" s="87"/>
    <row r="43" ht="15" customHeight="1" s="87"/>
    <row r="44" ht="15" customHeight="1" s="87"/>
    <row r="45"/>
    <row r="46" ht="150" customHeight="1" s="87">
      <c r="A46" s="90" t="inlineStr">
        <is>
          <t>Revised 23 September 2026. The discovery test compared the final round with a column that did not exist, so any final round passed; the final spread is now computed (rows 44 and 45): 4.3 per cent for the discovery pattern, 1.4 for the signalled one. Comparison two adds the premium on the equity rolling investors actually buy: nine per cent on the enterprise value is 12.7 per cent on the equity, because the net debt does not move. Revised 26 September 2026: Chapter 7 now prints the 12.7 per cent equity premium and states that the selling fund still receives EUR 426 million when the new vehicle adds leverage; the check line is no longer marked as not printed. Twenty-four checks.</t>
        </is>
      </c>
    </row>
  </sheetData>
  <mergeCells count="1">
    <mergeCell ref="A4:A4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H4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6" customWidth="1" style="86" min="1" max="1"/>
    <col width="6" customWidth="1" style="86" min="2" max="2"/>
    <col width="15" customWidth="1" style="86" min="3" max="6"/>
    <col width="3" customWidth="1" style="86" min="7" max="7"/>
    <col width="60" customWidth="1" style="86" min="8" max="8"/>
  </cols>
  <sheetData>
    <row r="1" ht="17.35" customHeight="1" s="87">
      <c r="A1" s="88" t="inlineStr">
        <is>
          <t>Chapter 7 — a worked pricing comparison</t>
        </is>
      </c>
    </row>
    <row r="2" ht="15" customHeight="1" s="87">
      <c r="A2" s="89" t="inlineStr">
        <is>
          <t>Numbers make the earlier points concrete.</t>
        </is>
      </c>
    </row>
    <row r="3"/>
    <row r="4" ht="15" customHeight="1" s="87">
      <c r="A4" s="91" t="inlineStr">
        <is>
          <t>The asset</t>
        </is>
      </c>
      <c r="H4" s="91" t="inlineStr">
        <is>
          <t>Why the headline number is the least informative one</t>
        </is>
      </c>
    </row>
    <row r="5" ht="15" customHeight="1" s="87">
      <c r="A5" s="92" t="inlineStr">
        <is>
          <t>Current earnings (EUR m)</t>
        </is>
      </c>
      <c r="C5" s="93" t="n">
        <v>40</v>
      </c>
      <c r="H5" s="90" t="inlineStr">
        <is>
          <t>A transaction clearing at EUR 426 million against a carrying value of EUR 430 million will be reported as a one per cent discount, and readers will infer something from it. Chapter 7 says the inference is unsound in both directions: a premium may reflect a conservative carrying value, and a discount may reflect a carrying value that was too high, in which case the discount is a correction rather than a bargain.
The reason is on the first block of this sheet. The carrying value of EUR 430 million implies an enterprise value of EUR 580 million and a multiple of 14.5 times. That number was produced by the seller. Comparing the price to it measures the distance between what a buyer paid and what a seller thought — which tells you about the seller's accounting policy, not about the price.
The three comparisons below it all share a property: none of them uses a number the seller produced.
Against recent unaffiliated transactions, the price sits in the upper half of the range. That is a real finding and can be discussed, in the chapter's phrase.
Against a prior process on this asset, the price is about nine per cent above what an unaffiliated buyer would pay on enterprise value, and 12.7 per cent on the equity that rolling investors actually buy, as the chapter now prints. This is the sharpest of the three when it is available, because it is the same asset rather than a comparable one. It is also the one that most often does not exist — which is why Appendix C tells sponsors to determine whether the asset has been market-tested and decide to disclose it, and Appendix H lists failing to disclose a prior sale process as mistake seven.
Against the spread of bids, the two patterns at the bottom are the ones Chapter 7 contrasts directly. A first round from 12.9 to 15.4 narrowing to 13.8 to 14.4 is discovery: independent parties disagreed by a fifth, then converged on the evidence. A first round already clustered between 14.2 and 14.5 has nothing to converge from — the parties arrived at the same answer before doing the work, which happens when a number has been signalled.
The thresholds in C40 and C41 are not in the book; they are a reasonable reading of the two examples it gives. Move them and watch both verdicts.</t>
        </is>
      </c>
    </row>
    <row r="6" ht="15" customHeight="1" s="87">
      <c r="A6" s="92" t="inlineStr">
        <is>
          <t>Net debt (EUR m)</t>
        </is>
      </c>
      <c r="C6" s="93" t="n">
        <v>150</v>
      </c>
    </row>
    <row r="7" ht="15" customHeight="1" s="87">
      <c r="A7" s="92" t="inlineStr">
        <is>
          <t>Sponsor's carrying value of equity (EUR m)</t>
        </is>
      </c>
      <c r="C7" s="93" t="n">
        <v>430</v>
      </c>
    </row>
    <row r="8" ht="15" customHeight="1" s="87">
      <c r="A8" s="94" t="inlineStr">
        <is>
          <t>Enterprise value the carrying value implies (EUR m)</t>
        </is>
      </c>
      <c r="C8" s="95">
        <f>C7+C6</f>
        <v/>
      </c>
    </row>
    <row r="9" ht="15" customHeight="1" s="87">
      <c r="A9" s="94" t="inlineStr">
        <is>
          <t>Multiple of earnings that implies</t>
        </is>
      </c>
      <c r="C9" s="96">
        <f>C8/C5</f>
        <v/>
      </c>
    </row>
    <row r="10" ht="15" customHeight="1" s="87">
      <c r="A10" s="92" t="inlineStr">
        <is>
          <t>Whose estimate that is</t>
        </is>
      </c>
      <c r="C10" s="89" t="inlineStr">
        <is>
          <t>the seller's</t>
        </is>
      </c>
    </row>
    <row r="11" ht="15" customHeight="1" s="87"/>
    <row r="12" ht="15" customHeight="1" s="87">
      <c r="A12" s="91" t="inlineStr">
        <is>
          <t>The bids</t>
        </is>
      </c>
    </row>
    <row r="13" ht="27.75" customHeight="1" s="87">
      <c r="A13" s="97" t="n"/>
      <c r="B13" s="98" t="n"/>
      <c r="C13" s="98" t="inlineStr">
        <is>
          <t>Multiple</t>
        </is>
      </c>
      <c r="D13" s="98" t="inlineStr">
        <is>
          <t>Enterprise value (EUR m)</t>
        </is>
      </c>
      <c r="E13" s="98" t="inlineStr">
        <is>
          <t>Equity (EUR m)</t>
        </is>
      </c>
      <c r="F13" s="98" t="inlineStr">
        <is>
          <t>Against carrying value</t>
        </is>
      </c>
    </row>
    <row r="14" ht="15" customHeight="1" s="87">
      <c r="A14" s="99" t="inlineStr">
        <is>
          <t>Bid one</t>
        </is>
      </c>
      <c r="B14" s="100" t="n"/>
      <c r="C14" s="101" t="n">
        <v>13.8</v>
      </c>
      <c r="D14" s="102">
        <f>C14*$C$5</f>
        <v/>
      </c>
      <c r="E14" s="102">
        <f>D14-$C$6</f>
        <v/>
      </c>
      <c r="F14" s="103">
        <f>E14/$C$7-1</f>
        <v/>
      </c>
    </row>
    <row r="15" ht="15" customHeight="1" s="87">
      <c r="A15" s="92" t="inlineStr">
        <is>
          <t>Bid two</t>
        </is>
      </c>
      <c r="C15" s="104" t="n">
        <v>14.2</v>
      </c>
      <c r="D15" s="105">
        <f>C15*$C$5</f>
        <v/>
      </c>
      <c r="E15" s="105">
        <f>D15-$C$6</f>
        <v/>
      </c>
      <c r="F15" s="106">
        <f>E15/$C$7-1</f>
        <v/>
      </c>
    </row>
    <row r="16" ht="15" customHeight="1" s="87">
      <c r="A16" s="99" t="inlineStr">
        <is>
          <t>Bid three</t>
        </is>
      </c>
      <c r="B16" s="100" t="n"/>
      <c r="C16" s="101" t="n">
        <v>14.4</v>
      </c>
      <c r="D16" s="102">
        <f>C16*$C$5</f>
        <v/>
      </c>
      <c r="E16" s="102">
        <f>D16-$C$6</f>
        <v/>
      </c>
      <c r="F16" s="103">
        <f>E16/$C$7-1</f>
        <v/>
      </c>
    </row>
    <row r="17" ht="15" customHeight="1" s="87"/>
    <row r="18" ht="15" customHeight="1" s="87">
      <c r="A18" s="107" t="inlineStr">
        <is>
          <t>Clears at</t>
        </is>
      </c>
      <c r="C18" s="108">
        <f>C16</f>
        <v/>
      </c>
      <c r="D18" s="109">
        <f>D16</f>
        <v/>
      </c>
      <c r="E18" s="109">
        <f>E16</f>
        <v/>
      </c>
      <c r="F18" s="110">
        <f>F16</f>
        <v/>
      </c>
    </row>
    <row r="19" ht="15" customHeight="1" s="87">
      <c r="A19" s="94" t="inlineStr">
        <is>
          <t>Reported as</t>
        </is>
      </c>
      <c r="C19" s="111">
        <f>IF(F18&lt;0,TEXT(-F18,"0%")&amp;" discount to carrying value",TEXT(F18,"0%")&amp;" premium to carrying value")</f>
        <v/>
      </c>
    </row>
    <row r="20" ht="15" customHeight="1" s="87">
      <c r="A20" s="92" t="inlineStr">
        <is>
          <t>How useful that framing is</t>
        </is>
      </c>
      <c r="C20" s="89" t="inlineStr">
        <is>
          <t>nearly useless — the benchmark is produced by the seller</t>
        </is>
      </c>
    </row>
    <row r="21" ht="15" customHeight="1" s="87"/>
    <row r="22" ht="15" customHeight="1" s="87">
      <c r="A22" s="91" t="inlineStr">
        <is>
          <t>Comparison one — against recent unaffiliated transactions</t>
        </is>
      </c>
    </row>
    <row r="23" ht="15" customHeight="1" s="87">
      <c r="A23" s="92" t="inlineStr">
        <is>
          <t>Comparable range in the last twelve months, low</t>
        </is>
      </c>
      <c r="C23" s="104" t="n">
        <v>13</v>
      </c>
    </row>
    <row r="24" ht="15" customHeight="1" s="87">
      <c r="A24" s="92" t="inlineStr">
        <is>
          <t>Comparable range, high</t>
        </is>
      </c>
      <c r="C24" s="104" t="n">
        <v>15</v>
      </c>
    </row>
    <row r="25" ht="15" customHeight="1" s="87">
      <c r="A25" s="94" t="inlineStr">
        <is>
          <t>Where the clearing price sits in that range</t>
        </is>
      </c>
      <c r="C25" s="112">
        <f>(C18-C23)/(C24-C23)</f>
        <v/>
      </c>
    </row>
    <row r="26" ht="15" customHeight="1" s="87">
      <c r="A26" s="94" t="inlineStr">
        <is>
          <t>Verdict</t>
        </is>
      </c>
      <c r="C26" s="111">
        <f>IF(C18&gt;C24,"above the range",IF(C18&lt;C23,"below the range",IF(C25&gt;=0.5,"in the upper half of the range","in the lower half of the range")))</f>
        <v/>
      </c>
    </row>
    <row r="27" ht="15" customHeight="1" s="87">
      <c r="A27" s="92" t="inlineStr">
        <is>
          <t>Is that a real finding?</t>
        </is>
      </c>
      <c r="C27" s="89" t="inlineStr">
        <is>
          <t>yes — it does not depend on the seller's accounting</t>
        </is>
      </c>
    </row>
    <row r="28" ht="15" customHeight="1" s="87"/>
    <row r="29" ht="15" customHeight="1" s="87">
      <c r="A29" s="91" t="inlineStr">
        <is>
          <t>Comparison two — against a prior process on this asset</t>
        </is>
      </c>
    </row>
    <row r="30" ht="15" customHeight="1" s="87">
      <c r="A30" s="92" t="inlineStr">
        <is>
          <t>Best third-party bid when the asset was marketed a year earlier</t>
        </is>
      </c>
      <c r="C30" s="104" t="n">
        <v>13.2</v>
      </c>
    </row>
    <row r="31" ht="15" customHeight="1" s="87">
      <c r="A31" s="94" t="inlineStr">
        <is>
          <t>Premium over what an unaffiliated buyer would pay</t>
        </is>
      </c>
      <c r="C31" s="112">
        <f>C18/C30-1</f>
        <v/>
      </c>
    </row>
    <row r="32" ht="15" customHeight="1" s="87">
      <c r="A32" s="92" t="inlineStr">
        <is>
          <t>Premium in enterprise value (EUR m)</t>
        </is>
      </c>
      <c r="C32" s="113">
        <f>(C18-C30)*C5</f>
        <v/>
      </c>
    </row>
    <row r="33" ht="15" customHeight="1" s="87">
      <c r="A33" s="92" t="inlineStr">
        <is>
          <t>Who pays it</t>
        </is>
      </c>
      <c r="C33" s="89" t="inlineStr">
        <is>
          <t>rolling investors</t>
        </is>
      </c>
    </row>
    <row r="34" ht="15" customHeight="1" s="87">
      <c r="A34" s="92" t="inlineStr">
        <is>
          <t>May it be justified?</t>
        </is>
      </c>
      <c r="C34" s="89" t="inlineStr">
        <is>
          <t>by an improved outlook — but it must be identified</t>
        </is>
      </c>
    </row>
    <row r="35" ht="15" customHeight="1" s="87">
      <c r="A35" s="92" t="inlineStr">
        <is>
          <t>The same premium on the equity rolling investors actually buy</t>
        </is>
      </c>
      <c r="C35" s="112">
        <f>E18/(C30*C5-C6)-1</f>
        <v/>
      </c>
    </row>
    <row r="36" ht="15" customHeight="1" s="87">
      <c r="A36" s="91" t="inlineStr">
        <is>
          <t>Comparison three — against the spread of bids</t>
        </is>
      </c>
    </row>
    <row r="37" ht="27.75" customHeight="1" s="87">
      <c r="A37" s="97" t="inlineStr">
        <is>
          <t>Pattern</t>
        </is>
      </c>
      <c r="B37" s="98" t="n"/>
      <c r="C37" s="98" t="inlineStr">
        <is>
          <t>First round low</t>
        </is>
      </c>
      <c r="D37" s="98" t="inlineStr">
        <is>
          <t>First round high</t>
        </is>
      </c>
      <c r="E37" s="98" t="inlineStr">
        <is>
          <t>Final low</t>
        </is>
      </c>
      <c r="F37" s="98" t="inlineStr">
        <is>
          <t>Final high</t>
        </is>
      </c>
      <c r="G37" s="98" t="inlineStr">
        <is>
          <t>First spread</t>
        </is>
      </c>
    </row>
    <row r="38" ht="15" customHeight="1" s="87">
      <c r="A38" s="92" t="inlineStr">
        <is>
          <t>Discovery</t>
        </is>
      </c>
      <c r="C38" s="114" t="n">
        <v>12.9</v>
      </c>
      <c r="D38" s="114" t="n">
        <v>15.4</v>
      </c>
      <c r="E38" s="114" t="n">
        <v>13.8</v>
      </c>
      <c r="F38" s="114" t="n">
        <v>14.4</v>
      </c>
      <c r="G38" s="115">
        <f>D38/C38-1</f>
        <v/>
      </c>
    </row>
    <row r="39" ht="15" customHeight="1" s="87">
      <c r="A39" s="92" t="inlineStr">
        <is>
          <t>Signalled</t>
        </is>
      </c>
      <c r="C39" s="114" t="n">
        <v>14.2</v>
      </c>
      <c r="D39" s="114" t="n">
        <v>14.5</v>
      </c>
      <c r="E39" s="114" t="n">
        <v>14.2</v>
      </c>
      <c r="F39" s="114" t="n">
        <v>14.4</v>
      </c>
      <c r="G39" s="115">
        <f>D39/C39-1</f>
        <v/>
      </c>
    </row>
    <row r="40" ht="15" customHeight="1" s="87">
      <c r="A40" s="92" t="inlineStr">
        <is>
          <t>Test: a first round wider than</t>
        </is>
      </c>
      <c r="C40" s="116" t="n">
        <v>0.1</v>
      </c>
    </row>
    <row r="41" ht="15" customHeight="1" s="87">
      <c r="A41" s="92" t="inlineStr">
        <is>
          <t>narrowing to a final round tighter than</t>
        </is>
      </c>
      <c r="C41" s="116" t="n">
        <v>0.06</v>
      </c>
    </row>
    <row r="42" ht="15" customHeight="1" s="87">
      <c r="A42" s="94" t="inlineStr">
        <is>
          <t>Verdict on the discovery pattern</t>
        </is>
      </c>
      <c r="C42" s="111">
        <f>IF(AND(G38&gt;=$C$40,C44&lt;=$C$41),"discovery","not discovery")</f>
        <v/>
      </c>
    </row>
    <row r="43" ht="15" customHeight="1" s="87">
      <c r="A43" s="94" t="inlineStr">
        <is>
          <t>Verdict on the signalled pattern</t>
        </is>
      </c>
      <c r="C43" s="111">
        <f>IF(AND(G39&gt;=$C$40,C45&lt;=$C$41),"discovery","a number was signalled")</f>
        <v/>
      </c>
    </row>
    <row r="44" ht="15" customHeight="1" s="87">
      <c r="A44" s="92" t="inlineStr">
        <is>
          <t>Final spread, discovery pattern</t>
        </is>
      </c>
      <c r="C44" s="115">
        <f>F38/E38-1</f>
        <v/>
      </c>
    </row>
    <row r="45" ht="15" customHeight="1" s="87">
      <c r="A45" s="92" t="inlineStr">
        <is>
          <t>Final spread, signalled pattern</t>
        </is>
      </c>
      <c r="C45" s="115">
        <f>F39/E39-1</f>
        <v/>
      </c>
    </row>
    <row r="46" ht="15" customHeight="1" s="87"/>
    <row r="47" ht="15" customHeight="1" s="87"/>
    <row r="48" ht="15" customHeight="1" s="87"/>
  </sheetData>
  <mergeCells count="1">
    <mergeCell ref="H5:H4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G4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4" customWidth="1" style="86" min="1" max="1"/>
    <col width="6" customWidth="1" style="86" min="2" max="2"/>
    <col width="16" customWidth="1" style="86" min="3" max="5"/>
    <col width="3" customWidth="1" style="86" min="6" max="6"/>
    <col width="60" customWidth="1" style="86" min="7" max="7"/>
  </cols>
  <sheetData>
    <row r="1" ht="17.35" customHeight="1" s="87">
      <c r="A1" s="88" t="inlineStr">
        <is>
          <t>Now change the capital structure</t>
        </is>
      </c>
    </row>
    <row r="2" ht="15" customHeight="1" s="87">
      <c r="A2" s="89" t="inlineStr">
        <is>
          <t>An enterprise value comparison is meaningful; an equity price comparison across different leverage levels is not.</t>
        </is>
      </c>
    </row>
    <row r="3"/>
    <row r="4" ht="15" customHeight="1" s="87">
      <c r="A4" s="91" t="inlineStr">
        <is>
          <t>The same price, two capital structures</t>
        </is>
      </c>
      <c r="G4" s="91" t="inlineStr">
        <is>
          <t>The comparison that survives a change of capital structure</t>
        </is>
      </c>
    </row>
    <row r="5" ht="27.75" customHeight="1" s="87">
      <c r="A5" s="97" t="n"/>
      <c r="B5" s="98" t="n"/>
      <c r="C5" s="98" t="inlineStr">
        <is>
          <t>As is</t>
        </is>
      </c>
      <c r="D5" s="98" t="inlineStr">
        <is>
          <t>With more leverage</t>
        </is>
      </c>
      <c r="E5" s="98" t="inlineStr">
        <is>
          <t>Difference</t>
        </is>
      </c>
      <c r="G5" s="90" t="inlineStr">
        <is>
          <t>Chapter 7 puts the point in one move. Suppose the new vehicle takes net debt to EUR 200 million rather than EUR 150 million. At the same 14.4 times, enterprise value is unchanged at EUR 576 million but equity falls to EUR 376 million — and the buyers need EUR 50 million less.
Nothing about the asset changed. Nothing about the price changed. What changed is who is exposed to what, and the sheet puts a number on it: the fall in enterprise value that wipes out the equity drops by several points. That is the risk profile inherited by rolling investors, who did not necessarily sign up for it.
The second block is the practical consequence and the mistake it produces. Two transactions, identical assets, identical prices. One is reported as EUR 426 million of equity and the other as EUR 376 million. On the headline figure, the second looks like a bargain. On enterprise value they are the same transaction.
Appendix H lists this as mistake eight — comparing prices across different capital structures — with the remedy that you compare enterprise value and state opening leverage. It is a two-line remedy and it is skipped constantly, because equity price is the number that appears in the announcement and net debt is the number that does not.
Appendix B asks the same question from the investor's side, and phrases it in a way worth copying: what is the vehicle's opening leverage compared with the asset's leverage before the transaction? Not what is the leverage — what is the change. In Chapter 18 that change was EUR 95 million to EUR 120 million, and the chapter lists it among the three things that still deserved scrutiny.
The related point Chapter 7 makes at the end of the section is the one to hold onto: a vehicle that takes on more leverage can pay more for the same asset while offering the same equity return. So a higher headline multiple is not necessarily a better price discovered by a better process. It may simply be a more leveraged buyer. Comparing the multiple without the capital structure beside it will occasionally reward exactly the transaction you should be most careful about.</t>
        </is>
      </c>
    </row>
    <row r="6" ht="15" customHeight="1" s="87">
      <c r="A6" s="92" t="inlineStr">
        <is>
          <t>Multiple agreed</t>
        </is>
      </c>
      <c r="C6" s="117">
        <f>'The worked comparison'!C18</f>
        <v/>
      </c>
      <c r="D6" s="117">
        <f>C6</f>
        <v/>
      </c>
      <c r="E6" s="117">
        <f>D6-C6</f>
        <v/>
      </c>
    </row>
    <row r="7" ht="15" customHeight="1" s="87">
      <c r="A7" s="92" t="inlineStr">
        <is>
          <t>Earnings (EUR m)</t>
        </is>
      </c>
      <c r="C7" s="105">
        <f>'The worked comparison'!C5</f>
        <v/>
      </c>
      <c r="D7" s="105">
        <f>C7</f>
        <v/>
      </c>
    </row>
    <row r="8" ht="15" customHeight="1" s="87">
      <c r="A8" s="94" t="inlineStr">
        <is>
          <t>Enterprise value (EUR m)</t>
        </is>
      </c>
      <c r="C8" s="95">
        <f>C6*C7</f>
        <v/>
      </c>
      <c r="D8" s="95">
        <f>D6*D7</f>
        <v/>
      </c>
      <c r="E8" s="95">
        <f>D8-C8</f>
        <v/>
      </c>
    </row>
    <row r="9" ht="15" customHeight="1" s="87">
      <c r="A9" s="92" t="inlineStr">
        <is>
          <t>Net debt (EUR m)</t>
        </is>
      </c>
      <c r="C9" s="105">
        <f>'The worked comparison'!C6</f>
        <v/>
      </c>
      <c r="D9" s="93" t="n">
        <v>200</v>
      </c>
      <c r="E9" s="105">
        <f>D9-C9</f>
        <v/>
      </c>
    </row>
    <row r="10" ht="15" customHeight="1" s="87">
      <c r="A10" s="94" t="inlineStr">
        <is>
          <t>Equity (EUR m)</t>
        </is>
      </c>
      <c r="C10" s="95">
        <f>C8-C9</f>
        <v/>
      </c>
      <c r="D10" s="95">
        <f>D8-D9</f>
        <v/>
      </c>
      <c r="E10" s="95">
        <f>D10-C10</f>
        <v/>
      </c>
    </row>
    <row r="11" ht="15" customHeight="1" s="87">
      <c r="A11" s="94" t="inlineStr">
        <is>
          <t>Equity the buyers must commit (EUR m)</t>
        </is>
      </c>
      <c r="C11" s="95">
        <f>C10</f>
        <v/>
      </c>
      <c r="D11" s="95">
        <f>D10</f>
        <v/>
      </c>
      <c r="E11" s="95">
        <f>D11-C11</f>
        <v/>
      </c>
    </row>
    <row r="12" ht="15" customHeight="1" s="87">
      <c r="A12" s="94" t="inlineStr">
        <is>
          <t>Less equity the buyers need (EUR m)</t>
        </is>
      </c>
      <c r="C12" s="95">
        <f>C11-D11</f>
        <v/>
      </c>
    </row>
    <row r="13" ht="15" customHeight="1" s="87"/>
    <row r="14" ht="15" customHeight="1" s="87">
      <c r="A14" s="92" t="inlineStr">
        <is>
          <t>Net debt to earnings</t>
        </is>
      </c>
      <c r="C14" s="117">
        <f>C9/C7</f>
        <v/>
      </c>
      <c r="D14" s="117">
        <f>D9/D7</f>
        <v/>
      </c>
      <c r="E14" s="117">
        <f>D14-C14</f>
        <v/>
      </c>
    </row>
    <row r="15" ht="15" customHeight="1" s="87">
      <c r="A15" s="92" t="inlineStr">
        <is>
          <t>Net debt to enterprise value</t>
        </is>
      </c>
      <c r="C15" s="115">
        <f>C9/C8</f>
        <v/>
      </c>
      <c r="D15" s="115">
        <f>D9/D8</f>
        <v/>
      </c>
      <c r="E15" s="115">
        <f>D15-C15</f>
        <v/>
      </c>
    </row>
    <row r="16" ht="15" customHeight="1" s="87">
      <c r="A16" s="94" t="inlineStr">
        <is>
          <t>Fall in enterprise value that wipes out the equity</t>
        </is>
      </c>
      <c r="C16" s="112">
        <f>1-C9/C8</f>
        <v/>
      </c>
      <c r="D16" s="112">
        <f>1-D9/D8</f>
        <v/>
      </c>
      <c r="E16" s="112">
        <f>D16-C16</f>
        <v/>
      </c>
    </row>
    <row r="17" ht="15" customHeight="1" s="87"/>
    <row r="18" ht="15" customHeight="1" s="87">
      <c r="A18" s="94" t="inlineStr">
        <is>
          <t>What actually changed</t>
        </is>
      </c>
      <c r="C18" s="89" t="inlineStr">
        <is>
          <t>the risk profile inherited by rolling investors, and the equity the buyers had to commit</t>
        </is>
      </c>
    </row>
    <row r="19" ht="15" customHeight="1" s="87">
      <c r="A19" s="94" t="inlineStr">
        <is>
          <t>What did not change</t>
        </is>
      </c>
      <c r="C19" s="89" t="inlineStr">
        <is>
          <t>the enterprise value, and therefore the price of the asset</t>
        </is>
      </c>
    </row>
    <row r="20" ht="15" customHeight="1" s="87"/>
    <row r="21" ht="15" customHeight="1" s="87">
      <c r="A21" s="91" t="inlineStr">
        <is>
          <t>Comparing two transactions on equity price alone</t>
        </is>
      </c>
    </row>
    <row r="22" ht="27.75" customHeight="1" s="87">
      <c r="A22" s="97" t="n"/>
      <c r="B22" s="98" t="n"/>
      <c r="C22" s="98" t="inlineStr">
        <is>
          <t>Transaction A</t>
        </is>
      </c>
      <c r="D22" s="98" t="inlineStr">
        <is>
          <t>Transaction B</t>
        </is>
      </c>
    </row>
    <row r="23" ht="15" customHeight="1" s="87">
      <c r="A23" s="92" t="inlineStr">
        <is>
          <t>Earnings (EUR m)</t>
        </is>
      </c>
      <c r="C23" s="118" t="n">
        <v>40</v>
      </c>
      <c r="D23" s="118" t="n">
        <v>40</v>
      </c>
    </row>
    <row r="24" ht="15" customHeight="1" s="87">
      <c r="A24" s="92" t="inlineStr">
        <is>
          <t>Equity price (EUR m)</t>
        </is>
      </c>
      <c r="C24" s="93" t="n">
        <v>426</v>
      </c>
      <c r="D24" s="93" t="n">
        <v>376</v>
      </c>
    </row>
    <row r="25" ht="15" customHeight="1" s="87">
      <c r="A25" s="92" t="inlineStr">
        <is>
          <t>Net debt (EUR m)</t>
        </is>
      </c>
      <c r="C25" s="118" t="n">
        <v>150</v>
      </c>
      <c r="D25" s="118" t="n">
        <v>200</v>
      </c>
    </row>
    <row r="26" ht="15" customHeight="1" s="87">
      <c r="A26" s="94" t="inlineStr">
        <is>
          <t>Enterprise value (EUR m)</t>
        </is>
      </c>
      <c r="C26" s="95">
        <f>C24+C25</f>
        <v/>
      </c>
      <c r="D26" s="95">
        <f>D24+D25</f>
        <v/>
      </c>
    </row>
    <row r="27" ht="15" customHeight="1" s="87">
      <c r="A27" s="94" t="inlineStr">
        <is>
          <t>Multiple of earnings</t>
        </is>
      </c>
      <c r="C27" s="96">
        <f>C26/C23</f>
        <v/>
      </c>
      <c r="D27" s="96">
        <f>D26/D23</f>
        <v/>
      </c>
    </row>
    <row r="28" ht="15" customHeight="1" s="87">
      <c r="A28" s="92" t="inlineStr">
        <is>
          <t>On equity price, which looks cheaper?</t>
        </is>
      </c>
      <c r="C28" s="119">
        <f>IF(C24&lt;D24,"A","B")</f>
        <v/>
      </c>
    </row>
    <row r="29" ht="15" customHeight="1" s="87">
      <c r="A29" s="94" t="inlineStr">
        <is>
          <t>On enterprise value multiple, which is cheaper?</t>
        </is>
      </c>
      <c r="C29" s="111">
        <f>IF(ABS(C27-D27)&lt;0.05,"neither — they are the same price",IF(C27&lt;D27,"A","B"))</f>
        <v/>
      </c>
    </row>
    <row r="30" ht="15" customHeight="1" s="87"/>
    <row r="31" ht="15" customHeight="1" s="87"/>
    <row r="32" ht="15" customHeight="1" s="87"/>
    <row r="33" ht="15" customHeight="1" s="87"/>
    <row r="34" ht="15" customHeight="1" s="87"/>
    <row r="35" ht="15" customHeight="1" s="87"/>
    <row r="36" ht="15" customHeight="1" s="87"/>
    <row r="37" ht="15" customHeight="1" s="87"/>
    <row r="38" ht="15" customHeight="1" s="87"/>
    <row r="39" ht="15" customHeight="1" s="87"/>
    <row r="40" ht="15" customHeight="1" s="87"/>
    <row r="41" ht="15" customHeight="1" s="87"/>
    <row r="42" ht="15" customHeight="1" s="87"/>
    <row r="43" ht="15" customHeight="1" s="87"/>
    <row r="44" ht="15" customHeight="1" s="87"/>
  </sheetData>
  <mergeCells count="1">
    <mergeCell ref="G5:G4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G4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4" customWidth="1" style="86" min="1" max="1"/>
    <col width="6" customWidth="1" style="86" min="2" max="2"/>
    <col width="16" customWidth="1" style="86" min="3" max="5"/>
    <col width="3" customWidth="1" style="86" min="6" max="6"/>
    <col width="60" customWidth="1" style="86" min="7" max="7"/>
  </cols>
  <sheetData>
    <row r="1" ht="17.35" customHeight="1" s="87">
      <c r="A1" s="88" t="inlineStr">
        <is>
          <t>Reducing a headline price to present value</t>
        </is>
      </c>
    </row>
    <row r="2" ht="15" customHeight="1" s="87">
      <c r="A2" s="89" t="inlineStr">
        <is>
          <t>Three lines of arithmetic. Very few election materials do it, and no investor should skip it.</t>
        </is>
      </c>
    </row>
    <row r="3"/>
    <row r="4" ht="15" customHeight="1" s="87">
      <c r="A4" s="91" t="inlineStr">
        <is>
          <t>The offer</t>
        </is>
      </c>
      <c r="G4" s="91" t="inlineStr">
        <is>
          <t>Why this belongs in every election notice and is in almost none</t>
        </is>
      </c>
    </row>
    <row r="5" ht="15" customHeight="1" s="87">
      <c r="A5" s="92" t="inlineStr">
        <is>
          <t>Headline price (EUR m)</t>
        </is>
      </c>
      <c r="C5" s="118" t="n">
        <v>426</v>
      </c>
      <c r="G5" s="90" t="inlineStr">
        <is>
          <t>A price of EUR 426 million that is EUR 340 million now and EUR 86 million contingent in two years is not a price of EUR 426 million. Discount the deferred amount at twelve per cent for time and risk, apply a probability of seventy per cent, and the present value is about EUR 48 million — total EUR 388 million, nine per cent below the headline.
Appendix H, mistake nine: treating a headline price with deferred elements as cash, with the remedy that you reduce it to present value with explicit discounts. Explicit is the operative word. Both inputs on this sheet are judgements and neither is defensible in isolation — which is exactly why they should be written down where a reader can disagree with them, rather than left implicit in a number that gets quoted as though it were cash.
The sensitivity table is there because the answer moves a great deal. Across plausible discount rates and probabilities the total present value spans tens of millions on a EUR 426 million headline. Anyone who tells you the deferred element is worth a specific number is being more precise than the situation allows; anyone who tells you it is worth its face value is being wrong in a specific direction.
The earnings condition block is the reality check on the probability. The deferred EUR 86 million is contingent on earnings exceeding EUR 48 million, against EUR 40 million today — twenty per cent of growth in two years, or about nine and a half per cent a year. Whether that deserves a seventy per cent probability is a view about the business. The point of putting it on the sheet is that the view becomes visible and testable instead of buried.
Chapter 18's transaction, by contrast, had no deferred element at all: selling investors received their proceeds entirely in cash at closing. That is worth noticing when comparing it with the sale process the sponsor declined, which came with a substantial earn-out. Two headline multiples of 13.2 and 14.5 times understate the gap, because one of them was cash and the other was not.</t>
        </is>
      </c>
    </row>
    <row r="6" ht="15" customHeight="1" s="87">
      <c r="A6" s="92" t="inlineStr">
        <is>
          <t>Cash at closing (EUR m)</t>
        </is>
      </c>
      <c r="C6" s="93" t="n">
        <v>340</v>
      </c>
    </row>
    <row r="7" ht="15" customHeight="1" s="87">
      <c r="A7" s="92" t="inlineStr">
        <is>
          <t>Deferred amount (EUR m)</t>
        </is>
      </c>
      <c r="C7" s="93" t="n">
        <v>86</v>
      </c>
    </row>
    <row r="8" ht="15" customHeight="1" s="87">
      <c r="A8" s="92" t="inlineStr">
        <is>
          <t>Years until payable</t>
        </is>
      </c>
      <c r="C8" s="120" t="n">
        <v>2</v>
      </c>
    </row>
    <row r="9" ht="15" customHeight="1" s="87">
      <c r="A9" s="92" t="inlineStr">
        <is>
          <t>Discount rate for time and risk</t>
        </is>
      </c>
      <c r="C9" s="116" t="n">
        <v>0.12</v>
      </c>
    </row>
    <row r="10" ht="15" customHeight="1" s="87">
      <c r="A10" s="92" t="inlineStr">
        <is>
          <t>Probability of the condition being met</t>
        </is>
      </c>
      <c r="C10" s="116" t="n">
        <v>0.7</v>
      </c>
    </row>
    <row r="11" ht="15" customHeight="1" s="87">
      <c r="A11" s="92" t="inlineStr">
        <is>
          <t>Earnings condition (EUR m)</t>
        </is>
      </c>
      <c r="C11" s="118" t="n">
        <v>48</v>
      </c>
    </row>
    <row r="12" ht="15" customHeight="1" s="87">
      <c r="A12" s="94" t="inlineStr">
        <is>
          <t>Cash and deferred add to the headline?</t>
        </is>
      </c>
      <c r="C12" s="111">
        <f>IF(ABS(C6+C7-C5)&lt;0.5,"yes","NO — check the components")</f>
        <v/>
      </c>
    </row>
    <row r="13" ht="15" customHeight="1" s="87"/>
    <row r="14" ht="15" customHeight="1" s="87">
      <c r="A14" s="91" t="inlineStr">
        <is>
          <t>Present value of the deferred element</t>
        </is>
      </c>
    </row>
    <row r="15" ht="15" customHeight="1" s="87">
      <c r="A15" s="92" t="inlineStr">
        <is>
          <t>Discounted for time</t>
        </is>
      </c>
      <c r="C15" s="113">
        <f>C7/(1+C9)^C8</f>
        <v/>
      </c>
    </row>
    <row r="16" ht="15" customHeight="1" s="87">
      <c r="A16" s="94" t="inlineStr">
        <is>
          <t>Probability-weighted</t>
        </is>
      </c>
      <c r="C16" s="121">
        <f>C15*C10</f>
        <v/>
      </c>
    </row>
    <row r="17" ht="15" customHeight="1" s="87">
      <c r="A17" s="107" t="inlineStr">
        <is>
          <t>Total present value (EUR m)</t>
        </is>
      </c>
      <c r="C17" s="122">
        <f>C6+C16</f>
        <v/>
      </c>
    </row>
    <row r="18" ht="15" customHeight="1" s="87">
      <c r="A18" s="94" t="inlineStr">
        <is>
          <t>Difference from the headline (EUR m)</t>
        </is>
      </c>
      <c r="C18" s="121">
        <f>C17-C5</f>
        <v/>
      </c>
    </row>
    <row r="19" ht="15" customHeight="1" s="87">
      <c r="A19" s="94" t="inlineStr">
        <is>
          <t>Difference from the headline</t>
        </is>
      </c>
      <c r="C19" s="112">
        <f>C17/C5-1</f>
        <v/>
      </c>
    </row>
    <row r="20" ht="15" customHeight="1" s="87">
      <c r="A20" s="92" t="inlineStr">
        <is>
          <t>Effective proportion of the price that is cash at closing</t>
        </is>
      </c>
      <c r="C20" s="115">
        <f>C6/C5</f>
        <v/>
      </c>
    </row>
    <row r="21" ht="15" customHeight="1" s="87">
      <c r="A21" s="94" t="inlineStr">
        <is>
          <t>The number that should be compared with anything else</t>
        </is>
      </c>
      <c r="C21" s="121">
        <f>C17</f>
        <v/>
      </c>
    </row>
    <row r="22" ht="15" customHeight="1" s="87"/>
    <row r="23" ht="15" customHeight="1" s="87">
      <c r="A23" s="91" t="inlineStr">
        <is>
          <t>What the earnings condition asks for</t>
        </is>
      </c>
    </row>
    <row r="24" ht="15" customHeight="1" s="87">
      <c r="A24" s="92" t="inlineStr">
        <is>
          <t>Current earnings (EUR m)</t>
        </is>
      </c>
      <c r="C24" s="123">
        <f>'The worked comparison'!C5</f>
        <v/>
      </c>
    </row>
    <row r="25" ht="15" customHeight="1" s="87">
      <c r="A25" s="92" t="inlineStr">
        <is>
          <t>Earnings required to trigger the deferred payment (EUR m)</t>
        </is>
      </c>
      <c r="C25" s="105">
        <f>C11</f>
        <v/>
      </c>
    </row>
    <row r="26" ht="15" customHeight="1" s="87">
      <c r="A26" s="94" t="inlineStr">
        <is>
          <t>Growth required</t>
        </is>
      </c>
      <c r="C26" s="112">
        <f>C25/C24-1</f>
        <v/>
      </c>
    </row>
    <row r="27" ht="15" customHeight="1" s="87">
      <c r="A27" s="92" t="inlineStr">
        <is>
          <t>Compound annual growth required</t>
        </is>
      </c>
      <c r="C27" s="106">
        <f>(C25/C24)^(1/C8)-1</f>
        <v/>
      </c>
    </row>
    <row r="28" ht="15" customHeight="1" s="87">
      <c r="A28" s="92" t="inlineStr">
        <is>
          <t>Is the seventy per cent probability consistent with that?</t>
        </is>
      </c>
      <c r="C28" s="89" t="inlineStr">
        <is>
          <t>a judgement — but state it, and let the reader disagree with it</t>
        </is>
      </c>
    </row>
    <row r="29" ht="15" customHeight="1" s="87"/>
    <row r="30" ht="15" customHeight="1" s="87">
      <c r="A30" s="91" t="inlineStr">
        <is>
          <t>Sensitivity — total present value (EUR m)</t>
        </is>
      </c>
    </row>
    <row r="31" ht="27.75" customHeight="1" s="87">
      <c r="A31" s="97" t="inlineStr">
        <is>
          <t>Probability</t>
        </is>
      </c>
      <c r="B31" s="98" t="n"/>
      <c r="C31" s="124" t="n">
        <v>0.08</v>
      </c>
      <c r="D31" s="124" t="n">
        <v>0.1</v>
      </c>
      <c r="E31" s="124" t="n">
        <v>0.12</v>
      </c>
      <c r="F31" s="124" t="n">
        <v>0.14</v>
      </c>
    </row>
    <row r="32" ht="15" customHeight="1" s="87">
      <c r="A32" s="125" t="n">
        <v>0.5</v>
      </c>
      <c r="C32" s="126">
        <f>$C$6+$C$7/(1+C$31)^$C$8*$A32</f>
        <v/>
      </c>
      <c r="D32" s="126">
        <f>$C$6+$C$7/(1+D$31)^$C$8*$A32</f>
        <v/>
      </c>
      <c r="E32" s="126">
        <f>$C$6+$C$7/(1+E$31)^$C$8*$A32</f>
        <v/>
      </c>
      <c r="F32" s="126">
        <f>$C$6+$C$7/(1+F$31)^$C$8*$A32</f>
        <v/>
      </c>
    </row>
    <row r="33" ht="15" customHeight="1" s="87">
      <c r="A33" s="127" t="n">
        <v>0.6</v>
      </c>
      <c r="C33" s="113">
        <f>$C$6+$C$7/(1+C$31)^$C$8*$A33</f>
        <v/>
      </c>
      <c r="D33" s="113">
        <f>$C$6+$C$7/(1+D$31)^$C$8*$A33</f>
        <v/>
      </c>
      <c r="E33" s="113">
        <f>$C$6+$C$7/(1+E$31)^$C$8*$A33</f>
        <v/>
      </c>
      <c r="F33" s="113">
        <f>$C$6+$C$7/(1+F$31)^$C$8*$A33</f>
        <v/>
      </c>
    </row>
    <row r="34" ht="15" customHeight="1" s="87">
      <c r="A34" s="125" t="n">
        <v>0.7</v>
      </c>
      <c r="C34" s="126">
        <f>$C$6+$C$7/(1+C$31)^$C$8*$A34</f>
        <v/>
      </c>
      <c r="D34" s="126">
        <f>$C$6+$C$7/(1+D$31)^$C$8*$A34</f>
        <v/>
      </c>
      <c r="E34" s="126">
        <f>$C$6+$C$7/(1+E$31)^$C$8*$A34</f>
        <v/>
      </c>
      <c r="F34" s="126">
        <f>$C$6+$C$7/(1+F$31)^$C$8*$A34</f>
        <v/>
      </c>
    </row>
    <row r="35" ht="15" customHeight="1" s="87">
      <c r="A35" s="127" t="n">
        <v>0.8</v>
      </c>
      <c r="C35" s="113">
        <f>$C$6+$C$7/(1+C$31)^$C$8*$A35</f>
        <v/>
      </c>
      <c r="D35" s="113">
        <f>$C$6+$C$7/(1+D$31)^$C$8*$A35</f>
        <v/>
      </c>
      <c r="E35" s="113">
        <f>$C$6+$C$7/(1+E$31)^$C$8*$A35</f>
        <v/>
      </c>
      <c r="F35" s="113">
        <f>$C$6+$C$7/(1+F$31)^$C$8*$A35</f>
        <v/>
      </c>
    </row>
    <row r="36" ht="15" customHeight="1" s="87">
      <c r="A36" s="125" t="n">
        <v>0.9</v>
      </c>
      <c r="C36" s="126">
        <f>$C$6+$C$7/(1+C$31)^$C$8*$A36</f>
        <v/>
      </c>
      <c r="D36" s="126">
        <f>$C$6+$C$7/(1+D$31)^$C$8*$A36</f>
        <v/>
      </c>
      <c r="E36" s="126">
        <f>$C$6+$C$7/(1+E$31)^$C$8*$A36</f>
        <v/>
      </c>
      <c r="F36" s="126">
        <f>$C$6+$C$7/(1+F$31)^$C$8*$A36</f>
        <v/>
      </c>
    </row>
    <row r="37" ht="15" customHeight="1" s="87">
      <c r="A37" s="127" t="n">
        <v>1</v>
      </c>
      <c r="C37" s="113">
        <f>$C$6+$C$7/(1+C$31)^$C$8*$A37</f>
        <v/>
      </c>
      <c r="D37" s="113">
        <f>$C$6+$C$7/(1+D$31)^$C$8*$A37</f>
        <v/>
      </c>
      <c r="E37" s="113">
        <f>$C$6+$C$7/(1+E$31)^$C$8*$A37</f>
        <v/>
      </c>
      <c r="F37" s="113">
        <f>$C$6+$C$7/(1+F$31)^$C$8*$A37</f>
        <v/>
      </c>
    </row>
    <row r="38" ht="15" customHeight="1" s="87"/>
    <row r="39" ht="15" customHeight="1" s="87">
      <c r="A39" s="111" t="inlineStr">
        <is>
          <t>Range across the table (EUR m)</t>
        </is>
      </c>
      <c r="C39" s="121">
        <f>MAX(C32:G37)-MIN(C32:G37)</f>
        <v/>
      </c>
    </row>
    <row r="40" ht="15" customHeight="1" s="87">
      <c r="A40" s="111" t="inlineStr">
        <is>
          <t>Range as a share of the headline</t>
        </is>
      </c>
      <c r="C40" s="112">
        <f>C39/C5</f>
        <v/>
      </c>
    </row>
    <row r="41" ht="15" customHeight="1" s="87"/>
    <row r="42" ht="15" customHeight="1" s="87"/>
    <row r="43" ht="15" customHeight="1" s="87"/>
    <row r="44" ht="15" customHeight="1" s="87"/>
  </sheetData>
  <mergeCells count="1">
    <mergeCell ref="G5:G4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J5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0" customWidth="1" style="86" min="1" max="1"/>
    <col width="6" customWidth="1" style="86" min="2" max="2"/>
    <col width="15" customWidth="1" style="86" min="3" max="8"/>
    <col width="3" customWidth="1" style="86" min="9" max="9"/>
    <col width="60" customWidth="1" style="86" min="10" max="10"/>
  </cols>
  <sheetData>
    <row r="1" ht="17.35" customHeight="1" s="87">
      <c r="A1" s="88" t="inlineStr">
        <is>
          <t>A high price is good for those who sell and bad for those who roll</t>
        </is>
      </c>
    </row>
    <row r="2" ht="15" customHeight="1" s="87">
      <c r="A2" s="89" t="inlineStr">
        <is>
          <t>Rolling investors are, in economic substance, buying the asset at the transaction price.</t>
        </is>
      </c>
    </row>
    <row r="3"/>
    <row r="4" ht="15" customHeight="1" s="87">
      <c r="A4" s="91" t="inlineStr">
        <is>
          <t>The asset and the plan</t>
        </is>
      </c>
      <c r="J4" s="91" t="inlineStr">
        <is>
          <t>There is no price that is right for everybody</t>
        </is>
      </c>
    </row>
    <row r="5" ht="15" customHeight="1" s="87">
      <c r="A5" s="92" t="inlineStr">
        <is>
          <t>Earnings today (EUR m)</t>
        </is>
      </c>
      <c r="C5" s="128" t="n">
        <v>31</v>
      </c>
      <c r="J5" s="90" t="inlineStr">
        <is>
          <t>Chapter 7 calls this a subtlety that is easy to miss, and it is the one idea in the book that changes how an election notice reads.
Rolling investors are not staying. They are choosing to own the asset at the transaction price rather than take the cash — which makes them buyers, at a price negotiated by the sponsor with somebody else. So a high price is not unambiguously good news for existing investors. It is good for those who sell and bad for those who roll, and a transaction priced generously to selling investors transfers value to them from rolling ones.
The table puts the transfer in numbers. Across a range of entry multiples the asset, the plan and the exit are held identical; only the price changes. Seller proceeds rise steadily. The rolling investor's gross multiple falls just as steadily, and the return falls with it. Each turn of entry multiple moves value equal to one year's earnings from one group of existing investors to the other.
This is why Chapter 7 concludes that what can be assessed is not the price but whether the price came from a real process. A price produced by five independent bidders is defensible to both groups precisely because neither of them set it. A price produced by negotiation is defensible to neither, whatever its level.
The block at the bottom is the calculation a rolling investor should actually do, and almost nobody does. Take the exit case, discount it at the return you require, and read off the entry price that delivers it. If the transaction price is above that number, rolling is a decision to accept a lower return than your own hurdle on a concentrated single-asset position — which may still be right, but should be a decision rather than a default.
Chapter 10 frames the same thing as a question rather than a calculation, and the question is the better tool for most investors: would you be comfortable making a new investment in this asset at this price? Appendix H, mistake three, gives the remedy in the same words. The arithmetic here is what the question means.
The exit assumptions are all blue because they are all yours. The defaults are Chapter 18's asset with the sponsor's three-year earnings case, a turn of multiple contraction at exit, and modest deleveraging. Change any of them and the break-even entry price moves — which is the honest state of the world, and the reason the answer should be a range rather than a number.</t>
        </is>
      </c>
    </row>
    <row r="6" ht="15" customHeight="1" s="87">
      <c r="A6" s="92" t="inlineStr">
        <is>
          <t>Net debt at closing (EUR m)</t>
        </is>
      </c>
      <c r="C6" s="93" t="n">
        <v>120</v>
      </c>
    </row>
    <row r="7" ht="15" customHeight="1" s="87">
      <c r="A7" s="92" t="inlineStr">
        <is>
          <t>Holding period of the new vehicle (years)</t>
        </is>
      </c>
      <c r="C7" s="120" t="n">
        <v>4</v>
      </c>
    </row>
    <row r="8" ht="15" customHeight="1" s="87">
      <c r="A8" s="92" t="inlineStr">
        <is>
          <t>Earnings at exit (EUR m)</t>
        </is>
      </c>
      <c r="C8" s="128" t="n">
        <v>45</v>
      </c>
    </row>
    <row r="9" ht="15" customHeight="1" s="87">
      <c r="A9" s="92" t="inlineStr">
        <is>
          <t>Exit multiple</t>
        </is>
      </c>
      <c r="C9" s="104" t="n">
        <v>14</v>
      </c>
    </row>
    <row r="10" ht="15" customHeight="1" s="87">
      <c r="A10" s="92" t="inlineStr">
        <is>
          <t>Net debt at exit (EUR m)</t>
        </is>
      </c>
      <c r="C10" s="93" t="n">
        <v>100</v>
      </c>
    </row>
    <row r="11" ht="15" customHeight="1" s="87">
      <c r="A11" s="92" t="inlineStr">
        <is>
          <t>Carried interest in the new vehicle, simplified</t>
        </is>
      </c>
      <c r="C11" s="127" t="n">
        <v>0.125</v>
      </c>
    </row>
    <row r="12" ht="15" customHeight="1" s="87">
      <c r="A12" s="92" t="inlineStr">
        <is>
          <t>A rolling investor's required return</t>
        </is>
      </c>
      <c r="C12" s="116" t="n">
        <v>0.15</v>
      </c>
    </row>
    <row r="13" ht="15" customHeight="1" s="87">
      <c r="A13" s="94" t="inlineStr">
        <is>
          <t>Equity value at exit (EUR m)</t>
        </is>
      </c>
      <c r="C13" s="121">
        <f>C9*C8-C10</f>
        <v/>
      </c>
    </row>
    <row r="14" ht="15" customHeight="1" s="87">
      <c r="A14" s="92" t="inlineStr">
        <is>
          <t>Earnings growth over the period</t>
        </is>
      </c>
      <c r="C14" s="115">
        <f>C8/C5-1</f>
        <v/>
      </c>
    </row>
    <row r="15" ht="15" customHeight="1" s="87">
      <c r="A15" s="92" t="inlineStr">
        <is>
          <t>Deleveraging over the period (EUR m)</t>
        </is>
      </c>
      <c r="C15" s="113">
        <f>C6-C10</f>
        <v/>
      </c>
    </row>
    <row r="16" ht="15" customHeight="1" s="87"/>
    <row r="17" ht="15" customHeight="1" s="87">
      <c r="A17" s="91" t="inlineStr">
        <is>
          <t>The same asset, at a range of entry prices</t>
        </is>
      </c>
    </row>
    <row r="18" ht="27.75" customHeight="1" s="87">
      <c r="A18" s="97" t="inlineStr">
        <is>
          <t>Entry multiple</t>
        </is>
      </c>
      <c r="B18" s="98" t="n"/>
      <c r="C18" s="98" t="inlineStr">
        <is>
          <t>Enterprise value</t>
        </is>
      </c>
      <c r="D18" s="98" t="inlineStr">
        <is>
          <t>Equity at entry</t>
        </is>
      </c>
      <c r="E18" s="98" t="inlineStr">
        <is>
          <t>Seller receives per unit</t>
        </is>
      </c>
      <c r="F18" s="98" t="inlineStr">
        <is>
          <t>Roller gross multiple</t>
        </is>
      </c>
      <c r="G18" s="98" t="inlineStr">
        <is>
          <t>Roller gross IRR</t>
        </is>
      </c>
      <c r="H18" s="98" t="inlineStr">
        <is>
          <t>Roller net of carry</t>
        </is>
      </c>
    </row>
    <row r="19" ht="15" customHeight="1" s="87">
      <c r="A19" s="114" t="n">
        <v>13.2</v>
      </c>
      <c r="C19" s="113">
        <f>A19*$C$5</f>
        <v/>
      </c>
      <c r="D19" s="113">
        <f>C19-$C$6</f>
        <v/>
      </c>
      <c r="E19" s="115">
        <f>D19/$D$22</f>
        <v/>
      </c>
      <c r="F19" s="117">
        <f>$C$13/D19</f>
        <v/>
      </c>
      <c r="G19" s="106">
        <f>F19^(1/$C$7)-1</f>
        <v/>
      </c>
      <c r="H19" s="117">
        <f>(D19+($C$13-D19)*(1-$C$11))/D19</f>
        <v/>
      </c>
    </row>
    <row r="20" ht="15" customHeight="1" s="87">
      <c r="A20" s="101" t="n">
        <v>13.6</v>
      </c>
      <c r="C20" s="126">
        <f>A20*$C$5</f>
        <v/>
      </c>
      <c r="D20" s="126">
        <f>C20-$C$6</f>
        <v/>
      </c>
      <c r="E20" s="129">
        <f>D20/$D$22</f>
        <v/>
      </c>
      <c r="F20" s="130">
        <f>$C$13/D20</f>
        <v/>
      </c>
      <c r="G20" s="103">
        <f>F20^(1/$C$7)-1</f>
        <v/>
      </c>
      <c r="H20" s="130">
        <f>(D20+($C$13-D20)*(1-$C$11))/D20</f>
        <v/>
      </c>
    </row>
    <row r="21" ht="15" customHeight="1" s="87">
      <c r="A21" s="114" t="n">
        <v>14</v>
      </c>
      <c r="C21" s="113">
        <f>A21*$C$5</f>
        <v/>
      </c>
      <c r="D21" s="113">
        <f>C21-$C$6</f>
        <v/>
      </c>
      <c r="E21" s="115">
        <f>D21/$D$22</f>
        <v/>
      </c>
      <c r="F21" s="117">
        <f>$C$13/D21</f>
        <v/>
      </c>
      <c r="G21" s="106">
        <f>F21^(1/$C$7)-1</f>
        <v/>
      </c>
      <c r="H21" s="117">
        <f>(D21+($C$13-D21)*(1-$C$11))/D21</f>
        <v/>
      </c>
    </row>
    <row r="22" ht="15" customHeight="1" s="87">
      <c r="A22" s="101" t="n">
        <v>14.5</v>
      </c>
      <c r="C22" s="126">
        <f>A22*$C$5</f>
        <v/>
      </c>
      <c r="D22" s="126">
        <f>C22-$C$6</f>
        <v/>
      </c>
      <c r="E22" s="129">
        <f>D22/$D$22</f>
        <v/>
      </c>
      <c r="F22" s="130">
        <f>$C$13/D22</f>
        <v/>
      </c>
      <c r="G22" s="103">
        <f>F22^(1/$C$7)-1</f>
        <v/>
      </c>
      <c r="H22" s="130">
        <f>(D22+($C$13-D22)*(1-$C$11))/D22</f>
        <v/>
      </c>
    </row>
    <row r="23" ht="15" customHeight="1" s="87">
      <c r="A23" s="114" t="n">
        <v>15</v>
      </c>
      <c r="C23" s="113">
        <f>A23*$C$5</f>
        <v/>
      </c>
      <c r="D23" s="113">
        <f>C23-$C$6</f>
        <v/>
      </c>
      <c r="E23" s="115">
        <f>D23/$D$22</f>
        <v/>
      </c>
      <c r="F23" s="117">
        <f>$C$13/D23</f>
        <v/>
      </c>
      <c r="G23" s="106">
        <f>F23^(1/$C$7)-1</f>
        <v/>
      </c>
      <c r="H23" s="117">
        <f>(D23+($C$13-D23)*(1-$C$11))/D23</f>
        <v/>
      </c>
    </row>
    <row r="24" ht="15" customHeight="1" s="87">
      <c r="A24" s="101" t="n">
        <v>15.4</v>
      </c>
      <c r="C24" s="126">
        <f>A24*$C$5</f>
        <v/>
      </c>
      <c r="D24" s="126">
        <f>C24-$C$6</f>
        <v/>
      </c>
      <c r="E24" s="129">
        <f>D24/$D$22</f>
        <v/>
      </c>
      <c r="F24" s="130">
        <f>$C$13/D24</f>
        <v/>
      </c>
      <c r="G24" s="103">
        <f>F24^(1/$C$7)-1</f>
        <v/>
      </c>
      <c r="H24" s="130">
        <f>(D24+($C$13-D24)*(1-$C$11))/D24</f>
        <v/>
      </c>
    </row>
    <row r="25" ht="15" customHeight="1" s="87"/>
    <row r="26" ht="15" customHeight="1" s="87">
      <c r="A26" s="94" t="inlineStr">
        <is>
          <t>Spread of seller proceeds across the range</t>
        </is>
      </c>
      <c r="C26" s="112">
        <f>D24/D19-1</f>
        <v/>
      </c>
    </row>
    <row r="27" ht="15" customHeight="1" s="87">
      <c r="A27" s="94" t="inlineStr">
        <is>
          <t>Spread of roller gross multiples across the range</t>
        </is>
      </c>
      <c r="C27" s="112">
        <f>F19/F24-1</f>
        <v/>
      </c>
    </row>
    <row r="28" ht="15" customHeight="1" s="87">
      <c r="A28" s="94" t="inlineStr">
        <is>
          <t>Value transferred per turn of entry multiple (EUR m)</t>
        </is>
      </c>
      <c r="C28" s="121">
        <f>C5</f>
        <v/>
      </c>
    </row>
    <row r="29" ht="15" customHeight="1" s="87"/>
    <row r="30" ht="15" customHeight="1" s="87">
      <c r="A30" s="91" t="inlineStr">
        <is>
          <t>The price at which rolling stops paying</t>
        </is>
      </c>
    </row>
    <row r="31" ht="15" customHeight="1" s="87">
      <c r="A31" s="94" t="inlineStr">
        <is>
          <t>Equity at entry that delivers the required return (EUR m)</t>
        </is>
      </c>
      <c r="C31" s="121">
        <f>C13/(1+C12)^C7</f>
        <v/>
      </c>
    </row>
    <row r="32" ht="15" customHeight="1" s="87">
      <c r="A32" s="92" t="inlineStr">
        <is>
          <t>Enterprise value that implies (EUR m)</t>
        </is>
      </c>
      <c r="C32" s="113">
        <f>C31+C6</f>
        <v/>
      </c>
    </row>
    <row r="33" ht="15" customHeight="1" s="87">
      <c r="A33" s="94" t="inlineStr">
        <is>
          <t>Entry multiple that implies</t>
        </is>
      </c>
      <c r="C33" s="96">
        <f>C32/C5</f>
        <v/>
      </c>
    </row>
    <row r="34" ht="15" customHeight="1" s="87">
      <c r="A34" s="92" t="inlineStr">
        <is>
          <t>Transaction price in Chapter 18</t>
        </is>
      </c>
      <c r="C34" s="117">
        <f>A22</f>
        <v/>
      </c>
    </row>
    <row r="35" ht="15" customHeight="1" s="87">
      <c r="A35" s="94" t="inlineStr">
        <is>
          <t>Does rolling at the transaction price clear the required return?</t>
        </is>
      </c>
      <c r="C35" s="111">
        <f>IF(C34&lt;=C33,"yes","no — the required return needs a lower entry price")</f>
        <v/>
      </c>
    </row>
    <row r="36" ht="15" customHeight="1" s="87">
      <c r="A36" s="92" t="inlineStr">
        <is>
          <t>Headroom in turns of earnings</t>
        </is>
      </c>
      <c r="C36" s="117">
        <f>C33-C34</f>
        <v/>
      </c>
    </row>
    <row r="37" ht="15" customHeight="1" s="87">
      <c r="A37" s="94" t="inlineStr">
        <is>
          <t>Return actually delivered at the transaction price</t>
        </is>
      </c>
      <c r="C37" s="131">
        <f>G22</f>
        <v/>
      </c>
    </row>
    <row r="38" ht="15" customHeight="1" s="87"/>
    <row r="39" ht="15" customHeight="1" s="87">
      <c r="A39" s="91" t="inlineStr">
        <is>
          <t>What the two sides see</t>
        </is>
      </c>
    </row>
    <row r="40" ht="27.75" customHeight="1" s="87">
      <c r="A40" s="97" t="n"/>
      <c r="B40" s="98" t="n"/>
      <c r="C40" s="98" t="inlineStr">
        <is>
          <t>At 13.2 times</t>
        </is>
      </c>
      <c r="D40" s="98" t="inlineStr">
        <is>
          <t>At 14.5 times</t>
        </is>
      </c>
      <c r="E40" s="98" t="inlineStr">
        <is>
          <t>Change</t>
        </is>
      </c>
    </row>
    <row r="41" ht="15" customHeight="1" s="87">
      <c r="A41" s="92" t="inlineStr">
        <is>
          <t>Seller proceeds per unit of the asset</t>
        </is>
      </c>
      <c r="C41" s="113">
        <f>D19</f>
        <v/>
      </c>
      <c r="D41" s="113">
        <f>D22</f>
        <v/>
      </c>
      <c r="E41" s="113">
        <f>D41-C41</f>
        <v/>
      </c>
    </row>
    <row r="42" ht="15" customHeight="1" s="87">
      <c r="A42" s="92" t="inlineStr">
        <is>
          <t>Roller gross multiple</t>
        </is>
      </c>
      <c r="C42" s="117">
        <f>F19</f>
        <v/>
      </c>
      <c r="D42" s="117">
        <f>F22</f>
        <v/>
      </c>
      <c r="E42" s="117">
        <f>D42-C42</f>
        <v/>
      </c>
    </row>
    <row r="43" ht="15" customHeight="1" s="87">
      <c r="A43" s="92" t="inlineStr">
        <is>
          <t>Roller gross IRR</t>
        </is>
      </c>
      <c r="C43" s="106">
        <f>G19</f>
        <v/>
      </c>
      <c r="D43" s="106">
        <f>G22</f>
        <v/>
      </c>
      <c r="E43" s="106">
        <f>D43-C43</f>
        <v/>
      </c>
    </row>
    <row r="44" ht="15" customHeight="1" s="87">
      <c r="A44" s="94" t="inlineStr">
        <is>
          <t>Who the higher price favours</t>
        </is>
      </c>
      <c r="C44" s="111">
        <f>IF(E41&gt;0,"selling investors, at the expense of rolling ones","rolling investors")</f>
        <v/>
      </c>
    </row>
    <row r="45" ht="15" customHeight="1" s="87"/>
    <row r="46" ht="15" customHeight="1" s="87"/>
    <row r="47" ht="15" customHeight="1" s="87"/>
    <row r="48" ht="15" customHeight="1" s="87"/>
    <row r="49" ht="15" customHeight="1" s="87"/>
    <row r="50" ht="15" customHeight="1" s="87"/>
  </sheetData>
  <mergeCells count="1">
    <mergeCell ref="J5:J5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H32"/>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13" customWidth="1" style="86" min="1" max="1"/>
    <col width="56" customWidth="1" style="86" min="2" max="2"/>
    <col width="16" customWidth="1" style="86" min="3" max="4"/>
    <col width="13" customWidth="1" style="86" min="5" max="6"/>
    <col width="3" customWidth="1" style="86" min="7" max="7"/>
    <col width="46" customWidth="1" style="86" min="8" max="8"/>
  </cols>
  <sheetData>
    <row r="1" ht="17.35" customHeight="1" s="87">
      <c r="A1" s="88" t="inlineStr">
        <is>
          <t>Checks — every figure this workbook recomputes against Chapter 7</t>
        </is>
      </c>
    </row>
    <row r="2" ht="15" customHeight="1" s="87">
      <c r="A2" s="89" t="inlineStr">
        <is>
          <t>The Continuation Fund Handbook — companion workbook 2</t>
        </is>
      </c>
    </row>
    <row r="3"/>
    <row r="4" ht="27.75" customHeight="1" s="87">
      <c r="A4" s="97" t="inlineStr">
        <is>
          <t>Source</t>
        </is>
      </c>
      <c r="B4" s="98" t="inlineStr">
        <is>
          <t>Figure as the book prints it</t>
        </is>
      </c>
      <c r="C4" s="98" t="inlineStr">
        <is>
          <t>Printed</t>
        </is>
      </c>
      <c r="D4" s="98" t="inlineStr">
        <is>
          <t>Computed</t>
        </is>
      </c>
      <c r="E4" s="98" t="inlineStr">
        <is>
          <t>Variance</t>
        </is>
      </c>
      <c r="F4" s="98" t="inlineStr">
        <is>
          <t>Status</t>
        </is>
      </c>
      <c r="H4" s="91" t="inlineStr">
        <is>
          <t>How the tolerances are set</t>
        </is>
      </c>
    </row>
    <row r="5" ht="15" customHeight="1" s="87">
      <c r="A5" s="132" t="inlineStr">
        <is>
          <t>Ch. 7</t>
        </is>
      </c>
      <c r="B5" s="133" t="inlineStr">
        <is>
          <t>Enterprise value implied by the EUR 430m carrying value</t>
        </is>
      </c>
      <c r="C5" s="134" t="n">
        <v>580</v>
      </c>
      <c r="D5" s="135">
        <f>'The worked comparison'!C8</f>
        <v/>
      </c>
      <c r="E5" s="136">
        <f>D5-C5</f>
        <v/>
      </c>
      <c r="F5" s="137">
        <f>IF(ABS(E5)&lt;=0.5,"reproduced",IF(ABS(E5)&lt;=0.5*5,"rounding","CHECK"))</f>
        <v/>
      </c>
      <c r="H5" s="90" t="inlineStr">
        <is>
          <t>Tolerance is set line by line to the precision Chapter 7 prints.
Money printed to the nearest million is checked to 0.5; a percentage printed whole, to 0.005; a multiple printed to one decimal, to 0.05.
Chapter 7's worked comparison is unusually tight arithmetic. Every enterprise value and every equity value in it reproduces exactly from three inputs — earnings of EUR 40 million, net debt of EUR 150 million and a carrying value of EUR 430 million — and the three summary percentages it prints as whole numbers all land within half a point of the computed value.
Two lines are worth reading rather than counting. The one per cent discount computes to 0.93 per cent, and the nine per cent premium over the prior third-party bid computes to 9.09. Both are rounded in the direction that makes the chapter's argument slightly weaker rather than stronger, which is the direction rounding should go in a book arguing that the headline framing misleads.
The deferred consideration line is the one most worth reproducing yourself. EUR 86 million payable in two years, discounted at twelve per cent and weighted at seventy, gives EUR 47.99 million — the roughly EUR 48 million the chapter prints, to within ten thousand euros. That is a stated calculation with stated inputs, which is exactly what Appendix H asks for and what election materials almost never provide.</t>
        </is>
      </c>
    </row>
    <row r="6" ht="15" customHeight="1" s="87">
      <c r="A6" s="138" t="inlineStr">
        <is>
          <t>Ch. 7</t>
        </is>
      </c>
      <c r="B6" s="139" t="inlineStr">
        <is>
          <t>Multiple of earnings that implies</t>
        </is>
      </c>
      <c r="C6" s="140" t="n">
        <v>14.5</v>
      </c>
      <c r="D6" s="141">
        <f>'The worked comparison'!C9</f>
        <v/>
      </c>
      <c r="E6" s="142">
        <f>D6-C6</f>
        <v/>
      </c>
      <c r="F6" s="143">
        <f>IF(ABS(E6)&lt;=0.05,"reproduced",IF(ABS(E6)&lt;=0.05*5,"rounding","CHECK"))</f>
        <v/>
      </c>
    </row>
    <row r="7" ht="15" customHeight="1" s="87">
      <c r="A7" s="132" t="inlineStr">
        <is>
          <t>Ch. 7</t>
        </is>
      </c>
      <c r="B7" s="133" t="inlineStr">
        <is>
          <t>Bid at 13.8 times: enterprise value</t>
        </is>
      </c>
      <c r="C7" s="134" t="n">
        <v>552</v>
      </c>
      <c r="D7" s="135">
        <f>'The worked comparison'!D14</f>
        <v/>
      </c>
      <c r="E7" s="136">
        <f>D7-C7</f>
        <v/>
      </c>
      <c r="F7" s="137">
        <f>IF(ABS(E7)&lt;=0.5,"reproduced",IF(ABS(E7)&lt;=0.5*5,"rounding","CHECK"))</f>
        <v/>
      </c>
    </row>
    <row r="8" ht="15" customHeight="1" s="87">
      <c r="A8" s="138" t="inlineStr">
        <is>
          <t>Ch. 7</t>
        </is>
      </c>
      <c r="B8" s="139" t="inlineStr">
        <is>
          <t>Bid at 14.2 times: enterprise value</t>
        </is>
      </c>
      <c r="C8" s="144" t="n">
        <v>568</v>
      </c>
      <c r="D8" s="145">
        <f>'The worked comparison'!D15</f>
        <v/>
      </c>
      <c r="E8" s="146">
        <f>D8-C8</f>
        <v/>
      </c>
      <c r="F8" s="143">
        <f>IF(ABS(E8)&lt;=0.5,"reproduced",IF(ABS(E8)&lt;=0.5*5,"rounding","CHECK"))</f>
        <v/>
      </c>
    </row>
    <row r="9" ht="15" customHeight="1" s="87">
      <c r="A9" s="132" t="inlineStr">
        <is>
          <t>Ch. 7</t>
        </is>
      </c>
      <c r="B9" s="133" t="inlineStr">
        <is>
          <t>Bid at 14.4 times: enterprise value</t>
        </is>
      </c>
      <c r="C9" s="134" t="n">
        <v>576</v>
      </c>
      <c r="D9" s="135">
        <f>'The worked comparison'!D16</f>
        <v/>
      </c>
      <c r="E9" s="136">
        <f>D9-C9</f>
        <v/>
      </c>
      <c r="F9" s="137">
        <f>IF(ABS(E9)&lt;=0.5,"reproduced",IF(ABS(E9)&lt;=0.5*5,"rounding","CHECK"))</f>
        <v/>
      </c>
    </row>
    <row r="10" ht="15" customHeight="1" s="87">
      <c r="A10" s="138" t="inlineStr">
        <is>
          <t>Ch. 7</t>
        </is>
      </c>
      <c r="B10" s="139" t="inlineStr">
        <is>
          <t>Bid at 13.8 times: equity</t>
        </is>
      </c>
      <c r="C10" s="144" t="n">
        <v>402</v>
      </c>
      <c r="D10" s="145">
        <f>'The worked comparison'!E14</f>
        <v/>
      </c>
      <c r="E10" s="146">
        <f>D10-C10</f>
        <v/>
      </c>
      <c r="F10" s="143">
        <f>IF(ABS(E10)&lt;=0.5,"reproduced",IF(ABS(E10)&lt;=0.5*5,"rounding","CHECK"))</f>
        <v/>
      </c>
    </row>
    <row r="11" ht="15" customHeight="1" s="87">
      <c r="A11" s="132" t="inlineStr">
        <is>
          <t>Ch. 7</t>
        </is>
      </c>
      <c r="B11" s="133" t="inlineStr">
        <is>
          <t>Bid at 14.2 times: equity</t>
        </is>
      </c>
      <c r="C11" s="134" t="n">
        <v>418</v>
      </c>
      <c r="D11" s="135">
        <f>'The worked comparison'!E15</f>
        <v/>
      </c>
      <c r="E11" s="136">
        <f>D11-C11</f>
        <v/>
      </c>
      <c r="F11" s="137">
        <f>IF(ABS(E11)&lt;=0.5,"reproduced",IF(ABS(E11)&lt;=0.5*5,"rounding","CHECK"))</f>
        <v/>
      </c>
    </row>
    <row r="12" ht="15" customHeight="1" s="87">
      <c r="A12" s="138" t="inlineStr">
        <is>
          <t>Ch. 7</t>
        </is>
      </c>
      <c r="B12" s="139" t="inlineStr">
        <is>
          <t>Bid at 14.4 times: equity</t>
        </is>
      </c>
      <c r="C12" s="144" t="n">
        <v>426</v>
      </c>
      <c r="D12" s="145">
        <f>'The worked comparison'!E16</f>
        <v/>
      </c>
      <c r="E12" s="146">
        <f>D12-C12</f>
        <v/>
      </c>
      <c r="F12" s="143">
        <f>IF(ABS(E12)&lt;=0.5,"reproduced",IF(ABS(E12)&lt;=0.5*5,"rounding","CHECK"))</f>
        <v/>
      </c>
    </row>
    <row r="13" ht="15" customHeight="1" s="87">
      <c r="A13" s="132" t="inlineStr">
        <is>
          <t>Ch. 7</t>
        </is>
      </c>
      <c r="B13" s="133" t="inlineStr">
        <is>
          <t>Reported as a one per cent discount to carrying value</t>
        </is>
      </c>
      <c r="C13" s="147" t="n">
        <v>-0.01</v>
      </c>
      <c r="D13" s="148">
        <f>'The worked comparison'!F18</f>
        <v/>
      </c>
      <c r="E13" s="149">
        <f>D13-C13</f>
        <v/>
      </c>
      <c r="F13" s="137">
        <f>IF(ABS(E13)&lt;=0.005,"reproduced",IF(ABS(E13)&lt;=0.005*5,"rounding","CHECK"))</f>
        <v/>
      </c>
    </row>
    <row r="14" ht="15" customHeight="1" s="87">
      <c r="A14" s="138" t="inlineStr">
        <is>
          <t>Ch. 7</t>
        </is>
      </c>
      <c r="B14" s="139" t="inlineStr">
        <is>
          <t>The price sits in the upper half of the comparable range</t>
        </is>
      </c>
      <c r="C14" s="150" t="n">
        <v>1</v>
      </c>
      <c r="D14" s="151">
        <f>IF('The worked comparison'!C26="in the upper half of the range",1,0)</f>
        <v/>
      </c>
      <c r="E14" s="152">
        <f>D14-C14</f>
        <v/>
      </c>
      <c r="F14" s="143">
        <f>IF(ABS(E14)&lt;=0.0001,"reproduced",IF(ABS(E14)&lt;=0.0001*5,"rounding","CHECK"))</f>
        <v/>
      </c>
    </row>
    <row r="15" ht="15" customHeight="1" s="87">
      <c r="A15" s="132" t="inlineStr">
        <is>
          <t>Ch. 7</t>
        </is>
      </c>
      <c r="B15" s="133" t="inlineStr">
        <is>
          <t>Premium over the prior third-party bid of 13.2 times</t>
        </is>
      </c>
      <c r="C15" s="153" t="n">
        <v>0.09</v>
      </c>
      <c r="D15" s="154">
        <f>'The worked comparison'!C31</f>
        <v/>
      </c>
      <c r="E15" s="155">
        <f>D15-C15</f>
        <v/>
      </c>
      <c r="F15" s="137">
        <f>IF(ABS(E15)&lt;=0.005,"reproduced",IF(ABS(E15)&lt;=0.005*5,"rounding","CHECK"))</f>
        <v/>
      </c>
    </row>
    <row r="16" ht="15" customHeight="1" s="87">
      <c r="A16" s="138" t="inlineStr">
        <is>
          <t>Ch. 7</t>
        </is>
      </c>
      <c r="B16" s="139" t="inlineStr">
        <is>
          <t>A wide first round narrowing to a tight one is discovery</t>
        </is>
      </c>
      <c r="C16" s="150" t="n">
        <v>1</v>
      </c>
      <c r="D16" s="151">
        <f>IF('The worked comparison'!C42="discovery",1,0)</f>
        <v/>
      </c>
      <c r="E16" s="152">
        <f>D16-C16</f>
        <v/>
      </c>
      <c r="F16" s="143">
        <f>IF(ABS(E16)&lt;=0.0001,"reproduced",IF(ABS(E16)&lt;=0.0001*5,"rounding","CHECK"))</f>
        <v/>
      </c>
    </row>
    <row r="17" ht="15" customHeight="1" s="87">
      <c r="A17" s="132" t="inlineStr">
        <is>
          <t>Ch. 7</t>
        </is>
      </c>
      <c r="B17" s="133" t="inlineStr">
        <is>
          <t>A first round already clustered means a number was signalled</t>
        </is>
      </c>
      <c r="C17" s="156" t="n">
        <v>1</v>
      </c>
      <c r="D17" s="157">
        <f>IF('The worked comparison'!C43="a number was signalled",1,0)</f>
        <v/>
      </c>
      <c r="E17" s="158">
        <f>D17-C17</f>
        <v/>
      </c>
      <c r="F17" s="137">
        <f>IF(ABS(E17)&lt;=0.0001,"reproduced",IF(ABS(E17)&lt;=0.0001*5,"rounding","CHECK"))</f>
        <v/>
      </c>
    </row>
    <row r="18" ht="15" customHeight="1" s="87">
      <c r="A18" s="138" t="inlineStr">
        <is>
          <t>Ch. 7</t>
        </is>
      </c>
      <c r="B18" s="139" t="inlineStr">
        <is>
          <t>With net debt at EUR 200m, enterprise value is unchanged</t>
        </is>
      </c>
      <c r="C18" s="144" t="n">
        <v>576</v>
      </c>
      <c r="D18" s="145">
        <f>'Leverage held constant'!D8</f>
        <v/>
      </c>
      <c r="E18" s="146">
        <f>D18-C18</f>
        <v/>
      </c>
      <c r="F18" s="143">
        <f>IF(ABS(E18)&lt;=0.5,"reproduced",IF(ABS(E18)&lt;=0.5*5,"rounding","CHECK"))</f>
        <v/>
      </c>
    </row>
    <row r="19" ht="15" customHeight="1" s="87">
      <c r="A19" s="132" t="inlineStr">
        <is>
          <t>Ch. 7</t>
        </is>
      </c>
      <c r="B19" s="133" t="inlineStr">
        <is>
          <t>With net debt at EUR 200m, equity falls to</t>
        </is>
      </c>
      <c r="C19" s="134" t="n">
        <v>376</v>
      </c>
      <c r="D19" s="135">
        <f>'Leverage held constant'!D10</f>
        <v/>
      </c>
      <c r="E19" s="136">
        <f>D19-C19</f>
        <v/>
      </c>
      <c r="F19" s="137">
        <f>IF(ABS(E19)&lt;=0.5,"reproduced",IF(ABS(E19)&lt;=0.5*5,"rounding","CHECK"))</f>
        <v/>
      </c>
    </row>
    <row r="20" ht="15" customHeight="1" s="87">
      <c r="A20" s="138" t="inlineStr">
        <is>
          <t>Ch. 7</t>
        </is>
      </c>
      <c r="B20" s="139" t="inlineStr">
        <is>
          <t>The buyers need this much less equity (EUR m)</t>
        </is>
      </c>
      <c r="C20" s="144" t="n">
        <v>50</v>
      </c>
      <c r="D20" s="145">
        <f>'Leverage held constant'!C12</f>
        <v/>
      </c>
      <c r="E20" s="146">
        <f>D20-C20</f>
        <v/>
      </c>
      <c r="F20" s="143">
        <f>IF(ABS(E20)&lt;=0.5,"reproduced",IF(ABS(E20)&lt;=0.5*5,"rounding","CHECK"))</f>
        <v/>
      </c>
    </row>
    <row r="21" ht="15" customHeight="1" s="87">
      <c r="A21" s="132" t="inlineStr">
        <is>
          <t>Ch. 7</t>
        </is>
      </c>
      <c r="B21" s="133" t="inlineStr">
        <is>
          <t>Two prices with different leverage are the same transaction</t>
        </is>
      </c>
      <c r="C21" s="156" t="n">
        <v>1</v>
      </c>
      <c r="D21" s="157">
        <f>IF('Leverage held constant'!C29="neither — they are the same price",1,0)</f>
        <v/>
      </c>
      <c r="E21" s="158">
        <f>D21-C21</f>
        <v/>
      </c>
      <c r="F21" s="137">
        <f>IF(ABS(E21)&lt;=0.0001,"reproduced",IF(ABS(E21)&lt;=0.0001*5,"rounding","CHECK"))</f>
        <v/>
      </c>
    </row>
    <row r="22" ht="15" customHeight="1" s="87">
      <c r="A22" s="138" t="inlineStr">
        <is>
          <t>Ch. 7</t>
        </is>
      </c>
      <c r="B22" s="139" t="inlineStr">
        <is>
          <t>Present value of the EUR 86m deferred element</t>
        </is>
      </c>
      <c r="C22" s="159" t="n">
        <v>48</v>
      </c>
      <c r="D22" s="160">
        <f>'Deferred consideration'!C16</f>
        <v/>
      </c>
      <c r="E22" s="161">
        <f>D22-C22</f>
        <v/>
      </c>
      <c r="F22" s="143">
        <f>IF(ABS(E22)&lt;=0.5,"reproduced",IF(ABS(E22)&lt;=0.5*5,"rounding","CHECK"))</f>
        <v/>
      </c>
    </row>
    <row r="23" ht="15" customHeight="1" s="87">
      <c r="A23" s="132" t="inlineStr">
        <is>
          <t>Ch. 7</t>
        </is>
      </c>
      <c r="B23" s="133" t="inlineStr">
        <is>
          <t>Total present value against a EUR 426m headline</t>
        </is>
      </c>
      <c r="C23" s="162" t="n">
        <v>388</v>
      </c>
      <c r="D23" s="163">
        <f>'Deferred consideration'!C17</f>
        <v/>
      </c>
      <c r="E23" s="164">
        <f>D23-C23</f>
        <v/>
      </c>
      <c r="F23" s="137">
        <f>IF(ABS(E23)&lt;=0.5,"reproduced",IF(ABS(E23)&lt;=0.5*5,"rounding","CHECK"))</f>
        <v/>
      </c>
    </row>
    <row r="24" ht="15" customHeight="1" s="87">
      <c r="A24" s="138" t="inlineStr">
        <is>
          <t>Ch. 7</t>
        </is>
      </c>
      <c r="B24" s="139" t="inlineStr">
        <is>
          <t>That is this much below the headline</t>
        </is>
      </c>
      <c r="C24" s="165" t="n">
        <v>-0.09</v>
      </c>
      <c r="D24" s="166">
        <f>'Deferred consideration'!C19</f>
        <v/>
      </c>
      <c r="E24" s="167">
        <f>D24-C24</f>
        <v/>
      </c>
      <c r="F24" s="143">
        <f>IF(ABS(E24)&lt;=0.005,"reproduced",IF(ABS(E24)&lt;=0.005*5,"rounding","CHECK"))</f>
        <v/>
      </c>
    </row>
    <row r="25" ht="15" customHeight="1" s="87">
      <c r="A25" s="132" t="inlineStr">
        <is>
          <t>Ch. 7</t>
        </is>
      </c>
      <c r="B25" s="133" t="inlineStr">
        <is>
          <t>A higher price favours sellers at the expense of rollers</t>
        </is>
      </c>
      <c r="C25" s="156" t="n">
        <v>1</v>
      </c>
      <c r="D25" s="157">
        <f>IF('Rolling versus selling'!C44="selling investors, at the expense of rolling ones",1,0)</f>
        <v/>
      </c>
      <c r="E25" s="158">
        <f>D25-C25</f>
        <v/>
      </c>
      <c r="F25" s="137">
        <f>IF(ABS(E25)&lt;=0.0001,"reproduced",IF(ABS(E25)&lt;=0.0001*5,"rounding","CHECK"))</f>
        <v/>
      </c>
    </row>
    <row r="26" ht="15" customHeight="1" s="87">
      <c r="A26" s="138" t="inlineStr">
        <is>
          <t>Ch. 7</t>
        </is>
      </c>
      <c r="B26" s="139" t="inlineStr">
        <is>
          <t>The transfer is symmetric: sellers gain what rollers give up</t>
        </is>
      </c>
      <c r="C26" s="168" t="n">
        <v>0</v>
      </c>
      <c r="D26" s="169">
        <f>'Rolling versus selling'!C26-'Rolling versus selling'!C27</f>
        <v/>
      </c>
      <c r="E26" s="170">
        <f>D26-C26</f>
        <v/>
      </c>
      <c r="F26" s="143">
        <f>IF(ABS(E26)&lt;=0.0005,"reproduced",IF(ABS(E26)&lt;=0.0005*5,"rounding","CHECK"))</f>
        <v/>
      </c>
    </row>
    <row r="27" ht="15" customHeight="1" s="87">
      <c r="A27" s="138" t="inlineStr">
        <is>
          <t>Ch. 7</t>
        </is>
      </c>
      <c r="B27" s="139" t="inlineStr">
        <is>
          <t>Final round of the discovery pattern: 13.8 to 14.4, within the 6 per cent test</t>
        </is>
      </c>
      <c r="C27" s="150" t="n">
        <v>0.0435</v>
      </c>
      <c r="D27" s="151">
        <f>'The worked comparison'!C44</f>
        <v/>
      </c>
      <c r="E27" s="152">
        <f>D27-C27</f>
        <v/>
      </c>
      <c r="F27" s="143">
        <f>IF(ABS(E27)&lt;=0.0005,"reproduced",IF(ABS(E27)&lt;=0.0005*5,"rounding","CHECK"))</f>
        <v/>
      </c>
    </row>
    <row r="28" ht="15" customHeight="1" s="87">
      <c r="A28" s="132" t="inlineStr">
        <is>
          <t>Ch. 7</t>
        </is>
      </c>
      <c r="B28" s="133" t="inlineStr">
        <is>
          <t>Premium over the prior bid on the equity rolling investors buy: 12.7 per cent</t>
        </is>
      </c>
      <c r="C28" s="153" t="n">
        <v>0.127</v>
      </c>
      <c r="D28" s="154">
        <f>'The worked comparison'!C35</f>
        <v/>
      </c>
      <c r="E28" s="155">
        <f>D28-C28</f>
        <v/>
      </c>
      <c r="F28" s="137">
        <f>IF(ABS(E28)&lt;=0.0005,"reproduced",IF(ABS(E28)&lt;=0.0005*5,"rounding","CHECK"))</f>
        <v/>
      </c>
    </row>
    <row r="29" ht="15" customHeight="1" s="87">
      <c r="A29" s="119" t="n"/>
      <c r="C29" s="171" t="n"/>
    </row>
    <row r="30" ht="15" customHeight="1" s="87">
      <c r="A30" s="119" t="inlineStr">
        <is>
          <t>Lines reproduced within the book's own printed precision</t>
        </is>
      </c>
      <c r="C30" s="171">
        <f>COUNTIF(F5:F28,"reproduced")</f>
        <v/>
      </c>
    </row>
    <row r="31" ht="15" customHeight="1" s="87">
      <c r="A31" s="119" t="inlineStr">
        <is>
          <t>Lines differing only by the book's rounding of an intermediate</t>
        </is>
      </c>
      <c r="C31" s="171">
        <f>COUNTIF(F5:F28,"rounding")</f>
        <v/>
      </c>
    </row>
    <row r="32" ht="15" customHeight="1" s="87">
      <c r="A32" s="119" t="inlineStr">
        <is>
          <t>Lines to check</t>
        </is>
      </c>
      <c r="C32" s="171">
        <f>COUNTIF(F5:F28,"CHECK")</f>
        <v/>
      </c>
    </row>
  </sheetData>
  <mergeCells count="1">
    <mergeCell ref="H5:H2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2026-08-20T07:12:04Z</dcterms:created>
  <dcterms:modified xmlns:dcterms="http://purl.org/dc/terms/" xmlns:xsi="http://www.w3.org/2001/XMLSchema-instance" xsi:type="dcterms:W3CDTF">2026-09-26T21:09:17Z</dcterms:modified>
  <cp:revision>0</cp:revision>
</cp:coreProperties>
</file>