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1. Sources and uses" sheetId="2" state="visible" r:id="rId2"/>
    <sheet xmlns:r="http://schemas.openxmlformats.org/officeDocument/2006/relationships" name="2. LBO one-pager" sheetId="3" state="visible" r:id="rId3"/>
    <sheet xmlns:r="http://schemas.openxmlformats.org/officeDocument/2006/relationships" name="3. Returns bridge" sheetId="4" state="visible" r:id="rId4"/>
    <sheet xmlns:r="http://schemas.openxmlformats.org/officeDocument/2006/relationships" name="4. Deal to fund" sheetId="5" state="visible" r:id="rId5"/>
    <sheet xmlns:r="http://schemas.openxmlformats.org/officeDocument/2006/relationships" name="5. Checks" sheetId="6" state="visible" r:id="rId6"/>
  </sheets>
  <definedNames/>
  <calcPr calcId="124519" fullCalcOnLoad="1"/>
</workbook>
</file>

<file path=xl/styles.xml><?xml version="1.0" encoding="utf-8"?>
<styleSheet xmlns="http://schemas.openxmlformats.org/spreadsheetml/2006/main">
  <numFmts count="4">
    <numFmt numFmtId="164" formatCode="0.00&quot;x&quot;"/>
    <numFmt numFmtId="165" formatCode="0.0%"/>
    <numFmt numFmtId="166" formatCode="#,##0.0"/>
    <numFmt numFmtId="167" formatCode="0.000000"/>
  </numFmts>
  <fonts count="7">
    <font>
      <name val="Calibri"/>
      <family val="2"/>
      <color theme="1"/>
      <sz val="11"/>
      <scheme val="minor"/>
    </font>
    <font>
      <name val="Calibri"/>
      <b val="1"/>
      <sz val="14"/>
    </font>
    <font>
      <name val="Calibri"/>
      <color rgb="005B6475"/>
    </font>
    <font>
      <name val="Calibri"/>
    </font>
    <font>
      <name val="Calibri"/>
      <b val="1"/>
    </font>
    <font>
      <name val="Calibri"/>
      <color rgb="001F4FB4"/>
    </font>
    <font>
      <name val="Calibri"/>
      <b val="1"/>
      <color rgb="00FFFFFF"/>
    </font>
  </fonts>
  <fills count="6">
    <fill>
      <patternFill/>
    </fill>
    <fill>
      <patternFill patternType="gray125"/>
    </fill>
    <fill>
      <patternFill patternType="solid">
        <fgColor rgb="00DCE3ED"/>
      </patternFill>
    </fill>
    <fill>
      <patternFill patternType="solid">
        <fgColor rgb="00FFF2CC"/>
      </patternFill>
    </fill>
    <fill>
      <patternFill patternType="solid">
        <fgColor rgb="00EFF3F8"/>
      </patternFill>
    </fill>
    <fill>
      <patternFill patternType="solid">
        <fgColor rgb="0016213A"/>
      </patternFill>
    </fill>
  </fills>
  <borders count="2">
    <border>
      <left/>
      <right/>
      <top/>
      <bottom/>
      <diagonal/>
    </border>
    <border>
      <left style="thin">
        <color rgb="009AA3B2"/>
      </left>
      <right style="thin">
        <color rgb="009AA3B2"/>
      </right>
      <top style="thin">
        <color rgb="009AA3B2"/>
      </top>
      <bottom style="thin">
        <color rgb="009AA3B2"/>
      </bottom>
    </border>
  </borders>
  <cellStyleXfs count="1">
    <xf numFmtId="0" fontId="0" fillId="0" borderId="0"/>
  </cellStyleXfs>
  <cellXfs count="32">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2" fillId="0" borderId="0" pivotButton="0" quotePrefix="0" xfId="0"/>
    <xf numFmtId="0" fontId="4" fillId="2" borderId="1" pivotButton="0" quotePrefix="0" xfId="0"/>
    <xf numFmtId="0" fontId="0" fillId="2" borderId="1" pivotButton="0" quotePrefix="0" xfId="0"/>
    <xf numFmtId="0" fontId="3" fillId="0" borderId="1" pivotButton="0" quotePrefix="0" xfId="0"/>
    <xf numFmtId="4" fontId="5" fillId="3" borderId="1" pivotButton="0" quotePrefix="0" xfId="0"/>
    <xf numFmtId="164" fontId="5" fillId="3" borderId="1" pivotButton="0" quotePrefix="0" xfId="0"/>
    <xf numFmtId="0" fontId="4" fillId="0" borderId="1" pivotButton="0" quotePrefix="0" xfId="0"/>
    <xf numFmtId="4" fontId="4" fillId="4" borderId="1" pivotButton="0" quotePrefix="0" xfId="0"/>
    <xf numFmtId="10" fontId="5" fillId="3" borderId="1" pivotButton="0" quotePrefix="0" xfId="0"/>
    <xf numFmtId="0" fontId="6" fillId="5" borderId="1" applyAlignment="1" pivotButton="0" quotePrefix="0" xfId="0">
      <alignment vertical="center" wrapText="1"/>
    </xf>
    <xf numFmtId="0" fontId="6" fillId="5" borderId="1" applyAlignment="1" pivotButton="0" quotePrefix="0" xfId="0">
      <alignment horizontal="center" vertical="center" wrapText="1"/>
    </xf>
    <xf numFmtId="4" fontId="3" fillId="4" borderId="1" pivotButton="0" quotePrefix="0" xfId="0"/>
    <xf numFmtId="164" fontId="4" fillId="4" borderId="1" pivotButton="0" quotePrefix="0" xfId="0"/>
    <xf numFmtId="164" fontId="3" fillId="4" borderId="1" pivotButton="0" quotePrefix="0" xfId="0"/>
    <xf numFmtId="165" fontId="3" fillId="4" borderId="1" pivotButton="0" quotePrefix="0" xfId="0"/>
    <xf numFmtId="10" fontId="3" fillId="4" borderId="1" pivotButton="0" quotePrefix="0" xfId="0"/>
    <xf numFmtId="9" fontId="5" fillId="3" borderId="1" pivotButton="0" quotePrefix="0" xfId="0"/>
    <xf numFmtId="1" fontId="5" fillId="3" borderId="1" pivotButton="0" quotePrefix="0" xfId="0"/>
    <xf numFmtId="1" fontId="4" fillId="4" borderId="1" pivotButton="0" quotePrefix="0" xfId="0"/>
    <xf numFmtId="165" fontId="5" fillId="3" borderId="1" pivotButton="0" quotePrefix="0" xfId="0"/>
    <xf numFmtId="166" fontId="3" fillId="4" borderId="1" pivotButton="0" quotePrefix="0" xfId="0"/>
    <xf numFmtId="10" fontId="4" fillId="4" borderId="1" pivotButton="0" quotePrefix="0" xfId="0"/>
    <xf numFmtId="165" fontId="4" fillId="4" borderId="1" pivotButton="0" quotePrefix="0" xfId="0"/>
    <xf numFmtId="1" fontId="3" fillId="4" borderId="1" pivotButton="0" quotePrefix="0" xfId="0"/>
    <xf numFmtId="0" fontId="4" fillId="4" borderId="1" pivotButton="0" quotePrefix="0" xfId="0"/>
    <xf numFmtId="167" fontId="3" fillId="4" borderId="1" pivotButton="0" quotePrefix="0" xfId="0"/>
  </cellXfs>
  <cellStyles count="1">
    <cellStyle name="Normal" xfId="0" builtinId="0" hidden="0"/>
  </cellStyles>
  <dxfs count="1">
    <dxf>
      <font>
        <name val="Calibri"/>
        <b val="1"/>
        <color rgb="00C0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B11"/>
  <sheetViews>
    <sheetView showGridLines="0" workbookViewId="0">
      <selection activeCell="A1" sqref="A1"/>
    </sheetView>
  </sheetViews>
  <sheetFormatPr baseColWidth="8" defaultRowHeight="15"/>
  <cols>
    <col width="2" customWidth="1" min="1" max="1"/>
    <col width="120" customWidth="1" min="2" max="2"/>
  </cols>
  <sheetData>
    <row r="1" ht="6" customHeight="1"/>
    <row r="2">
      <c r="B2" s="1" t="inlineStr">
        <is>
          <t>The Buyout Investor: blank working sheets</t>
        </is>
      </c>
    </row>
    <row r="3">
      <c r="B3" s="2" t="inlineStr">
        <is>
          <t>Julian R. Sterling. julianrsterling.com/buyouts. No macros, nothing locked or hidden. Amounts in millions of dollars, or any one unit used consistently.</t>
        </is>
      </c>
    </row>
    <row r="4">
      <c r="B4" s="3" t="inlineStr"/>
    </row>
    <row r="5">
      <c r="B5" s="4" t="inlineStr">
        <is>
          <t>How to use</t>
        </is>
      </c>
    </row>
    <row r="6" ht="30" customHeight="1">
      <c r="B6" s="3" t="inlineStr">
        <is>
          <t>Yellow cells with blue type are inputs, and every one of them is empty. Grey cells are formulas: they show nothing until their inputs are filled, never an error. Save a copy before you start.</t>
        </is>
      </c>
    </row>
    <row r="7" ht="45" customHeight="1">
      <c r="B7" s="3" t="inlineStr">
        <is>
          <t>1. Sources and uses: one transaction on one page. EBITDA and the entry multiple give the enterprise value; net debt and debt-like items give the price of the shares; the debt is entered as multiples of EBITDA; the equity is the balancing item (Chapters 4 and 5).</t>
        </is>
      </c>
    </row>
    <row r="8" ht="60" customHeight="1">
      <c r="B8" s="3" t="inlineStr">
        <is>
          <t>2. LBO one-pager: a five-year plan with one term loan. Growth and margin by year, capital expenditure and working capital as shares of revenue, interest on opening balances, mandatory amortization and one sweep rate, tax with a cap on deductible interest, exit, IRR and multiple of money (Chapters 6, 7, 10 and 14). This sheet computes only when every input is filled; its own note lists what it leaves out.</t>
        </is>
      </c>
    </row>
    <row r="9" ht="30" customHeight="1">
      <c r="B9" s="3" t="inlineStr">
        <is>
          <t>3. Returns bridge: entry and exit EBITDA and multiples, net debt at entry and exit, dividends and fees; the four components and their sum against the gain (Chapter 15).</t>
        </is>
      </c>
    </row>
    <row r="10" ht="30" customHeight="1">
      <c r="B10" s="3" t="inlineStr">
        <is>
          <t>4. Deal to fund: from the sponsor's flows on one deal to the subscriber's gross and net IRR after the management fee, the preferred return and the carried interest (Chapter 17).</t>
        </is>
      </c>
    </row>
    <row r="11" ht="45" customHeight="1">
      <c r="B11" s="3" t="inlineStr">
        <is>
          <t>5. Checks: counts the inputs still empty, confirms that no formula returns an error, and tests the identities that must hold once a sheet is filled (sources equal uses, the bridge adds up to the gain, the loan at exit equals the loan at entry less repayments, net below gross).</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B2:E55"/>
  <sheetViews>
    <sheetView showGridLines="0" workbookViewId="0">
      <selection activeCell="A1" sqref="A1"/>
    </sheetView>
  </sheetViews>
  <sheetFormatPr baseColWidth="8" defaultRowHeight="15"/>
  <cols>
    <col width="2" customWidth="1" min="1" max="1"/>
    <col width="68" customWidth="1" min="2" max="2"/>
    <col width="14" customWidth="1" min="3" max="3"/>
    <col width="14" customWidth="1" min="4" max="4"/>
    <col width="46" customWidth="1" min="5" max="5"/>
  </cols>
  <sheetData>
    <row r="1" ht="6" customHeight="1"/>
    <row r="2">
      <c r="B2" s="5" t="inlineStr">
        <is>
          <t>Sources and uses: one transaction on one page</t>
        </is>
      </c>
    </row>
    <row r="3">
      <c r="B3" s="6" t="inlineStr">
        <is>
          <t>Enterprise value = EBITDA x multiple. Price of the shares = enterprise value - net debt and debt-like items. The equity is what is left once the lenders' amount is fixed.</t>
        </is>
      </c>
    </row>
    <row r="5">
      <c r="B5" s="7" t="inlineStr">
        <is>
          <t>The target and the price</t>
        </is>
      </c>
      <c r="C5" s="8" t="n"/>
      <c r="D5" s="8" t="n"/>
      <c r="E5" s="8" t="n"/>
    </row>
    <row r="6">
      <c r="B6" s="9" t="inlineStr">
        <is>
          <t>LTM EBITDA (the figure you underwrite, after the adjustments you accept)</t>
        </is>
      </c>
      <c r="C6" s="10" t="n"/>
    </row>
    <row r="7">
      <c r="B7" s="9" t="inlineStr">
        <is>
          <t>Entry multiple (enterprise value / LTM EBITDA)</t>
        </is>
      </c>
      <c r="C7" s="11" t="n"/>
    </row>
    <row r="8">
      <c r="B8" s="12" t="inlineStr">
        <is>
          <t>Enterprise value</t>
        </is>
      </c>
      <c r="C8" s="13">
        <f>IF(OR(C6="",C7=""),"",C6*C7)</f>
        <v/>
      </c>
    </row>
    <row r="9">
      <c r="B9" s="7" t="inlineStr">
        <is>
          <t>Net debt and debt-like items refinanced or deducted from the price</t>
        </is>
      </c>
      <c r="C9" s="8" t="n"/>
      <c r="D9" s="8" t="n"/>
      <c r="E9" s="8" t="n"/>
    </row>
    <row r="10">
      <c r="B10" s="9" t="inlineStr">
        <is>
          <t>Bank debt repaid at closing</t>
        </is>
      </c>
      <c r="C10" s="10" t="n"/>
    </row>
    <row r="11">
      <c r="B11" s="9" t="inlineStr">
        <is>
          <t>Finance leases</t>
        </is>
      </c>
      <c r="C11" s="10" t="n"/>
    </row>
    <row r="12">
      <c r="B12" s="9" t="inlineStr">
        <is>
          <t>Other debt-like items (unpaid settlements, deferred consideration, pension deficit)</t>
        </is>
      </c>
      <c r="C12" s="10" t="n"/>
    </row>
    <row r="13">
      <c r="B13" s="9" t="inlineStr">
        <is>
          <t>Cash acquired</t>
        </is>
      </c>
      <c r="C13" s="10" t="n"/>
    </row>
    <row r="14">
      <c r="B14" s="12" t="inlineStr">
        <is>
          <t>Net debt and debt-like items</t>
        </is>
      </c>
      <c r="C14" s="13">
        <f>IF(OR(C10="",C11="",C12="",C13=""),"",C10+C11+C12-C13)</f>
        <v/>
      </c>
    </row>
    <row r="15">
      <c r="B15" s="12" t="inlineStr">
        <is>
          <t>Equity purchase price (paid to the seller)</t>
        </is>
      </c>
      <c r="C15" s="13">
        <f>IF(OR(C8="",C14=""),"",C8-C14)</f>
        <v/>
      </c>
    </row>
    <row r="16">
      <c r="B16" s="7" t="inlineStr">
        <is>
          <t>Fees and cash</t>
        </is>
      </c>
      <c r="C16" s="8" t="n"/>
      <c r="D16" s="8" t="n"/>
      <c r="E16" s="8" t="n"/>
    </row>
    <row r="17">
      <c r="B17" s="9" t="inlineStr">
        <is>
          <t>Transaction fees (advisory, due diligence, legal)</t>
        </is>
      </c>
      <c r="C17" s="10" t="n"/>
    </row>
    <row r="18">
      <c r="B18" s="9" t="inlineStr">
        <is>
          <t>Financing fees, share of funded debt</t>
        </is>
      </c>
      <c r="C18" s="14" t="n"/>
    </row>
    <row r="19">
      <c r="B19" s="9" t="inlineStr">
        <is>
          <t>Cash to the balance sheet at closing</t>
        </is>
      </c>
      <c r="C19" s="10" t="n"/>
    </row>
    <row r="20">
      <c r="B20" s="7" t="inlineStr">
        <is>
          <t>Debt, as multiples of LTM EBITDA (enter 0 for a tranche you do not use)</t>
        </is>
      </c>
      <c r="C20" s="8" t="n"/>
      <c r="D20" s="8" t="n"/>
      <c r="E20" s="8" t="n"/>
    </row>
    <row r="21">
      <c r="B21" s="15" t="inlineStr">
        <is>
          <t>Tranche</t>
        </is>
      </c>
      <c r="C21" s="16" t="inlineStr">
        <is>
          <t>Multiple</t>
        </is>
      </c>
      <c r="D21" s="16" t="inlineStr">
        <is>
          <t>Amount</t>
        </is>
      </c>
    </row>
    <row r="22">
      <c r="B22" s="9" t="inlineStr">
        <is>
          <t>First-lien term loan</t>
        </is>
      </c>
      <c r="C22" s="11" t="n"/>
      <c r="D22" s="17">
        <f>IF(OR($C$6="",C22=""),"",C22*$C$6)</f>
        <v/>
      </c>
    </row>
    <row r="23">
      <c r="B23" s="9" t="inlineStr">
        <is>
          <t>Second-lien or mezzanine loan</t>
        </is>
      </c>
      <c r="C23" s="11" t="n"/>
      <c r="D23" s="17">
        <f>IF(OR($C$6="",C23=""),"",C23*$C$6)</f>
        <v/>
      </c>
    </row>
    <row r="24">
      <c r="B24" s="9" t="inlineStr">
        <is>
          <t>Other debt (revolver drawn at closing, seller note)</t>
        </is>
      </c>
      <c r="C24" s="11" t="n"/>
      <c r="D24" s="17">
        <f>IF(OR($C$6="",C24=""),"",C24*$C$6)</f>
        <v/>
      </c>
    </row>
    <row r="25">
      <c r="B25" s="12" t="inlineStr">
        <is>
          <t>Total funded debt</t>
        </is>
      </c>
      <c r="C25" s="18">
        <f>IF(OR(C22="",C23="",C24=""),"",C22+C23+C24)</f>
        <v/>
      </c>
      <c r="D25" s="13">
        <f>IF(C25="","",C25*$C$6)</f>
        <v/>
      </c>
    </row>
    <row r="26">
      <c r="B26" s="9" t="inlineStr">
        <is>
          <t>Financing fees</t>
        </is>
      </c>
      <c r="C26" s="17">
        <f>IF(OR(D25="",C18=""),"",D25*C18)</f>
        <v/>
      </c>
    </row>
    <row r="27">
      <c r="B27" s="9" t="inlineStr">
        <is>
          <t>Management rollover (part of the equity, not new money from the fund)</t>
        </is>
      </c>
      <c r="C27" s="10" t="n"/>
    </row>
    <row r="29">
      <c r="B29" s="7" t="inlineStr">
        <is>
          <t>Uses</t>
        </is>
      </c>
      <c r="C29" s="8" t="n"/>
      <c r="D29" s="8" t="n"/>
      <c r="E29" s="8" t="n"/>
    </row>
    <row r="30">
      <c r="B30" s="9" t="inlineStr">
        <is>
          <t>Purchase of the equity (paid to the seller)</t>
        </is>
      </c>
      <c r="C30" s="17">
        <f>IF(C15="","",C15)</f>
        <v/>
      </c>
    </row>
    <row r="31">
      <c r="B31" s="9" t="inlineStr">
        <is>
          <t>Refinancing of net debt and debt-like items</t>
        </is>
      </c>
      <c r="C31" s="17">
        <f>IF(C14="","",C14)</f>
        <v/>
      </c>
    </row>
    <row r="32">
      <c r="B32" s="9" t="inlineStr">
        <is>
          <t>Transaction fees</t>
        </is>
      </c>
      <c r="C32" s="17">
        <f>IF(C17="","",C17)</f>
        <v/>
      </c>
    </row>
    <row r="33">
      <c r="B33" s="9" t="inlineStr">
        <is>
          <t>Financing fees</t>
        </is>
      </c>
      <c r="C33" s="17">
        <f>IF(C26="","",C26)</f>
        <v/>
      </c>
    </row>
    <row r="34">
      <c r="B34" s="9" t="inlineStr">
        <is>
          <t>Cash to the balance sheet</t>
        </is>
      </c>
      <c r="C34" s="17">
        <f>IF(C19="","",C19)</f>
        <v/>
      </c>
    </row>
    <row r="35">
      <c r="B35" s="12" t="inlineStr">
        <is>
          <t>Total uses</t>
        </is>
      </c>
      <c r="C35" s="13">
        <f>IF(OR(C30="",C31="",C32="",C33="",C34=""),"",SUM(C30:C34))</f>
        <v/>
      </c>
    </row>
    <row r="37">
      <c r="B37" s="7" t="inlineStr">
        <is>
          <t>Sources</t>
        </is>
      </c>
      <c r="C37" s="8" t="n"/>
      <c r="D37" s="8" t="n"/>
      <c r="E37" s="8" t="n"/>
    </row>
    <row r="38">
      <c r="B38" s="9" t="inlineStr">
        <is>
          <t>First-lien term loan</t>
        </is>
      </c>
      <c r="C38" s="17">
        <f>IF(D22="","",D22)</f>
        <v/>
      </c>
    </row>
    <row r="39">
      <c r="B39" s="9" t="inlineStr">
        <is>
          <t>Second-lien or mezzanine loan</t>
        </is>
      </c>
      <c r="C39" s="17">
        <f>IF(D23="","",D23)</f>
        <v/>
      </c>
    </row>
    <row r="40">
      <c r="B40" s="9" t="inlineStr">
        <is>
          <t>Other debt</t>
        </is>
      </c>
      <c r="C40" s="17">
        <f>IF(D24="","",D24)</f>
        <v/>
      </c>
    </row>
    <row r="41">
      <c r="B41" s="12" t="inlineStr">
        <is>
          <t>Total equity: the balancing item (total uses - total debt)</t>
        </is>
      </c>
      <c r="C41" s="13">
        <f>IF(OR(C35="",D25=""),"",C35-D25)</f>
        <v/>
      </c>
    </row>
    <row r="42">
      <c r="B42" s="9" t="inlineStr">
        <is>
          <t xml:space="preserve">   of which management rollover</t>
        </is>
      </c>
      <c r="C42" s="17">
        <f>IF(C27="","",C27)</f>
        <v/>
      </c>
    </row>
    <row r="43">
      <c r="B43" s="12" t="inlineStr">
        <is>
          <t xml:space="preserve">   of which sponsor equity (the check the fund writes)</t>
        </is>
      </c>
      <c r="C43" s="13">
        <f>IF(OR(C41="",C27=""),"",C41-C27)</f>
        <v/>
      </c>
    </row>
    <row r="44">
      <c r="B44" s="12" t="inlineStr">
        <is>
          <t>Total sources</t>
        </is>
      </c>
      <c r="C44" s="13">
        <f>IF(OR(C38="",C39="",C40="",C41=""),"",C38+C39+C40+C41)</f>
        <v/>
      </c>
    </row>
    <row r="45">
      <c r="B45" s="9" t="inlineStr">
        <is>
          <t>Sources minus uses (must be zero)</t>
        </is>
      </c>
      <c r="C45" s="17">
        <f>IF(OR(C44="",C35=""),"",C44-C35)</f>
        <v/>
      </c>
    </row>
    <row r="47">
      <c r="B47" s="7" t="inlineStr">
        <is>
          <t>Ratios</t>
        </is>
      </c>
      <c r="C47" s="8" t="n"/>
      <c r="D47" s="8" t="n"/>
      <c r="E47" s="8" t="n"/>
    </row>
    <row r="48">
      <c r="B48" s="9" t="inlineStr">
        <is>
          <t>Total debt / EBITDA</t>
        </is>
      </c>
      <c r="C48" s="19">
        <f>IF(C25="","",C25)</f>
        <v/>
      </c>
    </row>
    <row r="49">
      <c r="B49" s="9" t="inlineStr">
        <is>
          <t>Net debt at closing / EBITDA (debt less the cash put on the balance sheet)</t>
        </is>
      </c>
      <c r="C49" s="19">
        <f>IF(OR(D25="",C19="",C6=""),"",IF(C6=0,"",(D25-C19)/C6))</f>
        <v/>
      </c>
    </row>
    <row r="50">
      <c r="B50" s="9" t="inlineStr">
        <is>
          <t>Equity share of total sources</t>
        </is>
      </c>
      <c r="C50" s="20">
        <f>IF(OR(C41="",C44=""),"",IF(C44=0,"",C41/C44))</f>
        <v/>
      </c>
    </row>
    <row r="51">
      <c r="B51" s="9" t="inlineStr">
        <is>
          <t>Debt / enterprise value</t>
        </is>
      </c>
      <c r="C51" s="20">
        <f>IF(OR(D25="",C8=""),"",IF(C8=0,"",D25/C8))</f>
        <v/>
      </c>
    </row>
    <row r="52">
      <c r="B52" s="9" t="inlineStr">
        <is>
          <t>Fees of both kinds as a share of the equity</t>
        </is>
      </c>
      <c r="C52" s="21">
        <f>IF(OR(C17="",C26="",C41=""),"",IF(C41=0,"",(C17+C26)/C41))</f>
        <v/>
      </c>
    </row>
    <row r="53">
      <c r="B53" s="9" t="inlineStr">
        <is>
          <t>Fees of both kinds as a share of enterprise value</t>
        </is>
      </c>
      <c r="C53" s="21">
        <f>IF(OR(C17="",C26="",C8=""),"",IF(C8=0,"",(C17+C26)/C8))</f>
        <v/>
      </c>
    </row>
    <row r="55">
      <c r="B55" s="6" t="inlineStr">
        <is>
          <t>A price one turn higher with the same debt is one EBITDA more of equity: the lenders size on EBITDA, not on the price, so the price goes to the equity check.</t>
        </is>
      </c>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2:H93"/>
  <sheetViews>
    <sheetView showGridLines="0" workbookViewId="0">
      <selection activeCell="A1" sqref="A1"/>
    </sheetView>
  </sheetViews>
  <sheetFormatPr baseColWidth="8" defaultRowHeight="15"/>
  <cols>
    <col width="2" customWidth="1" min="1" max="1"/>
    <col width="60" customWidth="1" min="2" max="2"/>
    <col width="13" customWidth="1" min="3" max="3"/>
    <col width="13" customWidth="1" min="4" max="4"/>
    <col width="13" customWidth="1" min="5" max="5"/>
    <col width="13" customWidth="1" min="6" max="6"/>
    <col width="13" customWidth="1" min="7" max="7"/>
    <col width="13" customWidth="1" min="8" max="8"/>
    <col width="40" customWidth="1" min="9" max="9"/>
  </cols>
  <sheetData>
    <row r="1" ht="6" customHeight="1"/>
    <row r="2">
      <c r="B2" s="5" t="inlineStr">
        <is>
          <t>The LBO one-pager: one term loan, five years, from the plan to the IRR</t>
        </is>
      </c>
    </row>
    <row r="3">
      <c r="B3" s="6" t="inlineStr">
        <is>
          <t>Interest on opening balances, no circular reference. Every grey cell shows nothing until all inputs are filled (the flag in row 28 reads 1).</t>
        </is>
      </c>
    </row>
    <row r="5">
      <c r="B5" s="7" t="inlineStr">
        <is>
          <t>The entry, the loan and the rates</t>
        </is>
      </c>
      <c r="C5" s="8" t="n"/>
      <c r="D5" s="8" t="n"/>
      <c r="E5" s="8" t="n"/>
      <c r="F5" s="8" t="n"/>
      <c r="G5" s="8" t="n"/>
      <c r="H5" s="8" t="n"/>
    </row>
    <row r="6">
      <c r="B6" s="9" t="inlineStr">
        <is>
          <t>Revenue, year 0 (LTM)</t>
        </is>
      </c>
      <c r="C6" s="10" t="n"/>
    </row>
    <row r="7">
      <c r="B7" s="9" t="inlineStr">
        <is>
          <t>EBITDA, year 0 (LTM, underwriting)</t>
        </is>
      </c>
      <c r="C7" s="10" t="n"/>
    </row>
    <row r="8">
      <c r="B8" s="9" t="inlineStr">
        <is>
          <t>Entry multiple</t>
        </is>
      </c>
      <c r="C8" s="11" t="n"/>
    </row>
    <row r="9">
      <c r="B9" s="9" t="inlineStr">
        <is>
          <t>Transaction fees (advisory, diligence, legal)</t>
        </is>
      </c>
      <c r="C9" s="10" t="n"/>
    </row>
    <row r="10">
      <c r="B10" s="9" t="inlineStr">
        <is>
          <t>Financing fees, share of the loan</t>
        </is>
      </c>
      <c r="C10" s="14" t="n"/>
    </row>
    <row r="11">
      <c r="B11" s="9" t="inlineStr">
        <is>
          <t>Cash to the balance sheet at closing</t>
        </is>
      </c>
      <c r="C11" s="10" t="n"/>
    </row>
    <row r="12">
      <c r="B12" s="9" t="inlineStr">
        <is>
          <t>Minimum cash kept on the balance sheet</t>
        </is>
      </c>
      <c r="C12" s="10" t="n"/>
    </row>
    <row r="13">
      <c r="B13" s="9" t="inlineStr">
        <is>
          <t>Term loan, multiple of year-0 EBITDA</t>
        </is>
      </c>
      <c r="C13" s="11" t="n"/>
    </row>
    <row r="14">
      <c r="B14" s="9" t="inlineStr">
        <is>
          <t>Term loan all-in rate (base rate + spread)</t>
        </is>
      </c>
      <c r="C14" s="14" t="n"/>
    </row>
    <row r="15">
      <c r="B15" s="9" t="inlineStr">
        <is>
          <t>Mandatory amortization, share of the original loan, a year</t>
        </is>
      </c>
      <c r="C15" s="14" t="n"/>
    </row>
    <row r="16">
      <c r="B16" s="9" t="inlineStr">
        <is>
          <t>Excess cash flow sweep, share of the cash above the minimum</t>
        </is>
      </c>
      <c r="C16" s="22" t="n"/>
    </row>
    <row r="17">
      <c r="B17" s="9" t="inlineStr">
        <is>
          <t>Term loan life in years (financing fees amortized straight-line over it)</t>
        </is>
      </c>
      <c r="C17" s="23" t="n"/>
    </row>
    <row r="18">
      <c r="B18" s="9" t="inlineStr">
        <is>
          <t>Revolver commitment (undrawn)</t>
        </is>
      </c>
      <c r="C18" s="10" t="n"/>
    </row>
    <row r="19">
      <c r="B19" s="9" t="inlineStr">
        <is>
          <t>Revolver commitment fee on the undrawn amount</t>
        </is>
      </c>
      <c r="C19" s="14" t="n"/>
    </row>
    <row r="20">
      <c r="B20" s="9" t="inlineStr">
        <is>
          <t>Interest earned on cash</t>
        </is>
      </c>
      <c r="C20" s="14" t="n"/>
    </row>
    <row r="21">
      <c r="B21" s="9" t="inlineStr">
        <is>
          <t>Tax rate</t>
        </is>
      </c>
      <c r="C21" s="22" t="n"/>
    </row>
    <row r="22">
      <c r="B22" s="9" t="inlineStr">
        <is>
          <t>Deductible interest, cap as a share of EBITDA</t>
        </is>
      </c>
      <c r="C22" s="22" t="n"/>
    </row>
    <row r="23">
      <c r="B23" s="9" t="inlineStr">
        <is>
          <t>Exit multiple</t>
        </is>
      </c>
      <c r="C23" s="11" t="n"/>
    </row>
    <row r="24">
      <c r="B24" s="9" t="inlineStr">
        <is>
          <t>Exit fees, share of enterprise value</t>
        </is>
      </c>
      <c r="C24" s="14" t="n"/>
    </row>
    <row r="25">
      <c r="B25" s="9" t="inlineStr">
        <is>
          <t>Depreciation and amortization, share of revenue</t>
        </is>
      </c>
      <c r="C25" s="14" t="n"/>
    </row>
    <row r="26">
      <c r="B26" s="9" t="inlineStr">
        <is>
          <t>Capital expenditure, share of revenue</t>
        </is>
      </c>
      <c r="C26" s="14" t="n"/>
    </row>
    <row r="27">
      <c r="B27" s="9" t="inlineStr">
        <is>
          <t>Net working capital, share of revenue</t>
        </is>
      </c>
      <c r="C27" s="14" t="n"/>
    </row>
    <row r="28">
      <c r="B28" s="12" t="inlineStr">
        <is>
          <t>All inputs filled (1 = yes): the sheet computes only when this reads 1</t>
        </is>
      </c>
      <c r="C28" s="24">
        <f>IF(COUNTBLANK(C6:C27)+COUNTBLANK(D39:H40)=0,1,0)</f>
        <v/>
      </c>
    </row>
    <row r="29">
      <c r="B29" s="7" t="inlineStr">
        <is>
          <t>Sources and uses at closing</t>
        </is>
      </c>
      <c r="C29" s="8" t="n"/>
      <c r="D29" s="8" t="n"/>
      <c r="E29" s="8" t="n"/>
      <c r="F29" s="8" t="n"/>
      <c r="G29" s="8" t="n"/>
      <c r="H29" s="8" t="n"/>
    </row>
    <row r="30">
      <c r="B30" s="9" t="inlineStr">
        <is>
          <t>Enterprise value</t>
        </is>
      </c>
      <c r="C30" s="17">
        <f>IF($C$28=0,"",C8*C7)</f>
        <v/>
      </c>
    </row>
    <row r="31">
      <c r="B31" s="9" t="inlineStr">
        <is>
          <t>Term loan</t>
        </is>
      </c>
      <c r="C31" s="17">
        <f>IF($C$28=0,"",C13*C7)</f>
        <v/>
      </c>
    </row>
    <row r="32">
      <c r="B32" s="9" t="inlineStr">
        <is>
          <t>Financing fees</t>
        </is>
      </c>
      <c r="C32" s="17">
        <f>IF($C$28=0,"",C31*C10)</f>
        <v/>
      </c>
    </row>
    <row r="33">
      <c r="B33" s="9" t="inlineStr">
        <is>
          <t>Total uses (enterprise value + fees + cash)</t>
        </is>
      </c>
      <c r="C33" s="17">
        <f>IF($C$28=0,"",C30+C9+C32+C11)</f>
        <v/>
      </c>
    </row>
    <row r="34">
      <c r="B34" s="12" t="inlineStr">
        <is>
          <t>Equity invested: the balancing item (total uses - term loan)</t>
        </is>
      </c>
      <c r="C34" s="13">
        <f>IF($C$28=0,"",C33-C31)</f>
        <v/>
      </c>
    </row>
    <row r="35">
      <c r="B35" s="9" t="inlineStr">
        <is>
          <t>Net debt at closing (term loan - cash)</t>
        </is>
      </c>
      <c r="C35" s="17">
        <f>IF($C$28=0,"",C31-C11)</f>
        <v/>
      </c>
    </row>
    <row r="36">
      <c r="B36" s="9" t="inlineStr">
        <is>
          <t>Net debt / EBITDA at closing</t>
        </is>
      </c>
      <c r="C36" s="19">
        <f>IF($C$28=0,"",IF(C7=0,"",C35/C7))</f>
        <v/>
      </c>
    </row>
    <row r="38">
      <c r="B38" s="15" t="inlineStr">
        <is>
          <t>The plan</t>
        </is>
      </c>
      <c r="C38" s="16" t="inlineStr">
        <is>
          <t>Year 0</t>
        </is>
      </c>
      <c r="D38" s="16" t="inlineStr">
        <is>
          <t>Year 1</t>
        </is>
      </c>
      <c r="E38" s="16" t="inlineStr">
        <is>
          <t>Year 2</t>
        </is>
      </c>
      <c r="F38" s="16" t="inlineStr">
        <is>
          <t>Year 3</t>
        </is>
      </c>
      <c r="G38" s="16" t="inlineStr">
        <is>
          <t>Year 4</t>
        </is>
      </c>
      <c r="H38" s="16" t="inlineStr">
        <is>
          <t>Year 5</t>
        </is>
      </c>
    </row>
    <row r="39">
      <c r="B39" s="9" t="inlineStr">
        <is>
          <t>Revenue growth (input, years 1 to 5)</t>
        </is>
      </c>
      <c r="D39" s="25" t="n"/>
      <c r="E39" s="25" t="n"/>
      <c r="F39" s="25" t="n"/>
      <c r="G39" s="25" t="n"/>
      <c r="H39" s="25" t="n"/>
    </row>
    <row r="40">
      <c r="B40" s="9" t="inlineStr">
        <is>
          <t>EBITDA margin (input, years 1 to 5; year 0 from the inputs above)</t>
        </is>
      </c>
      <c r="C40" s="21">
        <f>IF($C$28=0,"",IF(C6=0,"",C7/C6))</f>
        <v/>
      </c>
      <c r="D40" s="14" t="n"/>
      <c r="E40" s="14" t="n"/>
      <c r="F40" s="14" t="n"/>
      <c r="G40" s="14" t="n"/>
      <c r="H40" s="14" t="n"/>
    </row>
    <row r="41">
      <c r="B41" s="9" t="inlineStr">
        <is>
          <t>Revenue</t>
        </is>
      </c>
      <c r="C41" s="26">
        <f>IF($C$28=0,"",C6)</f>
        <v/>
      </c>
      <c r="D41" s="26">
        <f>IF($C$28=0,"",C41*(1+D39))</f>
        <v/>
      </c>
      <c r="E41" s="26">
        <f>IF($C$28=0,"",D41*(1+E39))</f>
        <v/>
      </c>
      <c r="F41" s="26">
        <f>IF($C$28=0,"",E41*(1+F39))</f>
        <v/>
      </c>
      <c r="G41" s="26">
        <f>IF($C$28=0,"",F41*(1+G39))</f>
        <v/>
      </c>
      <c r="H41" s="26">
        <f>IF($C$28=0,"",G41*(1+H39))</f>
        <v/>
      </c>
    </row>
    <row r="42">
      <c r="B42" s="12" t="inlineStr">
        <is>
          <t>EBITDA</t>
        </is>
      </c>
      <c r="C42" s="13">
        <f>IF($C$28=0,"",C7)</f>
        <v/>
      </c>
      <c r="D42" s="13">
        <f>IF($C$28=0,"",D41*D40)</f>
        <v/>
      </c>
      <c r="E42" s="13">
        <f>IF($C$28=0,"",E41*E40)</f>
        <v/>
      </c>
      <c r="F42" s="13">
        <f>IF($C$28=0,"",F41*F40)</f>
        <v/>
      </c>
      <c r="G42" s="13">
        <f>IF($C$28=0,"",G41*G40)</f>
        <v/>
      </c>
      <c r="H42" s="13">
        <f>IF($C$28=0,"",H41*H40)</f>
        <v/>
      </c>
    </row>
    <row r="43">
      <c r="B43" s="9" t="inlineStr">
        <is>
          <t>Depreciation and amortization</t>
        </is>
      </c>
      <c r="C43" s="17">
        <f>IF($C$28=0,"",C41*$C$25)</f>
        <v/>
      </c>
      <c r="D43" s="17">
        <f>IF($C$28=0,"",D41*$C$25)</f>
        <v/>
      </c>
      <c r="E43" s="17">
        <f>IF($C$28=0,"",E41*$C$25)</f>
        <v/>
      </c>
      <c r="F43" s="17">
        <f>IF($C$28=0,"",F41*$C$25)</f>
        <v/>
      </c>
      <c r="G43" s="17">
        <f>IF($C$28=0,"",G41*$C$25)</f>
        <v/>
      </c>
      <c r="H43" s="17">
        <f>IF($C$28=0,"",H41*$C$25)</f>
        <v/>
      </c>
    </row>
    <row r="44">
      <c r="B44" s="9" t="inlineStr">
        <is>
          <t>EBIT</t>
        </is>
      </c>
      <c r="C44" s="17">
        <f>IF($C$28=0,"",C42-C43)</f>
        <v/>
      </c>
      <c r="D44" s="17">
        <f>IF($C$28=0,"",D42-D43)</f>
        <v/>
      </c>
      <c r="E44" s="17">
        <f>IF($C$28=0,"",E42-E43)</f>
        <v/>
      </c>
      <c r="F44" s="17">
        <f>IF($C$28=0,"",F42-F43)</f>
        <v/>
      </c>
      <c r="G44" s="17">
        <f>IF($C$28=0,"",G42-G43)</f>
        <v/>
      </c>
      <c r="H44" s="17">
        <f>IF($C$28=0,"",H42-H43)</f>
        <v/>
      </c>
    </row>
    <row r="45">
      <c r="B45" s="9" t="inlineStr">
        <is>
          <t>Capital expenditure</t>
        </is>
      </c>
      <c r="C45" s="17">
        <f>IF($C$28=0,"",C41*$C$26)</f>
        <v/>
      </c>
      <c r="D45" s="17">
        <f>IF($C$28=0,"",D41*$C$26)</f>
        <v/>
      </c>
      <c r="E45" s="17">
        <f>IF($C$28=0,"",E41*$C$26)</f>
        <v/>
      </c>
      <c r="F45" s="17">
        <f>IF($C$28=0,"",F41*$C$26)</f>
        <v/>
      </c>
      <c r="G45" s="17">
        <f>IF($C$28=0,"",G41*$C$26)</f>
        <v/>
      </c>
      <c r="H45" s="17">
        <f>IF($C$28=0,"",H41*$C$26)</f>
        <v/>
      </c>
    </row>
    <row r="46">
      <c r="B46" s="9" t="inlineStr">
        <is>
          <t>Net working capital</t>
        </is>
      </c>
      <c r="C46" s="17">
        <f>IF($C$28=0,"",C41*$C$27)</f>
        <v/>
      </c>
      <c r="D46" s="17">
        <f>IF($C$28=0,"",D41*$C$27)</f>
        <v/>
      </c>
      <c r="E46" s="17">
        <f>IF($C$28=0,"",E41*$C$27)</f>
        <v/>
      </c>
      <c r="F46" s="17">
        <f>IF($C$28=0,"",F41*$C$27)</f>
        <v/>
      </c>
      <c r="G46" s="17">
        <f>IF($C$28=0,"",G41*$C$27)</f>
        <v/>
      </c>
      <c r="H46" s="17">
        <f>IF($C$28=0,"",H41*$C$27)</f>
        <v/>
      </c>
    </row>
    <row r="47">
      <c r="B47" s="9" t="inlineStr">
        <is>
          <t>Change in net working capital</t>
        </is>
      </c>
      <c r="D47" s="17">
        <f>IF($C$28=0,"",D46-C46)</f>
        <v/>
      </c>
      <c r="E47" s="17">
        <f>IF($C$28=0,"",E46-D46)</f>
        <v/>
      </c>
      <c r="F47" s="17">
        <f>IF($C$28=0,"",F46-E46)</f>
        <v/>
      </c>
      <c r="G47" s="17">
        <f>IF($C$28=0,"",G46-F46)</f>
        <v/>
      </c>
      <c r="H47" s="17">
        <f>IF($C$28=0,"",H46-G46)</f>
        <v/>
      </c>
    </row>
    <row r="49">
      <c r="B49" s="7" t="inlineStr">
        <is>
          <t>Debt, interest and tax (interest on opening balances)</t>
        </is>
      </c>
      <c r="C49" s="8" t="n"/>
      <c r="D49" s="8" t="n"/>
      <c r="E49" s="8" t="n"/>
      <c r="F49" s="8" t="n"/>
      <c r="G49" s="8" t="n"/>
      <c r="H49" s="8" t="n"/>
    </row>
    <row r="50">
      <c r="B50" s="9" t="inlineStr">
        <is>
          <t>Opening term loan</t>
        </is>
      </c>
      <c r="D50" s="17">
        <f>IF($C$28=0,"",$C$31)</f>
        <v/>
      </c>
      <c r="E50" s="17">
        <f>IF($C$28=0,"",D74)</f>
        <v/>
      </c>
      <c r="F50" s="17">
        <f>IF($C$28=0,"",E74)</f>
        <v/>
      </c>
      <c r="G50" s="17">
        <f>IF($C$28=0,"",F74)</f>
        <v/>
      </c>
      <c r="H50" s="17">
        <f>IF($C$28=0,"",G74)</f>
        <v/>
      </c>
    </row>
    <row r="51">
      <c r="B51" s="9" t="inlineStr">
        <is>
          <t>Interest on the term loan</t>
        </is>
      </c>
      <c r="D51" s="17">
        <f>IF($C$28=0,"",D50*$C$14)</f>
        <v/>
      </c>
      <c r="E51" s="17">
        <f>IF($C$28=0,"",E50*$C$14)</f>
        <v/>
      </c>
      <c r="F51" s="17">
        <f>IF($C$28=0,"",F50*$C$14)</f>
        <v/>
      </c>
      <c r="G51" s="17">
        <f>IF($C$28=0,"",G50*$C$14)</f>
        <v/>
      </c>
      <c r="H51" s="17">
        <f>IF($C$28=0,"",H50*$C$14)</f>
        <v/>
      </c>
    </row>
    <row r="52">
      <c r="B52" s="9" t="inlineStr">
        <is>
          <t>Commitment fee on the undrawn revolver</t>
        </is>
      </c>
      <c r="D52" s="17">
        <f>IF($C$28=0,"",$C$18*$C$19)</f>
        <v/>
      </c>
      <c r="E52" s="17">
        <f>IF($C$28=0,"",$C$18*$C$19)</f>
        <v/>
      </c>
      <c r="F52" s="17">
        <f>IF($C$28=0,"",$C$18*$C$19)</f>
        <v/>
      </c>
      <c r="G52" s="17">
        <f>IF($C$28=0,"",$C$18*$C$19)</f>
        <v/>
      </c>
      <c r="H52" s="17">
        <f>IF($C$28=0,"",$C$18*$C$19)</f>
        <v/>
      </c>
    </row>
    <row r="53">
      <c r="B53" s="9" t="inlineStr">
        <is>
          <t>Interest earned on opening cash</t>
        </is>
      </c>
      <c r="D53" s="17">
        <f>IF($C$28=0,"",C73*$C$20)</f>
        <v/>
      </c>
      <c r="E53" s="17">
        <f>IF($C$28=0,"",D73*$C$20)</f>
        <v/>
      </c>
      <c r="F53" s="17">
        <f>IF($C$28=0,"",E73*$C$20)</f>
        <v/>
      </c>
      <c r="G53" s="17">
        <f>IF($C$28=0,"",F73*$C$20)</f>
        <v/>
      </c>
      <c r="H53" s="17">
        <f>IF($C$28=0,"",G73*$C$20)</f>
        <v/>
      </c>
    </row>
    <row r="54">
      <c r="B54" s="9" t="inlineStr">
        <is>
          <t>Net cash interest</t>
        </is>
      </c>
      <c r="D54" s="17">
        <f>IF($C$28=0,"",D51+D52-D53)</f>
        <v/>
      </c>
      <c r="E54" s="17">
        <f>IF($C$28=0,"",E51+E52-E53)</f>
        <v/>
      </c>
      <c r="F54" s="17">
        <f>IF($C$28=0,"",F51+F52-F53)</f>
        <v/>
      </c>
      <c r="G54" s="17">
        <f>IF($C$28=0,"",G51+G52-G53)</f>
        <v/>
      </c>
      <c r="H54" s="17">
        <f>IF($C$28=0,"",H51+H52-H53)</f>
        <v/>
      </c>
    </row>
    <row r="55">
      <c r="B55" s="9" t="inlineStr">
        <is>
          <t>Amortization of financing fees (non-cash)</t>
        </is>
      </c>
      <c r="D55" s="17">
        <f>IF($C$28=0,"",IF(1&lt;=$C$17,$C$32/MAX(1,$C$17),0))</f>
        <v/>
      </c>
      <c r="E55" s="17">
        <f>IF($C$28=0,"",IF(2&lt;=$C$17,$C$32/MAX(1,$C$17),0))</f>
        <v/>
      </c>
      <c r="F55" s="17">
        <f>IF($C$28=0,"",IF(3&lt;=$C$17,$C$32/MAX(1,$C$17),0))</f>
        <v/>
      </c>
      <c r="G55" s="17">
        <f>IF($C$28=0,"",IF(4&lt;=$C$17,$C$32/MAX(1,$C$17),0))</f>
        <v/>
      </c>
      <c r="H55" s="17">
        <f>IF($C$28=0,"",IF(5&lt;=$C$17,$C$32/MAX(1,$C$17),0))</f>
        <v/>
      </c>
    </row>
    <row r="56">
      <c r="B56" s="9" t="inlineStr">
        <is>
          <t>Interest expense in the accounts</t>
        </is>
      </c>
      <c r="D56" s="17">
        <f>IF($C$28=0,"",D54+D55)</f>
        <v/>
      </c>
      <c r="E56" s="17">
        <f>IF($C$28=0,"",E54+E55)</f>
        <v/>
      </c>
      <c r="F56" s="17">
        <f>IF($C$28=0,"",F54+F55)</f>
        <v/>
      </c>
      <c r="G56" s="17">
        <f>IF($C$28=0,"",G54+G55)</f>
        <v/>
      </c>
      <c r="H56" s="17">
        <f>IF($C$28=0,"",H54+H55)</f>
        <v/>
      </c>
    </row>
    <row r="57">
      <c r="B57" s="9" t="inlineStr">
        <is>
          <t>Cap on deductible interest (share of EBITDA)</t>
        </is>
      </c>
      <c r="D57" s="17">
        <f>IF($C$28=0,"",$C$22*D42)</f>
        <v/>
      </c>
      <c r="E57" s="17">
        <f>IF($C$28=0,"",$C$22*E42)</f>
        <v/>
      </c>
      <c r="F57" s="17">
        <f>IF($C$28=0,"",$C$22*F42)</f>
        <v/>
      </c>
      <c r="G57" s="17">
        <f>IF($C$28=0,"",$C$22*G42)</f>
        <v/>
      </c>
      <c r="H57" s="17">
        <f>IF($C$28=0,"",$C$22*H42)</f>
        <v/>
      </c>
    </row>
    <row r="58">
      <c r="B58" s="9" t="inlineStr">
        <is>
          <t>Disallowed interest brought forward</t>
        </is>
      </c>
      <c r="D58" s="17">
        <f>IF($C$28=0,"",0)</f>
        <v/>
      </c>
      <c r="E58" s="17">
        <f>IF($C$28=0,"",D60)</f>
        <v/>
      </c>
      <c r="F58" s="17">
        <f>IF($C$28=0,"",E60)</f>
        <v/>
      </c>
      <c r="G58" s="17">
        <f>IF($C$28=0,"",F60)</f>
        <v/>
      </c>
      <c r="H58" s="17">
        <f>IF($C$28=0,"",G60)</f>
        <v/>
      </c>
    </row>
    <row r="59">
      <c r="B59" s="9" t="inlineStr">
        <is>
          <t>Deductible interest</t>
        </is>
      </c>
      <c r="D59" s="17">
        <f>IF($C$28=0,"",MIN(D56+D58,D57))</f>
        <v/>
      </c>
      <c r="E59" s="17">
        <f>IF($C$28=0,"",MIN(E56+E58,E57))</f>
        <v/>
      </c>
      <c r="F59" s="17">
        <f>IF($C$28=0,"",MIN(F56+F58,F57))</f>
        <v/>
      </c>
      <c r="G59" s="17">
        <f>IF($C$28=0,"",MIN(G56+G58,G57))</f>
        <v/>
      </c>
      <c r="H59" s="17">
        <f>IF($C$28=0,"",MIN(H56+H58,H57))</f>
        <v/>
      </c>
    </row>
    <row r="60">
      <c r="B60" s="9" t="inlineStr">
        <is>
          <t>Disallowed interest carried forward</t>
        </is>
      </c>
      <c r="D60" s="17">
        <f>IF($C$28=0,"",D56+D58-D59)</f>
        <v/>
      </c>
      <c r="E60" s="17">
        <f>IF($C$28=0,"",E56+E58-E59)</f>
        <v/>
      </c>
      <c r="F60" s="17">
        <f>IF($C$28=0,"",F56+F58-F59)</f>
        <v/>
      </c>
      <c r="G60" s="17">
        <f>IF($C$28=0,"",G56+G58-G59)</f>
        <v/>
      </c>
      <c r="H60" s="17">
        <f>IF($C$28=0,"",H56+H58-H59)</f>
        <v/>
      </c>
    </row>
    <row r="61">
      <c r="B61" s="9" t="inlineStr">
        <is>
          <t>Taxable income (EBIT - deductible interest)</t>
        </is>
      </c>
      <c r="D61" s="17">
        <f>IF($C$28=0,"",D44-D59)</f>
        <v/>
      </c>
      <c r="E61" s="17">
        <f>IF($C$28=0,"",E44-E59)</f>
        <v/>
      </c>
      <c r="F61" s="17">
        <f>IF($C$28=0,"",F44-F59)</f>
        <v/>
      </c>
      <c r="G61" s="17">
        <f>IF($C$28=0,"",G44-G59)</f>
        <v/>
      </c>
      <c r="H61" s="17">
        <f>IF($C$28=0,"",H44-H59)</f>
        <v/>
      </c>
    </row>
    <row r="62">
      <c r="B62" s="9" t="inlineStr">
        <is>
          <t>Tax loss brought forward</t>
        </is>
      </c>
      <c r="D62" s="17">
        <f>IF($C$28=0,"",0)</f>
        <v/>
      </c>
      <c r="E62" s="17">
        <f>IF($C$28=0,"",D64)</f>
        <v/>
      </c>
      <c r="F62" s="17">
        <f>IF($C$28=0,"",E64)</f>
        <v/>
      </c>
      <c r="G62" s="17">
        <f>IF($C$28=0,"",F64)</f>
        <v/>
      </c>
      <c r="H62" s="17">
        <f>IF($C$28=0,"",G64)</f>
        <v/>
      </c>
    </row>
    <row r="63">
      <c r="B63" s="9" t="inlineStr">
        <is>
          <t>Tax loss used</t>
        </is>
      </c>
      <c r="D63" s="17">
        <f>IF($C$28=0,"",MIN(D62,MAX(0,D61)))</f>
        <v/>
      </c>
      <c r="E63" s="17">
        <f>IF($C$28=0,"",MIN(E62,MAX(0,E61)))</f>
        <v/>
      </c>
      <c r="F63" s="17">
        <f>IF($C$28=0,"",MIN(F62,MAX(0,F61)))</f>
        <v/>
      </c>
      <c r="G63" s="17">
        <f>IF($C$28=0,"",MIN(G62,MAX(0,G61)))</f>
        <v/>
      </c>
      <c r="H63" s="17">
        <f>IF($C$28=0,"",MIN(H62,MAX(0,H61)))</f>
        <v/>
      </c>
    </row>
    <row r="64">
      <c r="B64" s="9" t="inlineStr">
        <is>
          <t>Tax loss carried forward</t>
        </is>
      </c>
      <c r="D64" s="17">
        <f>IF($C$28=0,"",D62-D63+MAX(0,-D61))</f>
        <v/>
      </c>
      <c r="E64" s="17">
        <f>IF($C$28=0,"",E62-E63+MAX(0,-E61))</f>
        <v/>
      </c>
      <c r="F64" s="17">
        <f>IF($C$28=0,"",F62-F63+MAX(0,-F61))</f>
        <v/>
      </c>
      <c r="G64" s="17">
        <f>IF($C$28=0,"",G62-G63+MAX(0,-G61))</f>
        <v/>
      </c>
      <c r="H64" s="17">
        <f>IF($C$28=0,"",H62-H63+MAX(0,-H61))</f>
        <v/>
      </c>
    </row>
    <row r="65">
      <c r="B65" s="9" t="inlineStr">
        <is>
          <t>Cash tax</t>
        </is>
      </c>
      <c r="D65" s="17">
        <f>IF($C$28=0,"",$C$21*MAX(0,D61-D63))</f>
        <v/>
      </c>
      <c r="E65" s="17">
        <f>IF($C$28=0,"",$C$21*MAX(0,E61-E63))</f>
        <v/>
      </c>
      <c r="F65" s="17">
        <f>IF($C$28=0,"",$C$21*MAX(0,F61-F63))</f>
        <v/>
      </c>
      <c r="G65" s="17">
        <f>IF($C$28=0,"",$C$21*MAX(0,G61-G63))</f>
        <v/>
      </c>
      <c r="H65" s="17">
        <f>IF($C$28=0,"",$C$21*MAX(0,H61-H63))</f>
        <v/>
      </c>
    </row>
    <row r="66">
      <c r="B66" s="9" t="inlineStr">
        <is>
          <t>Net income</t>
        </is>
      </c>
      <c r="D66" s="17">
        <f>IF($C$28=0,"",D44-D56-D65)</f>
        <v/>
      </c>
      <c r="E66" s="17">
        <f>IF($C$28=0,"",E44-E56-E65)</f>
        <v/>
      </c>
      <c r="F66" s="17">
        <f>IF($C$28=0,"",F44-F56-F65)</f>
        <v/>
      </c>
      <c r="G66" s="17">
        <f>IF($C$28=0,"",G44-G56-G65)</f>
        <v/>
      </c>
      <c r="H66" s="17">
        <f>IF($C$28=0,"",H44-H56-H65)</f>
        <v/>
      </c>
    </row>
    <row r="68">
      <c r="B68" s="7" t="inlineStr">
        <is>
          <t>Cash flow and the loan</t>
        </is>
      </c>
      <c r="C68" s="8" t="n"/>
      <c r="D68" s="8" t="n"/>
      <c r="E68" s="8" t="n"/>
      <c r="F68" s="8" t="n"/>
      <c r="G68" s="8" t="n"/>
      <c r="H68" s="8" t="n"/>
    </row>
    <row r="69">
      <c r="B69" s="12" t="inlineStr">
        <is>
          <t>Free cash flow (after interest and tax, before debt repayment)</t>
        </is>
      </c>
      <c r="D69" s="13">
        <f>IF($C$28=0,"",D42-D65-D54-D45-D47)</f>
        <v/>
      </c>
      <c r="E69" s="13">
        <f>IF($C$28=0,"",E42-E65-E54-E45-E47)</f>
        <v/>
      </c>
      <c r="F69" s="13">
        <f>IF($C$28=0,"",F42-F65-F54-F45-F47)</f>
        <v/>
      </c>
      <c r="G69" s="13">
        <f>IF($C$28=0,"",G42-G65-G54-G45-G47)</f>
        <v/>
      </c>
      <c r="H69" s="13">
        <f>IF($C$28=0,"",H42-H65-H54-H45-H47)</f>
        <v/>
      </c>
    </row>
    <row r="70">
      <c r="B70" s="9" t="inlineStr">
        <is>
          <t>Mandatory amortization</t>
        </is>
      </c>
      <c r="D70" s="17">
        <f>IF($C$28=0,"",MIN(D50,$C$15*$C$31))</f>
        <v/>
      </c>
      <c r="E70" s="17">
        <f>IF($C$28=0,"",MIN(E50,$C$15*$C$31))</f>
        <v/>
      </c>
      <c r="F70" s="17">
        <f>IF($C$28=0,"",MIN(F50,$C$15*$C$31))</f>
        <v/>
      </c>
      <c r="G70" s="17">
        <f>IF($C$28=0,"",MIN(G50,$C$15*$C$31))</f>
        <v/>
      </c>
      <c r="H70" s="17">
        <f>IF($C$28=0,"",MIN(H50,$C$15*$C$31))</f>
        <v/>
      </c>
    </row>
    <row r="71">
      <c r="B71" s="9" t="inlineStr">
        <is>
          <t>Cash before the sweep</t>
        </is>
      </c>
      <c r="D71" s="17">
        <f>IF($C$28=0,"",C73+D69-D70)</f>
        <v/>
      </c>
      <c r="E71" s="17">
        <f>IF($C$28=0,"",D73+E69-E70)</f>
        <v/>
      </c>
      <c r="F71" s="17">
        <f>IF($C$28=0,"",E73+F69-F70)</f>
        <v/>
      </c>
      <c r="G71" s="17">
        <f>IF($C$28=0,"",F73+G69-G70)</f>
        <v/>
      </c>
      <c r="H71" s="17">
        <f>IF($C$28=0,"",G73+H69-H70)</f>
        <v/>
      </c>
    </row>
    <row r="72">
      <c r="B72" s="9" t="inlineStr">
        <is>
          <t>Excess cash flow sweep</t>
        </is>
      </c>
      <c r="D72" s="17">
        <f>IF($C$28=0,"",MIN(D50-D70,$C$16*MAX(0,D71-$C$12)))</f>
        <v/>
      </c>
      <c r="E72" s="17">
        <f>IF($C$28=0,"",MIN(E50-E70,$C$16*MAX(0,E71-$C$12)))</f>
        <v/>
      </c>
      <c r="F72" s="17">
        <f>IF($C$28=0,"",MIN(F50-F70,$C$16*MAX(0,F71-$C$12)))</f>
        <v/>
      </c>
      <c r="G72" s="17">
        <f>IF($C$28=0,"",MIN(G50-G70,$C$16*MAX(0,G71-$C$12)))</f>
        <v/>
      </c>
      <c r="H72" s="17">
        <f>IF($C$28=0,"",MIN(H50-H70,$C$16*MAX(0,H71-$C$12)))</f>
        <v/>
      </c>
    </row>
    <row r="73">
      <c r="B73" s="9" t="inlineStr">
        <is>
          <t>Closing cash</t>
        </is>
      </c>
      <c r="C73" s="17">
        <f>IF($C$28=0,"",$C$11)</f>
        <v/>
      </c>
      <c r="D73" s="17">
        <f>IF($C$28=0,"",D71-D72)</f>
        <v/>
      </c>
      <c r="E73" s="17">
        <f>IF($C$28=0,"",E71-E72)</f>
        <v/>
      </c>
      <c r="F73" s="17">
        <f>IF($C$28=0,"",F71-F72)</f>
        <v/>
      </c>
      <c r="G73" s="17">
        <f>IF($C$28=0,"",G71-G72)</f>
        <v/>
      </c>
      <c r="H73" s="17">
        <f>IF($C$28=0,"",H71-H72)</f>
        <v/>
      </c>
    </row>
    <row r="74">
      <c r="B74" s="12" t="inlineStr">
        <is>
          <t>Closing term loan</t>
        </is>
      </c>
      <c r="C74" s="13">
        <f>IF($C$28=0,"",$C$31)</f>
        <v/>
      </c>
      <c r="D74" s="13">
        <f>IF($C$28=0,"",D50-D70-D72)</f>
        <v/>
      </c>
      <c r="E74" s="13">
        <f>IF($C$28=0,"",E50-E70-E72)</f>
        <v/>
      </c>
      <c r="F74" s="13">
        <f>IF($C$28=0,"",F50-F70-F72)</f>
        <v/>
      </c>
      <c r="G74" s="13">
        <f>IF($C$28=0,"",G50-G70-G72)</f>
        <v/>
      </c>
      <c r="H74" s="13">
        <f>IF($C$28=0,"",H50-H70-H72)</f>
        <v/>
      </c>
    </row>
    <row r="75">
      <c r="B75" s="9" t="inlineStr">
        <is>
          <t>Net debt</t>
        </is>
      </c>
      <c r="C75" s="17">
        <f>IF($C$28=0,"",C74-C73)</f>
        <v/>
      </c>
      <c r="D75" s="17">
        <f>IF($C$28=0,"",D74-D73)</f>
        <v/>
      </c>
      <c r="E75" s="17">
        <f>IF($C$28=0,"",E74-E73)</f>
        <v/>
      </c>
      <c r="F75" s="17">
        <f>IF($C$28=0,"",F74-F73)</f>
        <v/>
      </c>
      <c r="G75" s="17">
        <f>IF($C$28=0,"",G74-G73)</f>
        <v/>
      </c>
      <c r="H75" s="17">
        <f>IF($C$28=0,"",H74-H73)</f>
        <v/>
      </c>
    </row>
    <row r="76">
      <c r="B76" s="9" t="inlineStr">
        <is>
          <t>Net debt / EBITDA</t>
        </is>
      </c>
      <c r="C76" s="19">
        <f>IF($C$28=0,"",IF(C42=0,"",C75/C42))</f>
        <v/>
      </c>
      <c r="D76" s="19">
        <f>IF($C$28=0,"",IF(D42=0,"",D75/D42))</f>
        <v/>
      </c>
      <c r="E76" s="19">
        <f>IF($C$28=0,"",IF(E42=0,"",E75/E42))</f>
        <v/>
      </c>
      <c r="F76" s="19">
        <f>IF($C$28=0,"",IF(F42=0,"",F75/F42))</f>
        <v/>
      </c>
      <c r="G76" s="19">
        <f>IF($C$28=0,"",IF(G42=0,"",G75/G42))</f>
        <v/>
      </c>
      <c r="H76" s="19">
        <f>IF($C$28=0,"",IF(H42=0,"",H75/H42))</f>
        <v/>
      </c>
    </row>
    <row r="77">
      <c r="B77" s="9" t="inlineStr">
        <is>
          <t>Interest cover (EBITDA / net cash interest)</t>
        </is>
      </c>
      <c r="D77" s="19">
        <f>IF($C$28=0,"",IF(D54=0,"",D42/D54))</f>
        <v/>
      </c>
      <c r="E77" s="19">
        <f>IF($C$28=0,"",IF(E54=0,"",E42/E54))</f>
        <v/>
      </c>
      <c r="F77" s="19">
        <f>IF($C$28=0,"",IF(F54=0,"",F42/F54))</f>
        <v/>
      </c>
      <c r="G77" s="19">
        <f>IF($C$28=0,"",IF(G54=0,"",G42/G54))</f>
        <v/>
      </c>
      <c r="H77" s="19">
        <f>IF($C$28=0,"",IF(H54=0,"",H42/H54))</f>
        <v/>
      </c>
    </row>
    <row r="79">
      <c r="B79" s="7" t="inlineStr">
        <is>
          <t>Exit at the end of year 5 and the returns</t>
        </is>
      </c>
      <c r="C79" s="8" t="n"/>
      <c r="D79" s="8" t="n"/>
      <c r="E79" s="8" t="n"/>
      <c r="F79" s="8" t="n"/>
      <c r="G79" s="8" t="n"/>
      <c r="H79" s="8" t="n"/>
    </row>
    <row r="80">
      <c r="B80" s="9" t="inlineStr">
        <is>
          <t>Exit enterprise value (exit multiple x year-5 EBITDA)</t>
        </is>
      </c>
      <c r="C80" s="17">
        <f>IF($C$28=0,"",$C$23*H42)</f>
        <v/>
      </c>
    </row>
    <row r="81">
      <c r="B81" s="9" t="inlineStr">
        <is>
          <t>Exit fees</t>
        </is>
      </c>
      <c r="C81" s="17">
        <f>IF($C$28=0,"",$C$24*C80)</f>
        <v/>
      </c>
    </row>
    <row r="82">
      <c r="B82" s="9" t="inlineStr">
        <is>
          <t>Net debt at exit</t>
        </is>
      </c>
      <c r="C82" s="17">
        <f>IF($C$28=0,"",H75)</f>
        <v/>
      </c>
    </row>
    <row r="83">
      <c r="B83" s="12" t="inlineStr">
        <is>
          <t>Equity value at exit</t>
        </is>
      </c>
      <c r="C83" s="13">
        <f>IF($C$28=0,"",C80-C82-C81)</f>
        <v/>
      </c>
    </row>
    <row r="84">
      <c r="B84" s="9" t="inlineStr">
        <is>
          <t>Equity flows at year ends (in at closing, out at exit)</t>
        </is>
      </c>
      <c r="C84" s="17">
        <f>IF($C$28=0,"",-C34)</f>
        <v/>
      </c>
      <c r="D84" s="17">
        <f>IF($C$28=0,"",0)</f>
        <v/>
      </c>
      <c r="E84" s="17">
        <f>IF($C$28=0,"",0)</f>
        <v/>
      </c>
      <c r="F84" s="17">
        <f>IF($C$28=0,"",0)</f>
        <v/>
      </c>
      <c r="G84" s="17">
        <f>IF($C$28=0,"",0)</f>
        <v/>
      </c>
      <c r="H84" s="17">
        <f>IF($C$28=0,"",C83)</f>
        <v/>
      </c>
    </row>
    <row r="85">
      <c r="B85" s="12" t="inlineStr">
        <is>
          <t>IRR of the year-end flows</t>
        </is>
      </c>
      <c r="C85" s="27">
        <f>IF($C$28=0,"",IF(OR(C34&lt;=0,C83&lt;=0),"",IFERROR(IRR(C84:H84),"")))</f>
        <v/>
      </c>
    </row>
    <row r="86">
      <c r="B86" s="12" t="inlineStr">
        <is>
          <t>Multiple of money (equity value at exit / equity invested)</t>
        </is>
      </c>
      <c r="C86" s="18">
        <f>IF($C$28=0,"",IF(C34&lt;=0,"",C83/C34))</f>
        <v/>
      </c>
    </row>
    <row r="87">
      <c r="B87" s="9" t="inlineStr">
        <is>
          <t>IRR from the multiple alone (one flow in, one flow out over five years)</t>
        </is>
      </c>
      <c r="C87" s="21">
        <f>IF($C$28=0,"",IF(C86="","",IF(C86&lt;=0,"",C86^(1/5)-1)))</f>
        <v/>
      </c>
    </row>
    <row r="88">
      <c r="B88" s="9" t="inlineStr">
        <is>
          <t>Repayments over the hold (mandatory + sweep)</t>
        </is>
      </c>
      <c r="C88" s="17">
        <f>IF($C$28=0,"",SUM(D70:H70)+SUM(D72:H72))</f>
        <v/>
      </c>
    </row>
    <row r="89">
      <c r="B89" s="9" t="inlineStr">
        <is>
          <t>Loan at entry - repayments - loan at exit (must be zero)</t>
        </is>
      </c>
      <c r="C89" s="17">
        <f>IF($C$28=0,"",C31-C88-H74)</f>
        <v/>
      </c>
    </row>
    <row r="91" ht="45" customHeight="1">
      <c r="B91" s="2" t="inlineStr">
        <is>
          <t>What this one-pager leaves out, on purpose: one term loan only (no second lien, no revolver drawings: the revolver is undrawn and pays its commitment fee); no add-on and no dividend along the way; one sweep rate for every year instead of a schedule that steps down with leverage; no revolver draw if cash falls below the minimum (the sheet shows the shortfall and sweeps nothing that year).</t>
        </is>
      </c>
    </row>
    <row r="92" ht="30" customHeight="1">
      <c r="B92" s="2" t="inlineStr">
        <is>
          <t>Financing fees are capitalized and amortized straight-line over the loan's life; the amortization is in the accounts and in the tax computation, not in cash. Disallowed interest and tax losses carry forward.</t>
        </is>
      </c>
    </row>
    <row r="93" ht="30" customHeight="1">
      <c r="B93" s="2" t="inlineStr">
        <is>
          <t>The IRR is the IRR of the year-end flows of all shareholders (the sponsor and any rollover together): one flow in at closing, one flow out at exit.</t>
        </is>
      </c>
    </row>
  </sheetData>
  <mergeCells count="3">
    <mergeCell ref="B92:H92"/>
    <mergeCell ref="B93:H93"/>
    <mergeCell ref="B91:H91"/>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B2:E38"/>
  <sheetViews>
    <sheetView showGridLines="0" workbookViewId="0">
      <selection activeCell="A1" sqref="A1"/>
    </sheetView>
  </sheetViews>
  <sheetFormatPr baseColWidth="8" defaultRowHeight="15"/>
  <cols>
    <col width="2" customWidth="1" min="1" max="1"/>
    <col width="68" customWidth="1" min="2" max="2"/>
    <col width="14" customWidth="1" min="3" max="3"/>
    <col width="16" customWidth="1" min="4" max="4"/>
    <col width="44" customWidth="1" min="5" max="5"/>
  </cols>
  <sheetData>
    <row r="1" ht="6" customHeight="1"/>
    <row r="2">
      <c r="B2" s="5" t="inlineStr">
        <is>
          <t>The returns bridge: where the gain came from, entry to exit</t>
        </is>
      </c>
    </row>
    <row r="3">
      <c r="B3" s="6" t="inlineStr">
        <is>
          <t>EBITDA growth at the entry multiple, the change in the multiple on exit EBITDA, deleveraging, dividends and fees add up exactly to the gain of all shareholders.</t>
        </is>
      </c>
    </row>
    <row r="5">
      <c r="B5" s="7" t="inlineStr">
        <is>
          <t>Inputs</t>
        </is>
      </c>
      <c r="C5" s="8" t="n"/>
      <c r="D5" s="8" t="n"/>
      <c r="E5" s="8" t="n"/>
    </row>
    <row r="6">
      <c r="B6" s="9" t="inlineStr">
        <is>
          <t>EBITDA at entry (the underwriting figure)</t>
        </is>
      </c>
      <c r="C6" s="10" t="n"/>
    </row>
    <row r="7">
      <c r="B7" s="9" t="inlineStr">
        <is>
          <t>Entry multiple</t>
        </is>
      </c>
      <c r="C7" s="11" t="n"/>
    </row>
    <row r="8">
      <c r="B8" s="9" t="inlineStr">
        <is>
          <t>EBITDA at exit</t>
        </is>
      </c>
      <c r="C8" s="10" t="n"/>
    </row>
    <row r="9">
      <c r="B9" s="9" t="inlineStr">
        <is>
          <t>Exit multiple</t>
        </is>
      </c>
      <c r="C9" s="11" t="n"/>
    </row>
    <row r="10">
      <c r="B10" s="9" t="inlineStr">
        <is>
          <t>Net debt at closing, after the transaction (debt raised less cash on the balance sheet)</t>
        </is>
      </c>
      <c r="C10" s="10" t="n"/>
    </row>
    <row r="11">
      <c r="B11" s="9" t="inlineStr">
        <is>
          <t>Net debt at exit</t>
        </is>
      </c>
      <c r="C11" s="10" t="n"/>
    </row>
    <row r="12">
      <c r="B12" s="9" t="inlineStr">
        <is>
          <t>Dividends paid to shareholders during the hold, net of equity injected (0 if none)</t>
        </is>
      </c>
      <c r="C12" s="10" t="n"/>
    </row>
    <row r="13">
      <c r="B13" s="9" t="inlineStr">
        <is>
          <t>Entry fees (transaction and financing)</t>
        </is>
      </c>
      <c r="C13" s="10" t="n"/>
    </row>
    <row r="14">
      <c r="B14" s="9" t="inlineStr">
        <is>
          <t>Exit fees</t>
        </is>
      </c>
      <c r="C14" s="10" t="n"/>
    </row>
    <row r="16">
      <c r="B16" s="7" t="inlineStr">
        <is>
          <t>Entry and exit</t>
        </is>
      </c>
      <c r="C16" s="8" t="n"/>
      <c r="D16" s="8" t="n"/>
      <c r="E16" s="8" t="n"/>
    </row>
    <row r="17">
      <c r="B17" s="9" t="inlineStr">
        <is>
          <t>Enterprise value at entry</t>
        </is>
      </c>
      <c r="C17" s="17">
        <f>IF(OR(C6="",C7=""),"",C6*C7)</f>
        <v/>
      </c>
    </row>
    <row r="18">
      <c r="B18" s="12" t="inlineStr">
        <is>
          <t>Equity invested (enterprise value + entry fees - net debt at closing)</t>
        </is>
      </c>
      <c r="C18" s="13">
        <f>IF(OR(C17="",C13="",C10=""),"",C17+C13-C10)</f>
        <v/>
      </c>
    </row>
    <row r="19">
      <c r="B19" s="9" t="inlineStr">
        <is>
          <t>Enterprise value at exit</t>
        </is>
      </c>
      <c r="C19" s="17">
        <f>IF(OR(C8="",C9=""),"",C8*C9)</f>
        <v/>
      </c>
    </row>
    <row r="20">
      <c r="B20" s="12" t="inlineStr">
        <is>
          <t>Equity value at exit (enterprise value - net debt at exit - exit fees)</t>
        </is>
      </c>
      <c r="C20" s="13">
        <f>IF(OR(C19="",C11="",C14=""),"",C19-C11-C14)</f>
        <v/>
      </c>
    </row>
    <row r="21">
      <c r="B21" s="12" t="inlineStr">
        <is>
          <t>Gain of all shareholders (equity value at exit + dividends - equity invested)</t>
        </is>
      </c>
      <c r="C21" s="13">
        <f>IF(OR(C20="",C12="",C18=""),"",C20+C12-C18)</f>
        <v/>
      </c>
    </row>
    <row r="23">
      <c r="B23" s="15" t="inlineStr">
        <is>
          <t>Component</t>
        </is>
      </c>
      <c r="C23" s="16" t="inlineStr">
        <is>
          <t>Amount</t>
        </is>
      </c>
      <c r="D23" s="16" t="inlineStr">
        <is>
          <t>Share of the gain</t>
        </is>
      </c>
    </row>
    <row r="24">
      <c r="B24" s="9" t="inlineStr">
        <is>
          <t>EBITDA growth x entry multiple</t>
        </is>
      </c>
      <c r="C24" s="17">
        <f>IF(OR(C8="",C6="",C7=""),"",(C8-C6)*C7)</f>
        <v/>
      </c>
      <c r="D24" s="20">
        <f>IF(OR(C24="",$C$21=""),"",IF($C$21=0,"",C24/$C$21))</f>
        <v/>
      </c>
    </row>
    <row r="25">
      <c r="B25" s="9" t="inlineStr">
        <is>
          <t>Multiple change x exit EBITDA</t>
        </is>
      </c>
      <c r="C25" s="17">
        <f>IF(OR(C9="",C7="",C8=""),"",(C9-C7)*C8)</f>
        <v/>
      </c>
      <c r="D25" s="20">
        <f>IF(OR(C25="",$C$21=""),"",IF($C$21=0,"",C25/$C$21))</f>
        <v/>
      </c>
    </row>
    <row r="26">
      <c r="B26" s="9" t="inlineStr">
        <is>
          <t>Deleveraging (net debt at closing - net debt at exit)</t>
        </is>
      </c>
      <c r="C26" s="17">
        <f>IF(OR(C10="",C11=""),"",C10-C11)</f>
        <v/>
      </c>
      <c r="D26" s="20">
        <f>IF(OR(C26="",$C$21=""),"",IF($C$21=0,"",C26/$C$21))</f>
        <v/>
      </c>
    </row>
    <row r="27">
      <c r="B27" s="9" t="inlineStr">
        <is>
          <t>Dividends</t>
        </is>
      </c>
      <c r="C27" s="17">
        <f>IF(C12="","",C12)</f>
        <v/>
      </c>
      <c r="D27" s="20">
        <f>IF(OR(C27="",$C$21=""),"",IF($C$21=0,"",C27/$C$21))</f>
        <v/>
      </c>
    </row>
    <row r="28">
      <c r="B28" s="9" t="inlineStr">
        <is>
          <t>Fees (entry and exit)</t>
        </is>
      </c>
      <c r="C28" s="17">
        <f>IF(OR(C13="",C14=""),"",-(C13+C14))</f>
        <v/>
      </c>
      <c r="D28" s="20">
        <f>IF(OR(C28="",$C$21=""),"",IF($C$21=0,"",C28/$C$21))</f>
        <v/>
      </c>
    </row>
    <row r="29">
      <c r="B29" s="12" t="inlineStr">
        <is>
          <t>Sum of the components</t>
        </is>
      </c>
      <c r="C29" s="13">
        <f>IF(OR(C24="",C25="",C26="",C27="",C28=""),"",SUM(C24:C28))</f>
        <v/>
      </c>
      <c r="D29" s="28">
        <f>IF(OR(C29="",$C$21=""),"",IF($C$21=0,"",C29/$C$21))</f>
        <v/>
      </c>
    </row>
    <row r="30">
      <c r="B30" s="9" t="inlineStr">
        <is>
          <t>Sum minus the gain (must be zero)</t>
        </is>
      </c>
      <c r="C30" s="17">
        <f>IF(OR(C29="",C21=""),"",C29-C21)</f>
        <v/>
      </c>
    </row>
    <row r="32">
      <c r="B32" s="7" t="inlineStr">
        <is>
          <t>Leverage is not a line of the bridge: it turns the enterprise gain into the equity return</t>
        </is>
      </c>
      <c r="C32" s="8" t="n"/>
      <c r="D32" s="8" t="n"/>
      <c r="E32" s="8" t="n"/>
    </row>
    <row r="33">
      <c r="B33" s="9" t="inlineStr">
        <is>
          <t>Gain in enterprise value (exit - entry)</t>
        </is>
      </c>
      <c r="C33" s="17">
        <f>IF(OR(C19="",C17=""),"",C19-C17)</f>
        <v/>
      </c>
    </row>
    <row r="34">
      <c r="B34" s="9" t="inlineStr">
        <is>
          <t xml:space="preserve">   as a share of the entry enterprise value</t>
        </is>
      </c>
      <c r="C34" s="20">
        <f>IF(C33="","",IF(C17=0,"",C33/C17))</f>
        <v/>
      </c>
    </row>
    <row r="35">
      <c r="B35" s="9" t="inlineStr">
        <is>
          <t>Gain on the equity as a share of the equity invested</t>
        </is>
      </c>
      <c r="C35" s="20">
        <f>IF(C21="","",IF(C18=0,"",C21/C18))</f>
        <v/>
      </c>
    </row>
    <row r="36">
      <c r="B36" s="12" t="inlineStr">
        <is>
          <t>Multiple of money, all shareholders: (exit equity + dividends) / equity invested</t>
        </is>
      </c>
      <c r="C36" s="18">
        <f>IF(OR(C20="",C12="",C18=""),"",IF(C18=0,"",(C20+C12)/C18))</f>
        <v/>
      </c>
    </row>
    <row r="38">
      <c r="B38" s="6" t="inlineStr">
        <is>
          <t>Net debt at closing is the debt raised less the cash put on the balance sheet, not the target's net debt before the deal: that one is inside the enterprise value paid.</t>
        </is>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B2:J48"/>
  <sheetViews>
    <sheetView showGridLines="0" workbookViewId="0">
      <selection activeCell="A1" sqref="A1"/>
    </sheetView>
  </sheetViews>
  <sheetFormatPr baseColWidth="8" defaultRowHeight="15"/>
  <cols>
    <col width="2" customWidth="1" min="1" max="1"/>
    <col width="66"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40" customWidth="1" min="11" max="11"/>
  </cols>
  <sheetData>
    <row r="1" ht="6" customHeight="1"/>
    <row r="2">
      <c r="B2" s="5" t="inlineStr">
        <is>
          <t>From the deal to the subscriber: the sponsor's flows after fees and carry</t>
        </is>
      </c>
    </row>
    <row r="3">
      <c r="B3" s="6" t="inlineStr">
        <is>
          <t>Management fee on committed capital at the start of each fee year; the commitment covers the investment and the fees. Preferred return compounded on each contribution to the exit. Carry on the profit above it, with or without a full catch-up.</t>
        </is>
      </c>
    </row>
    <row r="5">
      <c r="B5" s="7" t="inlineStr">
        <is>
          <t>Inputs</t>
        </is>
      </c>
      <c r="C5" s="8" t="n"/>
      <c r="D5" s="8" t="n"/>
      <c r="E5" s="8" t="n"/>
      <c r="F5" s="8" t="n"/>
      <c r="G5" s="8" t="n"/>
      <c r="H5" s="8" t="n"/>
      <c r="I5" s="8" t="n"/>
      <c r="J5" s="8" t="n"/>
    </row>
    <row r="6">
      <c r="B6" s="9" t="inlineStr">
        <is>
          <t>Investment at closing (the sponsor's equity in the deal)</t>
        </is>
      </c>
      <c r="C6" s="10" t="n"/>
    </row>
    <row r="7">
      <c r="B7" s="9" t="inlineStr">
        <is>
          <t>Proceeds to the sponsor at exit (one flow, at the end of the last year)</t>
        </is>
      </c>
      <c r="C7" s="10" t="n"/>
    </row>
    <row r="8">
      <c r="B8" s="9" t="inlineStr">
        <is>
          <t>Years to exit (1 to 7)</t>
        </is>
      </c>
      <c r="C8" s="23" t="n"/>
    </row>
    <row r="9">
      <c r="B9" s="9" t="inlineStr">
        <is>
          <t>Management fee, share of committed capital, a year</t>
        </is>
      </c>
      <c r="C9" s="14" t="n"/>
    </row>
    <row r="10">
      <c r="B10" s="9" t="inlineStr">
        <is>
          <t>Years of management fee (1 to 7, charged at the start of each year)</t>
        </is>
      </c>
      <c r="C10" s="23" t="n"/>
    </row>
    <row r="11">
      <c r="B11" s="9" t="inlineStr">
        <is>
          <t>Carried interest, share of the profit</t>
        </is>
      </c>
      <c r="C11" s="22" t="n"/>
    </row>
    <row r="12">
      <c r="B12" s="9" t="inlineStr">
        <is>
          <t>Preferred return, a year, compounded</t>
        </is>
      </c>
      <c r="C12" s="14" t="n"/>
    </row>
    <row r="13">
      <c r="B13" s="9" t="inlineStr">
        <is>
          <t>Full catch-up (1 = yes; 0 = carry only on the profit above the preferred return)</t>
        </is>
      </c>
      <c r="C13" s="23" t="n"/>
    </row>
    <row r="14">
      <c r="B14" s="12" t="inlineStr">
        <is>
          <t>All inputs filled and in range (1 = yes; years 1 to 7, fee x fee years below 1)</t>
        </is>
      </c>
      <c r="C14" s="24">
        <f>IF(AND(COUNTBLANK(C6:C13)=0,1-C9*C10&gt;0,C8&gt;=1,C8&lt;=7,C10&gt;=1,C10&lt;=7),1,0)</f>
        <v/>
      </c>
    </row>
    <row r="16">
      <c r="B16" s="7" t="inlineStr">
        <is>
          <t>Committed capital</t>
        </is>
      </c>
      <c r="C16" s="8" t="n"/>
      <c r="D16" s="8" t="n"/>
      <c r="E16" s="8" t="n"/>
      <c r="F16" s="8" t="n"/>
      <c r="G16" s="8" t="n"/>
      <c r="H16" s="8" t="n"/>
      <c r="I16" s="8" t="n"/>
      <c r="J16" s="8" t="n"/>
    </row>
    <row r="17">
      <c r="B17" s="9" t="inlineStr">
        <is>
          <t>Committed capital: investment / (1 - fee x fee years)</t>
        </is>
      </c>
      <c r="C17" s="17">
        <f>IF($C$14=0,"",IF(1-C9*C10&lt;=0,"",C6/(1-C9*C10)))</f>
        <v/>
      </c>
    </row>
    <row r="18">
      <c r="B18" s="9" t="inlineStr">
        <is>
          <t>Management fee, a year</t>
        </is>
      </c>
      <c r="C18" s="17">
        <f>IF($C$14=0,"",IF(C17="","",C9*C17))</f>
        <v/>
      </c>
    </row>
    <row r="19">
      <c r="B19" s="9" t="inlineStr">
        <is>
          <t>Management fees over the fee years</t>
        </is>
      </c>
      <c r="C19" s="17">
        <f>IF($C$14=0,"",IF(C17="","",C18*C10))</f>
        <v/>
      </c>
    </row>
    <row r="21">
      <c r="B21" s="15" t="inlineStr">
        <is>
          <t>Year-end flows to and from the subscriber</t>
        </is>
      </c>
      <c r="C21" s="16" t="inlineStr">
        <is>
          <t>Year 0</t>
        </is>
      </c>
      <c r="D21" s="16" t="inlineStr">
        <is>
          <t>Year 1</t>
        </is>
      </c>
      <c r="E21" s="16" t="inlineStr">
        <is>
          <t>Year 2</t>
        </is>
      </c>
      <c r="F21" s="16" t="inlineStr">
        <is>
          <t>Year 3</t>
        </is>
      </c>
      <c r="G21" s="16" t="inlineStr">
        <is>
          <t>Year 4</t>
        </is>
      </c>
      <c r="H21" s="16" t="inlineStr">
        <is>
          <t>Year 5</t>
        </is>
      </c>
      <c r="I21" s="16" t="inlineStr">
        <is>
          <t>Year 6</t>
        </is>
      </c>
      <c r="J21" s="16" t="inlineStr">
        <is>
          <t>Year 7</t>
        </is>
      </c>
    </row>
    <row r="22">
      <c r="B22" s="9" t="inlineStr">
        <is>
          <t>Year</t>
        </is>
      </c>
      <c r="C22" s="29" t="n">
        <v>0</v>
      </c>
      <c r="D22" s="29" t="n">
        <v>1</v>
      </c>
      <c r="E22" s="29" t="n">
        <v>2</v>
      </c>
      <c r="F22" s="29" t="n">
        <v>3</v>
      </c>
      <c r="G22" s="29" t="n">
        <v>4</v>
      </c>
      <c r="H22" s="29" t="n">
        <v>5</v>
      </c>
      <c r="I22" s="29" t="n">
        <v>6</v>
      </c>
      <c r="J22" s="29" t="n">
        <v>7</v>
      </c>
    </row>
    <row r="23">
      <c r="B23" s="9" t="inlineStr">
        <is>
          <t>Investment</t>
        </is>
      </c>
      <c r="C23" s="17">
        <f>IF($C$14=0,"",-$C$6)</f>
        <v/>
      </c>
      <c r="D23" s="17">
        <f>IF($C$14=0,"",0)</f>
        <v/>
      </c>
      <c r="E23" s="17">
        <f>IF($C$14=0,"",0)</f>
        <v/>
      </c>
      <c r="F23" s="17">
        <f>IF($C$14=0,"",0)</f>
        <v/>
      </c>
      <c r="G23" s="17">
        <f>IF($C$14=0,"",0)</f>
        <v/>
      </c>
      <c r="H23" s="17">
        <f>IF($C$14=0,"",0)</f>
        <v/>
      </c>
      <c r="I23" s="17">
        <f>IF($C$14=0,"",0)</f>
        <v/>
      </c>
      <c r="J23" s="17">
        <f>IF($C$14=0,"",0)</f>
        <v/>
      </c>
    </row>
    <row r="24">
      <c r="B24" s="9" t="inlineStr">
        <is>
          <t>Management fees (start of each fee year)</t>
        </is>
      </c>
      <c r="C24" s="17">
        <f>IF($C$14=0,"",IF(C22&lt;$C$10,-$C$18,0))</f>
        <v/>
      </c>
      <c r="D24" s="17">
        <f>IF($C$14=0,"",IF(D22&lt;$C$10,-$C$18,0))</f>
        <v/>
      </c>
      <c r="E24" s="17">
        <f>IF($C$14=0,"",IF(E22&lt;$C$10,-$C$18,0))</f>
        <v/>
      </c>
      <c r="F24" s="17">
        <f>IF($C$14=0,"",IF(F22&lt;$C$10,-$C$18,0))</f>
        <v/>
      </c>
      <c r="G24" s="17">
        <f>IF($C$14=0,"",IF(G22&lt;$C$10,-$C$18,0))</f>
        <v/>
      </c>
      <c r="H24" s="17">
        <f>IF($C$14=0,"",IF(H22&lt;$C$10,-$C$18,0))</f>
        <v/>
      </c>
      <c r="I24" s="17">
        <f>IF($C$14=0,"",IF(I22&lt;$C$10,-$C$18,0))</f>
        <v/>
      </c>
      <c r="J24" s="17">
        <f>IF($C$14=0,"",IF(J22&lt;$C$10,-$C$18,0))</f>
        <v/>
      </c>
    </row>
    <row r="25">
      <c r="B25" s="9" t="inlineStr">
        <is>
          <t>Contributions</t>
        </is>
      </c>
      <c r="C25" s="17">
        <f>IF($C$14=0,"",C23+C24)</f>
        <v/>
      </c>
      <c r="D25" s="17">
        <f>IF($C$14=0,"",D23+D24)</f>
        <v/>
      </c>
      <c r="E25" s="17">
        <f>IF($C$14=0,"",E23+E24)</f>
        <v/>
      </c>
      <c r="F25" s="17">
        <f>IF($C$14=0,"",F23+F24)</f>
        <v/>
      </c>
      <c r="G25" s="17">
        <f>IF($C$14=0,"",G23+G24)</f>
        <v/>
      </c>
      <c r="H25" s="17">
        <f>IF($C$14=0,"",H23+H24)</f>
        <v/>
      </c>
      <c r="I25" s="17">
        <f>IF($C$14=0,"",I23+I24)</f>
        <v/>
      </c>
      <c r="J25" s="17">
        <f>IF($C$14=0,"",J23+J24)</f>
        <v/>
      </c>
    </row>
    <row r="26">
      <c r="B26" s="9" t="inlineStr">
        <is>
          <t>Preferred return accrued on the contribution to the exit</t>
        </is>
      </c>
      <c r="C26" s="17">
        <f>IF($C$14=0,"",-C25*((1+$C$12)^MAX(0,$C$8-C22)-1))</f>
        <v/>
      </c>
      <c r="D26" s="17">
        <f>IF($C$14=0,"",-D25*((1+$C$12)^MAX(0,$C$8-D22)-1))</f>
        <v/>
      </c>
      <c r="E26" s="17">
        <f>IF($C$14=0,"",-E25*((1+$C$12)^MAX(0,$C$8-E22)-1))</f>
        <v/>
      </c>
      <c r="F26" s="17">
        <f>IF($C$14=0,"",-F25*((1+$C$12)^MAX(0,$C$8-F22)-1))</f>
        <v/>
      </c>
      <c r="G26" s="17">
        <f>IF($C$14=0,"",-G25*((1+$C$12)^MAX(0,$C$8-G22)-1))</f>
        <v/>
      </c>
      <c r="H26" s="17">
        <f>IF($C$14=0,"",-H25*((1+$C$12)^MAX(0,$C$8-H22)-1))</f>
        <v/>
      </c>
      <c r="I26" s="17">
        <f>IF($C$14=0,"",-I25*((1+$C$12)^MAX(0,$C$8-I22)-1))</f>
        <v/>
      </c>
      <c r="J26" s="17">
        <f>IF($C$14=0,"",-J25*((1+$C$12)^MAX(0,$C$8-J22)-1))</f>
        <v/>
      </c>
    </row>
    <row r="27">
      <c r="B27" s="9" t="inlineStr">
        <is>
          <t>Gross proceeds (before carry)</t>
        </is>
      </c>
      <c r="C27" s="17">
        <f>IF($C$14=0,"",IF(C22=$C$8,$C$7,0))</f>
        <v/>
      </c>
      <c r="D27" s="17">
        <f>IF($C$14=0,"",IF(D22=$C$8,$C$7,0))</f>
        <v/>
      </c>
      <c r="E27" s="17">
        <f>IF($C$14=0,"",IF(E22=$C$8,$C$7,0))</f>
        <v/>
      </c>
      <c r="F27" s="17">
        <f>IF($C$14=0,"",IF(F22=$C$8,$C$7,0))</f>
        <v/>
      </c>
      <c r="G27" s="17">
        <f>IF($C$14=0,"",IF(G22=$C$8,$C$7,0))</f>
        <v/>
      </c>
      <c r="H27" s="17">
        <f>IF($C$14=0,"",IF(H22=$C$8,$C$7,0))</f>
        <v/>
      </c>
      <c r="I27" s="17">
        <f>IF($C$14=0,"",IF(I22=$C$8,$C$7,0))</f>
        <v/>
      </c>
      <c r="J27" s="17">
        <f>IF($C$14=0,"",IF(J22=$C$8,$C$7,0))</f>
        <v/>
      </c>
    </row>
    <row r="28">
      <c r="B28" s="12" t="inlineStr">
        <is>
          <t>Gross flows (contributions + gross proceeds)</t>
        </is>
      </c>
      <c r="C28" s="13">
        <f>IF($C$14=0,"",C25+C27)</f>
        <v/>
      </c>
      <c r="D28" s="13">
        <f>IF($C$14=0,"",D25+D27)</f>
        <v/>
      </c>
      <c r="E28" s="13">
        <f>IF($C$14=0,"",E25+E27)</f>
        <v/>
      </c>
      <c r="F28" s="13">
        <f>IF($C$14=0,"",F25+F27)</f>
        <v/>
      </c>
      <c r="G28" s="13">
        <f>IF($C$14=0,"",G25+G27)</f>
        <v/>
      </c>
      <c r="H28" s="13">
        <f>IF($C$14=0,"",H25+H27)</f>
        <v/>
      </c>
      <c r="I28" s="13">
        <f>IF($C$14=0,"",I25+I27)</f>
        <v/>
      </c>
      <c r="J28" s="13">
        <f>IF($C$14=0,"",J25+J27)</f>
        <v/>
      </c>
    </row>
    <row r="29">
      <c r="B29" s="9" t="inlineStr">
        <is>
          <t>Carried interest paid at exit</t>
        </is>
      </c>
      <c r="C29" s="17">
        <f>IF($C$14=0,"",IF(C22=$C$8,-$C$36,0))</f>
        <v/>
      </c>
      <c r="D29" s="17">
        <f>IF($C$14=0,"",IF(D22=$C$8,-$C$36,0))</f>
        <v/>
      </c>
      <c r="E29" s="17">
        <f>IF($C$14=0,"",IF(E22=$C$8,-$C$36,0))</f>
        <v/>
      </c>
      <c r="F29" s="17">
        <f>IF($C$14=0,"",IF(F22=$C$8,-$C$36,0))</f>
        <v/>
      </c>
      <c r="G29" s="17">
        <f>IF($C$14=0,"",IF(G22=$C$8,-$C$36,0))</f>
        <v/>
      </c>
      <c r="H29" s="17">
        <f>IF($C$14=0,"",IF(H22=$C$8,-$C$36,0))</f>
        <v/>
      </c>
      <c r="I29" s="17">
        <f>IF($C$14=0,"",IF(I22=$C$8,-$C$36,0))</f>
        <v/>
      </c>
      <c r="J29" s="17">
        <f>IF($C$14=0,"",IF(J22=$C$8,-$C$36,0))</f>
        <v/>
      </c>
    </row>
    <row r="30">
      <c r="B30" s="12" t="inlineStr">
        <is>
          <t>Net flows (gross flows - carry)</t>
        </is>
      </c>
      <c r="C30" s="13">
        <f>IF($C$14=0,"",C28+C29)</f>
        <v/>
      </c>
      <c r="D30" s="13">
        <f>IF($C$14=0,"",D28+D29)</f>
        <v/>
      </c>
      <c r="E30" s="13">
        <f>IF($C$14=0,"",E28+E29)</f>
        <v/>
      </c>
      <c r="F30" s="13">
        <f>IF($C$14=0,"",F28+F29)</f>
        <v/>
      </c>
      <c r="G30" s="13">
        <f>IF($C$14=0,"",G28+G29)</f>
        <v/>
      </c>
      <c r="H30" s="13">
        <f>IF($C$14=0,"",H28+H29)</f>
        <v/>
      </c>
      <c r="I30" s="13">
        <f>IF($C$14=0,"",I28+I29)</f>
        <v/>
      </c>
      <c r="J30" s="13">
        <f>IF($C$14=0,"",J28+J29)</f>
        <v/>
      </c>
    </row>
    <row r="32">
      <c r="B32" s="7" t="inlineStr">
        <is>
          <t>The waterfall</t>
        </is>
      </c>
      <c r="C32" s="8" t="n"/>
      <c r="D32" s="8" t="n"/>
      <c r="E32" s="8" t="n"/>
      <c r="F32" s="8" t="n"/>
      <c r="G32" s="8" t="n"/>
      <c r="H32" s="8" t="n"/>
      <c r="I32" s="8" t="n"/>
      <c r="J32" s="8" t="n"/>
    </row>
    <row r="33">
      <c r="B33" s="9" t="inlineStr">
        <is>
          <t>Contributions in total</t>
        </is>
      </c>
      <c r="C33" s="17">
        <f>IF($C$14=0,"",-SUM(C25:J25))</f>
        <v/>
      </c>
    </row>
    <row r="34">
      <c r="B34" s="9" t="inlineStr">
        <is>
          <t>Profit before carry (proceeds - contributions)</t>
        </is>
      </c>
      <c r="C34" s="17">
        <f>IF($C$14=0,"",C7-C33)</f>
        <v/>
      </c>
    </row>
    <row r="35">
      <c r="B35" s="9" t="inlineStr">
        <is>
          <t>Preferred return owed on the contributions at their dates</t>
        </is>
      </c>
      <c r="C35" s="17">
        <f>IF($C$14=0,"",SUM(C26:J26))</f>
        <v/>
      </c>
    </row>
    <row r="36">
      <c r="B36" s="12" t="inlineStr">
        <is>
          <t>Carried interest</t>
        </is>
      </c>
      <c r="C36" s="13">
        <f>IF($C$14=0,"",IF(C7&lt;=C33+C35,0,IF(C13=1,MIN(C11*C34,C7-C33-C35),C11*(C7-C33-C35))))</f>
        <v/>
      </c>
    </row>
    <row r="37">
      <c r="B37" s="12" t="inlineStr">
        <is>
          <t>Net proceeds to the subscriber</t>
        </is>
      </c>
      <c r="C37" s="13">
        <f>IF($C$14=0,"",C7-C36)</f>
        <v/>
      </c>
    </row>
    <row r="39">
      <c r="B39" s="15" t="inlineStr">
        <is>
          <t>Level</t>
        </is>
      </c>
      <c r="C39" s="16" t="inlineStr">
        <is>
          <t>IRR</t>
        </is>
      </c>
      <c r="D39" s="16" t="inlineStr">
        <is>
          <t>Multiple</t>
        </is>
      </c>
    </row>
    <row r="40">
      <c r="B40" s="9" t="inlineStr">
        <is>
          <t>The deal (the sponsor's investment in, its proceeds out)</t>
        </is>
      </c>
      <c r="C40" s="21">
        <f>IF($C$14=0,"",IF(OR(C6&lt;=0,C7&lt;=0),"",(C7/C6)^(1/C8)-1))</f>
        <v/>
      </c>
      <c r="D40" s="19">
        <f>IF($C$14=0,"",IF(C6&lt;=0,"",C7/C6))</f>
        <v/>
      </c>
    </row>
    <row r="41">
      <c r="B41" s="9" t="inlineStr">
        <is>
          <t>Gross to the subscriber (after management fees, before carry)</t>
        </is>
      </c>
      <c r="C41" s="21">
        <f>IF($C$14=0,"",IF(OR(C33&lt;=0,C7&lt;=0),"",IFERROR(IRR(C28:J28),"")))</f>
        <v/>
      </c>
      <c r="D41" s="19">
        <f>IF($C$14=0,"",IF(C33&lt;=0,"",C7/C33))</f>
        <v/>
      </c>
    </row>
    <row r="42">
      <c r="B42" s="12" t="inlineStr">
        <is>
          <t>Net to the subscriber (after fees and carry)</t>
        </is>
      </c>
      <c r="C42" s="27">
        <f>IF($C$14=0,"",IF(OR(C33&lt;=0,C37&lt;=0),"",IFERROR(IRR(C30:J30),"")))</f>
        <v/>
      </c>
      <c r="D42" s="18">
        <f>IF($C$14=0,"",IF(C33&lt;=0,"",C37/C33))</f>
        <v/>
      </c>
    </row>
    <row r="43">
      <c r="B43" s="9" t="inlineStr">
        <is>
          <t>Management fee drag (deal IRR - gross IRR)</t>
        </is>
      </c>
      <c r="C43" s="21">
        <f>IF($C$14=0,"",IF(OR(C40="",C41=""),"",C40-C41))</f>
        <v/>
      </c>
    </row>
    <row r="44">
      <c r="B44" s="9" t="inlineStr">
        <is>
          <t>Carry drag (gross IRR - net IRR)</t>
        </is>
      </c>
      <c r="C44" s="21">
        <f>IF($C$14=0,"",IF(OR(C41="",C42=""),"",C41-C42))</f>
        <v/>
      </c>
    </row>
    <row r="45">
      <c r="B45" s="9" t="inlineStr">
        <is>
          <t>Net IRR minus gross IRR (must not be positive)</t>
        </is>
      </c>
      <c r="C45" s="21">
        <f>IF($C$14=0,"",IF(OR(C41="",C42=""),"",C42-C41))</f>
        <v/>
      </c>
    </row>
    <row r="46">
      <c r="B46" s="9" t="inlineStr">
        <is>
          <t>Share of the deal's profit kept by the subscriber</t>
        </is>
      </c>
      <c r="C46" s="20">
        <f>IF($C$14=0,"",IF(C7-C6&lt;=0,"",(C37-C33)/(C7-C6)))</f>
        <v/>
      </c>
    </row>
    <row r="48">
      <c r="B48" s="6" t="inlineStr">
        <is>
          <t>A subscription line that delays the first call moves the contributions to the right and raises the IRR without adding a dollar: enter the delayed call as a later contribution to see it (Chapter 17).</t>
        </is>
      </c>
    </row>
  </sheetData>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B2:D20"/>
  <sheetViews>
    <sheetView showGridLines="0" workbookViewId="0">
      <selection activeCell="A1" sqref="A1"/>
    </sheetView>
  </sheetViews>
  <sheetFormatPr baseColWidth="8" defaultRowHeight="15"/>
  <cols>
    <col width="2" customWidth="1" min="1" max="1"/>
    <col width="70" customWidth="1" min="2" max="2"/>
    <col width="14" customWidth="1" min="3" max="3"/>
    <col width="12" customWidth="1" min="4" max="4"/>
  </cols>
  <sheetData>
    <row r="1" ht="6" customHeight="1"/>
    <row r="2">
      <c r="B2" s="5" t="inlineStr">
        <is>
          <t>Checks: what is still empty, whether any formula fails, and the identities that must hold</t>
        </is>
      </c>
    </row>
    <row r="3">
      <c r="B3" s="6" t="inlineStr">
        <is>
          <t>Every input starts empty. Overall status reads PASS when no formula returns an error and every identity holds on the sheets that are filled.</t>
        </is>
      </c>
    </row>
    <row r="5">
      <c r="B5" s="12" t="inlineStr">
        <is>
          <t>Overall status</t>
        </is>
      </c>
      <c r="D5" s="30">
        <f>IF(COUNTIF(D8:D16,"PASS")=9,"PASS","FAIL")</f>
        <v/>
      </c>
    </row>
    <row r="7">
      <c r="B7" s="15" t="inlineStr">
        <is>
          <t>Check</t>
        </is>
      </c>
      <c r="C7" s="16" t="inlineStr">
        <is>
          <t>Value</t>
        </is>
      </c>
      <c r="D7" s="16" t="inlineStr">
        <is>
          <t>Status</t>
        </is>
      </c>
    </row>
    <row r="8">
      <c r="B8" s="9" t="inlineStr">
        <is>
          <t>Formulas returning an error on 1. Sources and uses</t>
        </is>
      </c>
      <c r="C8" s="29">
        <f>SUMPRODUCT(--ISERROR('1. Sources and uses'!B2:K95))</f>
        <v/>
      </c>
      <c r="D8" s="30">
        <f>IF(C8=0,"PASS","FAIL")</f>
        <v/>
      </c>
    </row>
    <row r="9">
      <c r="B9" s="9" t="inlineStr">
        <is>
          <t>Formulas returning an error on 2. LBO one-pager</t>
        </is>
      </c>
      <c r="C9" s="29">
        <f>SUMPRODUCT(--ISERROR('2. LBO one-pager'!B2:K95))</f>
        <v/>
      </c>
      <c r="D9" s="30">
        <f>IF(C9=0,"PASS","FAIL")</f>
        <v/>
      </c>
    </row>
    <row r="10">
      <c r="B10" s="9" t="inlineStr">
        <is>
          <t>Formulas returning an error on 3. Returns bridge</t>
        </is>
      </c>
      <c r="C10" s="29">
        <f>SUMPRODUCT(--ISERROR('3. Returns bridge'!B2:K95))</f>
        <v/>
      </c>
      <c r="D10" s="30">
        <f>IF(C10=0,"PASS","FAIL")</f>
        <v/>
      </c>
    </row>
    <row r="11">
      <c r="B11" s="9" t="inlineStr">
        <is>
          <t>Formulas returning an error on 4. Deal to fund</t>
        </is>
      </c>
      <c r="C11" s="29">
        <f>SUMPRODUCT(--ISERROR('4. Deal to fund'!B2:K95))</f>
        <v/>
      </c>
      <c r="D11" s="30">
        <f>IF(C11=0,"PASS","FAIL")</f>
        <v/>
      </c>
    </row>
    <row r="12">
      <c r="B12" s="9" t="inlineStr">
        <is>
          <t>Sources equal uses, once the sources and uses sheet is filled</t>
        </is>
      </c>
      <c r="C12" s="31">
        <f>'1. Sources and uses'!C45</f>
        <v/>
      </c>
      <c r="D12" s="30">
        <f>IF(C12="","PASS",IF(ISNUMBER(C12),IF(ABS(C12)&lt;=1E-06,"PASS","FAIL"),"FAIL"))</f>
        <v/>
      </c>
    </row>
    <row r="13">
      <c r="B13" s="9" t="inlineStr">
        <is>
          <t>Loan at exit equals loan at entry less repayments, once the one-pager is filled</t>
        </is>
      </c>
      <c r="C13" s="31">
        <f>'2. LBO one-pager'!C89</f>
        <v/>
      </c>
      <c r="D13" s="30">
        <f>IF(C13="","PASS",IF(ISNUMBER(C13),IF(ABS(C13)&lt;=1E-06,"PASS","FAIL"),"FAIL"))</f>
        <v/>
      </c>
    </row>
    <row r="14">
      <c r="B14" s="9" t="inlineStr">
        <is>
          <t>IRR of the flows equals the IRR from the multiple, once the one-pager is filled</t>
        </is>
      </c>
      <c r="C14" s="31">
        <f>IF('2. LBO one-pager'!C85="","",'2. LBO one-pager'!C85-'2. LBO one-pager'!C87)</f>
        <v/>
      </c>
      <c r="D14" s="30">
        <f>IF(C14="","PASS",IF(ISNUMBER(C14),IF(ABS(C14)&lt;=1E-06,"PASS","FAIL"),"FAIL"))</f>
        <v/>
      </c>
    </row>
    <row r="15">
      <c r="B15" s="9" t="inlineStr">
        <is>
          <t>The bridge adds up to the gain, once the bridge sheet is filled</t>
        </is>
      </c>
      <c r="C15" s="31">
        <f>'3. Returns bridge'!C30</f>
        <v/>
      </c>
      <c r="D15" s="30">
        <f>IF(C15="","PASS",IF(ISNUMBER(C15),IF(ABS(C15)&lt;=1E-06,"PASS","FAIL"),"FAIL"))</f>
        <v/>
      </c>
    </row>
    <row r="16">
      <c r="B16" s="9" t="inlineStr">
        <is>
          <t>Net IRR at or below gross IRR, once the deal-to-fund sheet is filled</t>
        </is>
      </c>
      <c r="C16" s="31">
        <f>'4. Deal to fund'!C45</f>
        <v/>
      </c>
      <c r="D16" s="30">
        <f>IF(C16="","PASS",IF(ISNUMBER(C16),IF(C16&lt;=1E-9,"PASS","FAIL"),"FAIL"))</f>
        <v/>
      </c>
    </row>
    <row r="17">
      <c r="B17" s="9" t="inlineStr">
        <is>
          <t>Sources and uses inputs still empty (information)</t>
        </is>
      </c>
      <c r="C17" s="29">
        <f>COUNTBLANK('1. Sources and uses'!C6:C7)+COUNTBLANK('1. Sources and uses'!C10:C13)+COUNTBLANK('1. Sources and uses'!C17:C19)+COUNTBLANK('1. Sources and uses'!C22:C24)+COUNTBLANK('1. Sources and uses'!C27)</f>
        <v/>
      </c>
      <c r="D17" s="9" t="inlineStr"/>
    </row>
    <row r="18">
      <c r="B18" s="9" t="inlineStr">
        <is>
          <t>LBO one-pager inputs still empty (information)</t>
        </is>
      </c>
      <c r="C18" s="29">
        <f>COUNTBLANK('2. LBO one-pager'!C6:C27)+COUNTBLANK('2. LBO one-pager'!D39:H40)</f>
        <v/>
      </c>
      <c r="D18" s="9" t="inlineStr"/>
    </row>
    <row r="19">
      <c r="B19" s="9" t="inlineStr">
        <is>
          <t>Returns bridge inputs still empty (information)</t>
        </is>
      </c>
      <c r="C19" s="29">
        <f>COUNTBLANK('3. Returns bridge'!C6:C14)</f>
        <v/>
      </c>
      <c r="D19" s="9" t="inlineStr"/>
    </row>
    <row r="20">
      <c r="B20" s="9" t="inlineStr">
        <is>
          <t>Deal to fund inputs still empty (information)</t>
        </is>
      </c>
      <c r="C20" s="29">
        <f>COUNTBLANK('4. Deal to fund'!C6:C13)</f>
        <v/>
      </c>
      <c r="D20" s="9" t="inlineStr"/>
    </row>
  </sheetData>
  <conditionalFormatting sqref="D5:D21">
    <cfRule type="cellIs" priority="1" operator="equal" dxfId="0">
      <formula>"FAIL"</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2026-09-25T22:01:17Z</dcterms:created>
  <dcterms:modified xmlns:dcterms="http://purl.org/dc/terms/" xmlns:xsi="http://www.w3.org/2001/XMLSchema-instance" xsi:type="dcterms:W3CDTF">2026-09-25T22:01:17Z</dcterms:modified>
</cp:coreProperties>
</file>